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DE74770-AE08-4112-BD90-EBC07D26484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H11" i="4"/>
  <c r="G11" i="4"/>
  <c r="F11" i="4"/>
  <c r="E11" i="4"/>
  <c r="D11" i="4"/>
  <c r="C11" i="4"/>
  <c r="N316" i="3" l="1"/>
  <c r="M316" i="3"/>
  <c r="L316" i="3"/>
  <c r="L317" i="3" s="1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J307" i="3"/>
  <c r="J126" i="3"/>
  <c r="K126" i="3" s="1"/>
  <c r="L126" i="3" s="1"/>
  <c r="M126" i="3" s="1"/>
  <c r="N126" i="3" s="1"/>
  <c r="J122" i="3"/>
  <c r="J114" i="3"/>
  <c r="J95" i="3"/>
  <c r="J91" i="3"/>
  <c r="J83" i="3"/>
  <c r="K83" i="3" s="1"/>
  <c r="L83" i="3" s="1"/>
  <c r="M83" i="3" s="1"/>
  <c r="N83" i="3" s="1"/>
  <c r="J64" i="3"/>
  <c r="L60" i="3"/>
  <c r="K60" i="3"/>
  <c r="M60" i="3" s="1"/>
  <c r="J60" i="3"/>
  <c r="J58" i="3"/>
  <c r="K58" i="3" s="1"/>
  <c r="L58" i="3" s="1"/>
  <c r="M58" i="3" s="1"/>
  <c r="N58" i="3" s="1"/>
  <c r="J56" i="3"/>
  <c r="K56" i="3" s="1"/>
  <c r="K54" i="3"/>
  <c r="L54" i="3" s="1"/>
  <c r="M54" i="3" s="1"/>
  <c r="N54" i="3" s="1"/>
  <c r="J54" i="3"/>
  <c r="K53" i="3"/>
  <c r="L53" i="3" s="1"/>
  <c r="M53" i="3" s="1"/>
  <c r="N53" i="3" s="1"/>
  <c r="J52" i="3"/>
  <c r="K52" i="3" s="1"/>
  <c r="K33" i="3"/>
  <c r="J33" i="3"/>
  <c r="J29" i="3"/>
  <c r="K29" i="3" s="1"/>
  <c r="L29" i="3" s="1"/>
  <c r="M29" i="3" s="1"/>
  <c r="N29" i="3" s="1"/>
  <c r="L27" i="3"/>
  <c r="M27" i="3" s="1"/>
  <c r="N27" i="3" s="1"/>
  <c r="J27" i="3"/>
  <c r="K27" i="3" s="1"/>
  <c r="J23" i="3"/>
  <c r="K23" i="3" s="1"/>
  <c r="L23" i="3" s="1"/>
  <c r="M23" i="3" s="1"/>
  <c r="N23" i="3" s="1"/>
  <c r="J21" i="3"/>
  <c r="K21" i="3" s="1"/>
  <c r="N317" i="3" l="1"/>
  <c r="K308" i="3"/>
  <c r="L52" i="3"/>
  <c r="M52" i="3" s="1"/>
  <c r="N52" i="3" s="1"/>
  <c r="L33" i="3"/>
  <c r="N60" i="3"/>
  <c r="K122" i="3"/>
  <c r="L21" i="3"/>
  <c r="K317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M311" i="3"/>
  <c r="K311" i="3"/>
  <c r="K314" i="3"/>
  <c r="N311" i="3"/>
  <c r="L314" i="3"/>
  <c r="K91" i="3"/>
  <c r="L122" i="3" l="1"/>
  <c r="N122" i="3" s="1"/>
  <c r="M122" i="3"/>
  <c r="M33" i="3"/>
  <c r="N33" i="3" s="1"/>
  <c r="M21" i="3"/>
  <c r="N95" i="3"/>
  <c r="N56" i="3"/>
  <c r="L91" i="3"/>
  <c r="M91" i="3" s="1"/>
  <c r="L64" i="3"/>
  <c r="M64" i="3" s="1"/>
  <c r="N64" i="3" l="1"/>
  <c r="N21" i="3"/>
  <c r="N91" i="3"/>
  <c r="K61" i="4" l="1"/>
  <c r="L61" i="4" s="1"/>
  <c r="M61" i="4" s="1"/>
  <c r="N61" i="4" s="1"/>
  <c r="F64" i="4" l="1"/>
  <c r="G64" i="4"/>
  <c r="E64" i="4"/>
  <c r="I64" i="4"/>
  <c r="H64" i="4"/>
  <c r="C64" i="4"/>
  <c r="D64" i="4"/>
  <c r="B64" i="4"/>
  <c r="I63" i="4"/>
  <c r="G63" i="4"/>
  <c r="F63" i="4"/>
  <c r="E63" i="4"/>
  <c r="D63" i="4"/>
  <c r="H63" i="4"/>
  <c r="C63" i="4"/>
  <c r="B63" i="4"/>
  <c r="E96" i="1" l="1"/>
  <c r="F96" i="1"/>
  <c r="G96" i="1"/>
  <c r="H96" i="1"/>
  <c r="I96" i="1"/>
  <c r="D58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8" i="4"/>
  <c r="C66" i="4"/>
  <c r="D66" i="4"/>
  <c r="E66" i="4"/>
  <c r="F66" i="4"/>
  <c r="G66" i="4"/>
  <c r="H66" i="4"/>
  <c r="I66" i="4"/>
  <c r="B66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K131" i="3" l="1"/>
  <c r="J133" i="3"/>
  <c r="H8" i="3"/>
  <c r="F8" i="3"/>
  <c r="D8" i="3"/>
  <c r="G8" i="3"/>
  <c r="C8" i="3"/>
  <c r="E8" i="3"/>
  <c r="I8" i="3"/>
  <c r="B8" i="3"/>
  <c r="L131" i="3" l="1"/>
  <c r="C60" i="4"/>
  <c r="D60" i="4"/>
  <c r="E60" i="4"/>
  <c r="F60" i="4"/>
  <c r="G60" i="4"/>
  <c r="H60" i="4"/>
  <c r="I60" i="4"/>
  <c r="J60" i="4" s="1"/>
  <c r="B60" i="4"/>
  <c r="C58" i="4"/>
  <c r="E58" i="4"/>
  <c r="F58" i="4"/>
  <c r="G58" i="4"/>
  <c r="H58" i="4"/>
  <c r="I58" i="4"/>
  <c r="B58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3" i="4" s="1"/>
  <c r="N131" i="3"/>
  <c r="H14" i="3"/>
  <c r="H53" i="4" s="1"/>
  <c r="I14" i="3"/>
  <c r="I53" i="4" s="1"/>
  <c r="F14" i="3"/>
  <c r="F53" i="4" s="1"/>
  <c r="D14" i="3"/>
  <c r="D53" i="4" s="1"/>
  <c r="C14" i="3"/>
  <c r="C53" i="4" s="1"/>
  <c r="E14" i="3"/>
  <c r="E53" i="4" s="1"/>
  <c r="B14" i="3"/>
  <c r="B53" i="4" s="1"/>
  <c r="C35" i="4" l="1"/>
  <c r="D35" i="4"/>
  <c r="E35" i="4"/>
  <c r="F35" i="4"/>
  <c r="G35" i="4"/>
  <c r="H35" i="4"/>
  <c r="I35" i="4"/>
  <c r="J35" i="4" s="1"/>
  <c r="K35" i="4" s="1"/>
  <c r="L35" i="4" s="1"/>
  <c r="M35" i="4" s="1"/>
  <c r="N35" i="4" s="1"/>
  <c r="C43" i="4"/>
  <c r="D43" i="4"/>
  <c r="E43" i="4"/>
  <c r="F43" i="4"/>
  <c r="G43" i="4"/>
  <c r="H43" i="4"/>
  <c r="I43" i="4"/>
  <c r="J43" i="4" s="1"/>
  <c r="K43" i="4" s="1"/>
  <c r="L43" i="4" s="1"/>
  <c r="M43" i="4" s="1"/>
  <c r="N43" i="4" s="1"/>
  <c r="B43" i="4"/>
  <c r="C41" i="4"/>
  <c r="D41" i="4"/>
  <c r="E41" i="4"/>
  <c r="F41" i="4"/>
  <c r="G41" i="4"/>
  <c r="H41" i="4"/>
  <c r="I41" i="4"/>
  <c r="J41" i="4" s="1"/>
  <c r="K41" i="4" s="1"/>
  <c r="L41" i="4" s="1"/>
  <c r="M41" i="4" s="1"/>
  <c r="N41" i="4" s="1"/>
  <c r="B41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62" i="4" l="1"/>
  <c r="D62" i="4"/>
  <c r="E62" i="4"/>
  <c r="F62" i="4"/>
  <c r="G62" i="4"/>
  <c r="H62" i="4"/>
  <c r="I62" i="4"/>
  <c r="B62" i="4"/>
  <c r="C61" i="4"/>
  <c r="D61" i="4"/>
  <c r="E61" i="4"/>
  <c r="H61" i="4"/>
  <c r="I61" i="4"/>
  <c r="C51" i="4"/>
  <c r="C59" i="4" s="1"/>
  <c r="D51" i="4"/>
  <c r="D59" i="4" s="1"/>
  <c r="E51" i="4"/>
  <c r="E59" i="4" s="1"/>
  <c r="F51" i="4"/>
  <c r="F59" i="4" s="1"/>
  <c r="G51" i="4"/>
  <c r="G59" i="4" s="1"/>
  <c r="H51" i="4"/>
  <c r="H59" i="4" s="1"/>
  <c r="I51" i="4"/>
  <c r="I59" i="4" s="1"/>
  <c r="B51" i="4"/>
  <c r="B59" i="4" s="1"/>
  <c r="C49" i="4"/>
  <c r="E49" i="4"/>
  <c r="F49" i="4"/>
  <c r="G49" i="4"/>
  <c r="H49" i="4"/>
  <c r="I49" i="4"/>
  <c r="C42" i="4"/>
  <c r="C40" i="4" s="1"/>
  <c r="D42" i="4"/>
  <c r="D40" i="4" s="1"/>
  <c r="E42" i="4"/>
  <c r="E40" i="4" s="1"/>
  <c r="F42" i="4"/>
  <c r="F40" i="4" s="1"/>
  <c r="G42" i="4"/>
  <c r="G40" i="4" s="1"/>
  <c r="H42" i="4"/>
  <c r="H40" i="4" s="1"/>
  <c r="I42" i="4"/>
  <c r="B42" i="4"/>
  <c r="B40" i="4" s="1"/>
  <c r="C39" i="4"/>
  <c r="D39" i="4"/>
  <c r="E39" i="4"/>
  <c r="F39" i="4"/>
  <c r="G39" i="4"/>
  <c r="H39" i="4"/>
  <c r="I39" i="4"/>
  <c r="J39" i="4" s="1"/>
  <c r="K39" i="4" s="1"/>
  <c r="L39" i="4" s="1"/>
  <c r="M39" i="4" s="1"/>
  <c r="N39" i="4" s="1"/>
  <c r="B39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4" i="4"/>
  <c r="D34" i="4"/>
  <c r="E34" i="4"/>
  <c r="F34" i="4"/>
  <c r="F33" i="4" s="1"/>
  <c r="G34" i="4"/>
  <c r="G33" i="4" s="1"/>
  <c r="H34" i="4"/>
  <c r="H33" i="4" s="1"/>
  <c r="I34" i="4"/>
  <c r="J34" i="4" s="1"/>
  <c r="K34" i="4" s="1"/>
  <c r="L34" i="4" s="1"/>
  <c r="M34" i="4" s="1"/>
  <c r="N34" i="4" s="1"/>
  <c r="B35" i="4"/>
  <c r="B34" i="4"/>
  <c r="C31" i="4"/>
  <c r="D31" i="4"/>
  <c r="E31" i="4"/>
  <c r="F31" i="4"/>
  <c r="G31" i="4"/>
  <c r="H31" i="4"/>
  <c r="I31" i="4"/>
  <c r="J31" i="4" s="1"/>
  <c r="K31" i="4" s="1"/>
  <c r="L31" i="4" s="1"/>
  <c r="M31" i="4" s="1"/>
  <c r="N31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B31" i="4"/>
  <c r="B30" i="4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B29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J26" i="4" s="1"/>
  <c r="K26" i="4" s="1"/>
  <c r="L26" i="4" s="1"/>
  <c r="M26" i="4" s="1"/>
  <c r="N26" i="4" s="1"/>
  <c r="B26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J23" i="4" s="1"/>
  <c r="K23" i="4" s="1"/>
  <c r="L23" i="4" s="1"/>
  <c r="M23" i="4" s="1"/>
  <c r="N23" i="4" s="1"/>
  <c r="B23" i="4"/>
  <c r="C22" i="4"/>
  <c r="D22" i="4"/>
  <c r="E22" i="4"/>
  <c r="F22" i="4"/>
  <c r="G22" i="4"/>
  <c r="H22" i="4"/>
  <c r="I22" i="4"/>
  <c r="B22" i="4"/>
  <c r="C16" i="4"/>
  <c r="D16" i="4"/>
  <c r="E16" i="4"/>
  <c r="F16" i="4"/>
  <c r="G16" i="4"/>
  <c r="H16" i="4"/>
  <c r="I16" i="4"/>
  <c r="J16" i="4" s="1"/>
  <c r="K16" i="4" s="1"/>
  <c r="L16" i="4" s="1"/>
  <c r="M16" i="4" s="1"/>
  <c r="N16" i="4" s="1"/>
  <c r="B16" i="4"/>
  <c r="C13" i="4"/>
  <c r="D13" i="4"/>
  <c r="E13" i="4"/>
  <c r="F13" i="4"/>
  <c r="G13" i="4"/>
  <c r="H13" i="4"/>
  <c r="I13" i="4"/>
  <c r="B13" i="4"/>
  <c r="B65" i="4" l="1"/>
  <c r="B18" i="4"/>
  <c r="H65" i="4"/>
  <c r="H18" i="4"/>
  <c r="I65" i="4"/>
  <c r="I18" i="4"/>
  <c r="I19" i="4" s="1"/>
  <c r="G65" i="4"/>
  <c r="G18" i="4"/>
  <c r="I40" i="4"/>
  <c r="F65" i="4"/>
  <c r="F18" i="4"/>
  <c r="E65" i="4"/>
  <c r="E18" i="4"/>
  <c r="D65" i="4"/>
  <c r="D18" i="4"/>
  <c r="C65" i="4"/>
  <c r="C18" i="4"/>
  <c r="I32" i="4"/>
  <c r="D52" i="4"/>
  <c r="H44" i="4"/>
  <c r="G44" i="4"/>
  <c r="F44" i="4"/>
  <c r="H52" i="4"/>
  <c r="I52" i="4"/>
  <c r="G52" i="4"/>
  <c r="E52" i="4"/>
  <c r="F52" i="4"/>
  <c r="B52" i="4"/>
  <c r="C52" i="4"/>
  <c r="C32" i="4"/>
  <c r="E32" i="4"/>
  <c r="H32" i="4"/>
  <c r="D32" i="4"/>
  <c r="I33" i="4"/>
  <c r="E33" i="4"/>
  <c r="E44" i="4" s="1"/>
  <c r="G32" i="4"/>
  <c r="D33" i="4"/>
  <c r="D44" i="4" s="1"/>
  <c r="B32" i="4"/>
  <c r="F32" i="4"/>
  <c r="B33" i="4"/>
  <c r="B44" i="4" s="1"/>
  <c r="C33" i="4"/>
  <c r="C44" i="4" s="1"/>
  <c r="F61" i="4"/>
  <c r="G61" i="4"/>
  <c r="D19" i="4"/>
  <c r="F19" i="4" l="1"/>
  <c r="E19" i="4"/>
  <c r="G19" i="4"/>
  <c r="H19" i="4"/>
  <c r="I44" i="4"/>
  <c r="J33" i="4"/>
  <c r="C19" i="4"/>
  <c r="K33" i="4" l="1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1" i="4" s="1"/>
  <c r="J71" i="4" s="1"/>
  <c r="H45" i="1"/>
  <c r="H71" i="4" s="1"/>
  <c r="G45" i="1"/>
  <c r="G71" i="4" s="1"/>
  <c r="F45" i="1"/>
  <c r="F71" i="4" s="1"/>
  <c r="E45" i="1"/>
  <c r="E71" i="4" s="1"/>
  <c r="D45" i="1"/>
  <c r="D71" i="4" s="1"/>
  <c r="C45" i="1"/>
  <c r="C71" i="4" s="1"/>
  <c r="B45" i="1"/>
  <c r="B71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5" i="4" s="1"/>
  <c r="E40" i="3"/>
  <c r="B3" i="3"/>
  <c r="B3" i="4" s="1"/>
  <c r="B25" i="4" s="1"/>
  <c r="G17" i="3"/>
  <c r="F17" i="3"/>
  <c r="H3" i="3"/>
  <c r="H3" i="4" s="1"/>
  <c r="H25" i="4" s="1"/>
  <c r="J110" i="3" l="1"/>
  <c r="K111" i="3"/>
  <c r="L111" i="3" s="1"/>
  <c r="M111" i="3" s="1"/>
  <c r="N111" i="3" s="1"/>
  <c r="K363" i="3"/>
  <c r="L363" i="3" s="1"/>
  <c r="M363" i="3" s="1"/>
  <c r="N363" i="3" s="1"/>
  <c r="J362" i="3"/>
  <c r="J51" i="4"/>
  <c r="K10" i="4"/>
  <c r="K70" i="3"/>
  <c r="L70" i="3" s="1"/>
  <c r="M70" i="3" s="1"/>
  <c r="N70" i="3" s="1"/>
  <c r="J69" i="3"/>
  <c r="K69" i="3" s="1"/>
  <c r="L69" i="3" s="1"/>
  <c r="M69" i="3" s="1"/>
  <c r="N69" i="3" s="1"/>
  <c r="F65" i="3"/>
  <c r="K72" i="3"/>
  <c r="L72" i="3" s="1"/>
  <c r="K80" i="3"/>
  <c r="L80" i="3" s="1"/>
  <c r="K77" i="3"/>
  <c r="L77" i="3" s="1"/>
  <c r="M77" i="3" s="1"/>
  <c r="N77" i="3" s="1"/>
  <c r="J76" i="3"/>
  <c r="J86" i="3"/>
  <c r="J120" i="3"/>
  <c r="K121" i="3"/>
  <c r="L121" i="3" s="1"/>
  <c r="M121" i="3" s="1"/>
  <c r="N121" i="3" s="1"/>
  <c r="K332" i="3"/>
  <c r="L332" i="3" s="1"/>
  <c r="M332" i="3" s="1"/>
  <c r="N332" i="3" s="1"/>
  <c r="J331" i="3"/>
  <c r="M72" i="3"/>
  <c r="N72" i="3" s="1"/>
  <c r="E92" i="3"/>
  <c r="J49" i="3"/>
  <c r="J48" i="3" s="1"/>
  <c r="L33" i="4"/>
  <c r="K71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7" i="3" s="1"/>
  <c r="I35" i="3"/>
  <c r="I37" i="3" s="1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8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F26" i="3" s="1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5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8" i="4"/>
  <c r="E6" i="4"/>
  <c r="C15" i="3"/>
  <c r="D17" i="3"/>
  <c r="H17" i="3"/>
  <c r="H19" i="3" s="1"/>
  <c r="F19" i="3"/>
  <c r="B39" i="3"/>
  <c r="B50" i="3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H28" i="3"/>
  <c r="H30" i="3" s="1"/>
  <c r="G105" i="3"/>
  <c r="G3" i="3"/>
  <c r="G19" i="3" s="1"/>
  <c r="F48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H75" i="3"/>
  <c r="I78" i="3"/>
  <c r="E81" i="3"/>
  <c r="E88" i="3"/>
  <c r="I88" i="3"/>
  <c r="G97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D34" i="3"/>
  <c r="K32" i="3"/>
  <c r="L32" i="3" s="1"/>
  <c r="I127" i="3"/>
  <c r="J125" i="3"/>
  <c r="G34" i="3"/>
  <c r="J101" i="3"/>
  <c r="J100" i="3" s="1"/>
  <c r="I65" i="3"/>
  <c r="D88" i="3"/>
  <c r="K86" i="3"/>
  <c r="F92" i="3"/>
  <c r="C34" i="3"/>
  <c r="J32" i="3"/>
  <c r="J31" i="3" s="1"/>
  <c r="J66" i="3"/>
  <c r="J50" i="3"/>
  <c r="K50" i="3" s="1"/>
  <c r="H65" i="3"/>
  <c r="J39" i="3"/>
  <c r="J38" i="3" s="1"/>
  <c r="G65" i="3"/>
  <c r="K63" i="3"/>
  <c r="K115" i="3"/>
  <c r="K114" i="3" s="1"/>
  <c r="J94" i="3"/>
  <c r="J68" i="3"/>
  <c r="F36" i="3"/>
  <c r="K336" i="3"/>
  <c r="L336" i="3" s="1"/>
  <c r="M336" i="3" s="1"/>
  <c r="N336" i="3" s="1"/>
  <c r="J335" i="3"/>
  <c r="K335" i="3" s="1"/>
  <c r="L335" i="3" s="1"/>
  <c r="M335" i="3" s="1"/>
  <c r="N335" i="3" s="1"/>
  <c r="J102" i="3"/>
  <c r="L102" i="3" s="1"/>
  <c r="L39" i="3"/>
  <c r="M39" i="3" s="1"/>
  <c r="N39" i="3" s="1"/>
  <c r="J360" i="3"/>
  <c r="J359" i="3" s="1"/>
  <c r="I351" i="3"/>
  <c r="J138" i="3"/>
  <c r="K139" i="3"/>
  <c r="L139" i="3" s="1"/>
  <c r="M139" i="3" s="1"/>
  <c r="N139" i="3" s="1"/>
  <c r="K79" i="3"/>
  <c r="L79" i="3" s="1"/>
  <c r="M79" i="3" s="1"/>
  <c r="N79" i="3" s="1"/>
  <c r="F34" i="3"/>
  <c r="M32" i="3"/>
  <c r="J142" i="3"/>
  <c r="J141" i="3" s="1"/>
  <c r="J333" i="3"/>
  <c r="K331" i="3"/>
  <c r="J63" i="3"/>
  <c r="J62" i="3" s="1"/>
  <c r="K362" i="3"/>
  <c r="K68" i="3"/>
  <c r="I305" i="3"/>
  <c r="J303" i="3"/>
  <c r="L10" i="4"/>
  <c r="K51" i="4"/>
  <c r="K102" i="3"/>
  <c r="J78" i="3"/>
  <c r="K76" i="3"/>
  <c r="K49" i="3"/>
  <c r="L49" i="3" s="1"/>
  <c r="M49" i="3" s="1"/>
  <c r="N49" i="3" s="1"/>
  <c r="J270" i="3"/>
  <c r="J269" i="3" s="1"/>
  <c r="I119" i="3"/>
  <c r="J117" i="3"/>
  <c r="K108" i="3"/>
  <c r="L108" i="3" s="1"/>
  <c r="M108" i="3" s="1"/>
  <c r="N108" i="3" s="1"/>
  <c r="J107" i="3"/>
  <c r="F96" i="3"/>
  <c r="K46" i="3"/>
  <c r="K322" i="3"/>
  <c r="L322" i="3" s="1"/>
  <c r="M322" i="3" s="1"/>
  <c r="N322" i="3" s="1"/>
  <c r="J321" i="3"/>
  <c r="J85" i="3"/>
  <c r="L68" i="3"/>
  <c r="M68" i="3" s="1"/>
  <c r="N68" i="3" s="1"/>
  <c r="K297" i="3"/>
  <c r="L297" i="3" s="1"/>
  <c r="M297" i="3" s="1"/>
  <c r="N297" i="3" s="1"/>
  <c r="J296" i="3"/>
  <c r="J328" i="3"/>
  <c r="K329" i="3"/>
  <c r="L329" i="3" s="1"/>
  <c r="M329" i="3" s="1"/>
  <c r="N329" i="3" s="1"/>
  <c r="C98" i="3"/>
  <c r="K71" i="3"/>
  <c r="K39" i="3"/>
  <c r="J46" i="3"/>
  <c r="J45" i="3" s="1"/>
  <c r="J353" i="3"/>
  <c r="J352" i="3" s="1"/>
  <c r="J103" i="3"/>
  <c r="C92" i="3"/>
  <c r="J90" i="3"/>
  <c r="M80" i="3"/>
  <c r="N80" i="3" s="1"/>
  <c r="K287" i="3"/>
  <c r="L287" i="3" s="1"/>
  <c r="M287" i="3" s="1"/>
  <c r="N287" i="3" s="1"/>
  <c r="J286" i="3"/>
  <c r="L301" i="3"/>
  <c r="M301" i="3" s="1"/>
  <c r="N301" i="3" s="1"/>
  <c r="K101" i="3"/>
  <c r="J71" i="3"/>
  <c r="I18" i="3"/>
  <c r="K120" i="3"/>
  <c r="L120" i="3" s="1"/>
  <c r="M120" i="3" s="1"/>
  <c r="N120" i="3" s="1"/>
  <c r="K110" i="3"/>
  <c r="J112" i="3"/>
  <c r="L71" i="4"/>
  <c r="M33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8" i="4"/>
  <c r="C6" i="4"/>
  <c r="D48" i="4"/>
  <c r="D6" i="4"/>
  <c r="F16" i="3"/>
  <c r="B15" i="3"/>
  <c r="H48" i="4"/>
  <c r="H6" i="4"/>
  <c r="G15" i="3"/>
  <c r="H4" i="3"/>
  <c r="I19" i="3"/>
  <c r="I3" i="4"/>
  <c r="B48" i="4"/>
  <c r="B6" i="4"/>
  <c r="E19" i="3"/>
  <c r="G16" i="3"/>
  <c r="G48" i="4"/>
  <c r="G6" i="4"/>
  <c r="D25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J99" i="3" s="1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86" i="3" l="1"/>
  <c r="N86" i="3" s="1"/>
  <c r="J284" i="3"/>
  <c r="J283" i="3" s="1"/>
  <c r="J143" i="3"/>
  <c r="J134" i="3"/>
  <c r="J37" i="3"/>
  <c r="L86" i="3"/>
  <c r="L50" i="3"/>
  <c r="M50" i="3" s="1"/>
  <c r="N50" i="3" s="1"/>
  <c r="K66" i="3"/>
  <c r="J73" i="3"/>
  <c r="K100" i="3"/>
  <c r="K94" i="3"/>
  <c r="L94" i="3" s="1"/>
  <c r="M94" i="3" s="1"/>
  <c r="N94" i="3" s="1"/>
  <c r="J93" i="3"/>
  <c r="K93" i="3" s="1"/>
  <c r="L93" i="3" s="1"/>
  <c r="K99" i="3"/>
  <c r="J109" i="3"/>
  <c r="K107" i="3"/>
  <c r="J289" i="3"/>
  <c r="J288" i="3"/>
  <c r="K286" i="3"/>
  <c r="J116" i="3"/>
  <c r="K117" i="3"/>
  <c r="L117" i="3" s="1"/>
  <c r="M117" i="3" s="1"/>
  <c r="N117" i="3" s="1"/>
  <c r="L46" i="3"/>
  <c r="M46" i="3" s="1"/>
  <c r="N46" i="3" s="1"/>
  <c r="L71" i="3"/>
  <c r="M71" i="3" s="1"/>
  <c r="N71" i="3" s="1"/>
  <c r="K31" i="3"/>
  <c r="L31" i="3" s="1"/>
  <c r="M31" i="3" s="1"/>
  <c r="N31" i="3" s="1"/>
  <c r="K142" i="3"/>
  <c r="L142" i="3" s="1"/>
  <c r="K296" i="3"/>
  <c r="J298" i="3"/>
  <c r="K45" i="3"/>
  <c r="J14" i="3"/>
  <c r="J47" i="3"/>
  <c r="K85" i="3"/>
  <c r="L85" i="3" s="1"/>
  <c r="M85" i="3" s="1"/>
  <c r="K360" i="3"/>
  <c r="L360" i="3" s="1"/>
  <c r="K103" i="3"/>
  <c r="L103" i="3" s="1"/>
  <c r="M102" i="3"/>
  <c r="N102" i="3" s="1"/>
  <c r="J17" i="3"/>
  <c r="L101" i="3"/>
  <c r="J36" i="3"/>
  <c r="J35" i="3" s="1"/>
  <c r="M10" i="4"/>
  <c r="L51" i="4"/>
  <c r="J3" i="3"/>
  <c r="K269" i="3"/>
  <c r="K3" i="3" s="1"/>
  <c r="K364" i="3"/>
  <c r="L362" i="3"/>
  <c r="J140" i="3"/>
  <c r="K138" i="3"/>
  <c r="K270" i="3"/>
  <c r="K48" i="3"/>
  <c r="K133" i="3"/>
  <c r="K112" i="3"/>
  <c r="L110" i="3"/>
  <c r="L115" i="3"/>
  <c r="M115" i="3" s="1"/>
  <c r="J318" i="3"/>
  <c r="J364" i="3"/>
  <c r="J349" i="3"/>
  <c r="N32" i="3"/>
  <c r="L300" i="3"/>
  <c r="M300" i="3" s="1"/>
  <c r="N300" i="3" s="1"/>
  <c r="J361" i="3"/>
  <c r="J354" i="3"/>
  <c r="J355" i="3"/>
  <c r="L353" i="3"/>
  <c r="M353" i="3" s="1"/>
  <c r="N353" i="3" s="1"/>
  <c r="J302" i="3"/>
  <c r="K302" i="3" s="1"/>
  <c r="L302" i="3" s="1"/>
  <c r="M302" i="3" s="1"/>
  <c r="N302" i="3" s="1"/>
  <c r="K303" i="3"/>
  <c r="L303" i="3" s="1"/>
  <c r="M303" i="3" s="1"/>
  <c r="N303" i="3" s="1"/>
  <c r="K90" i="3"/>
  <c r="J89" i="3"/>
  <c r="J323" i="3"/>
  <c r="J324" i="3"/>
  <c r="K321" i="3"/>
  <c r="K353" i="3"/>
  <c r="K352" i="3" s="1"/>
  <c r="K62" i="3"/>
  <c r="L62" i="3" s="1"/>
  <c r="M62" i="3" s="1"/>
  <c r="N62" i="3" s="1"/>
  <c r="K38" i="3"/>
  <c r="J40" i="3"/>
  <c r="J8" i="3"/>
  <c r="J41" i="3"/>
  <c r="J128" i="3"/>
  <c r="K36" i="3"/>
  <c r="L36" i="3" s="1"/>
  <c r="J97" i="3"/>
  <c r="J104" i="3" s="1"/>
  <c r="J105" i="3" s="1"/>
  <c r="K98" i="3"/>
  <c r="J330" i="3"/>
  <c r="K328" i="3"/>
  <c r="K78" i="3"/>
  <c r="L76" i="3"/>
  <c r="K333" i="3"/>
  <c r="L331" i="3"/>
  <c r="L63" i="3"/>
  <c r="M63" i="3" s="1"/>
  <c r="N63" i="3" s="1"/>
  <c r="J124" i="3"/>
  <c r="K125" i="3"/>
  <c r="L125" i="3" s="1"/>
  <c r="M125" i="3" s="1"/>
  <c r="N125" i="3" s="1"/>
  <c r="M71" i="4"/>
  <c r="N33" i="4"/>
  <c r="D99" i="1"/>
  <c r="D100" i="1" s="1"/>
  <c r="C101" i="1"/>
  <c r="G25" i="4"/>
  <c r="G4" i="4"/>
  <c r="H4" i="4"/>
  <c r="I25" i="4"/>
  <c r="I4" i="4"/>
  <c r="E25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K355" i="3" l="1"/>
  <c r="K354" i="3"/>
  <c r="L352" i="3"/>
  <c r="K4" i="3"/>
  <c r="K4" i="4" s="1"/>
  <c r="K315" i="3"/>
  <c r="K309" i="3"/>
  <c r="K312" i="3"/>
  <c r="K3" i="4"/>
  <c r="M99" i="3"/>
  <c r="N99" i="3" s="1"/>
  <c r="K141" i="3"/>
  <c r="K17" i="3" s="1"/>
  <c r="K324" i="3"/>
  <c r="L321" i="3"/>
  <c r="K323" i="3"/>
  <c r="K305" i="3" s="1"/>
  <c r="J290" i="3"/>
  <c r="J285" i="3"/>
  <c r="K97" i="3"/>
  <c r="L98" i="3"/>
  <c r="M98" i="3" s="1"/>
  <c r="N98" i="3" s="1"/>
  <c r="N115" i="3"/>
  <c r="J74" i="3"/>
  <c r="J75" i="3"/>
  <c r="M76" i="3"/>
  <c r="L78" i="3"/>
  <c r="J325" i="3"/>
  <c r="K318" i="3"/>
  <c r="K41" i="3"/>
  <c r="L38" i="3"/>
  <c r="K40" i="3"/>
  <c r="K8" i="3"/>
  <c r="J18" i="3"/>
  <c r="J19" i="3"/>
  <c r="L328" i="3"/>
  <c r="K330" i="3"/>
  <c r="M93" i="3"/>
  <c r="N93" i="3" s="1"/>
  <c r="L100" i="3"/>
  <c r="K124" i="3"/>
  <c r="L124" i="3" s="1"/>
  <c r="M124" i="3" s="1"/>
  <c r="N124" i="3" s="1"/>
  <c r="K89" i="3"/>
  <c r="L114" i="3"/>
  <c r="L99" i="3"/>
  <c r="J53" i="4"/>
  <c r="J16" i="3"/>
  <c r="J15" i="3"/>
  <c r="K116" i="3"/>
  <c r="L116" i="3" s="1"/>
  <c r="M116" i="3" s="1"/>
  <c r="N116" i="3" s="1"/>
  <c r="L66" i="3"/>
  <c r="K73" i="3"/>
  <c r="N101" i="3"/>
  <c r="M101" i="3"/>
  <c r="K37" i="3"/>
  <c r="L355" i="3"/>
  <c r="L364" i="3"/>
  <c r="M362" i="3"/>
  <c r="L45" i="3"/>
  <c r="K47" i="3"/>
  <c r="K14" i="3"/>
  <c r="K289" i="3"/>
  <c r="L286" i="3"/>
  <c r="K288" i="3"/>
  <c r="L90" i="3"/>
  <c r="M90" i="3" s="1"/>
  <c r="N90" i="3" s="1"/>
  <c r="K140" i="3"/>
  <c r="L138" i="3"/>
  <c r="L112" i="3"/>
  <c r="M110" i="3"/>
  <c r="K359" i="3"/>
  <c r="J305" i="3"/>
  <c r="J306" i="3" s="1"/>
  <c r="M142" i="3"/>
  <c r="N142" i="3" s="1"/>
  <c r="M360" i="3"/>
  <c r="N360" i="3" s="1"/>
  <c r="K128" i="3"/>
  <c r="J135" i="3"/>
  <c r="L284" i="3"/>
  <c r="M284" i="3" s="1"/>
  <c r="M36" i="3"/>
  <c r="N36" i="3" s="1"/>
  <c r="L48" i="3"/>
  <c r="N10" i="4"/>
  <c r="N51" i="4" s="1"/>
  <c r="M51" i="4"/>
  <c r="J315" i="3"/>
  <c r="J312" i="3"/>
  <c r="J309" i="3"/>
  <c r="J4" i="3"/>
  <c r="J4" i="4" s="1"/>
  <c r="J3" i="4"/>
  <c r="L333" i="3"/>
  <c r="M331" i="3"/>
  <c r="L37" i="3"/>
  <c r="M37" i="3" s="1"/>
  <c r="N37" i="3" s="1"/>
  <c r="J356" i="3"/>
  <c r="K349" i="3"/>
  <c r="J351" i="3"/>
  <c r="J42" i="3"/>
  <c r="K35" i="3"/>
  <c r="L269" i="3"/>
  <c r="N85" i="3"/>
  <c r="J9" i="3"/>
  <c r="J10" i="3"/>
  <c r="J48" i="4"/>
  <c r="J6" i="4"/>
  <c r="L270" i="3"/>
  <c r="M270" i="3"/>
  <c r="N270" i="3" s="1"/>
  <c r="K284" i="3"/>
  <c r="K283" i="3" s="1"/>
  <c r="L296" i="3"/>
  <c r="M296" i="3" s="1"/>
  <c r="K298" i="3"/>
  <c r="K109" i="3"/>
  <c r="L107" i="3"/>
  <c r="M103" i="3"/>
  <c r="N103" i="3" s="1"/>
  <c r="J25" i="4"/>
  <c r="N71" i="4"/>
  <c r="E99" i="1"/>
  <c r="E100" i="1" s="1"/>
  <c r="D101" i="1"/>
  <c r="H47" i="4"/>
  <c r="H7" i="4"/>
  <c r="E47" i="4"/>
  <c r="E7" i="4"/>
  <c r="I47" i="4"/>
  <c r="I7" i="4"/>
  <c r="B47" i="4"/>
  <c r="B50" i="4" s="1"/>
  <c r="B7" i="4"/>
  <c r="G47" i="4"/>
  <c r="G7" i="4"/>
  <c r="D47" i="4"/>
  <c r="D7" i="4"/>
  <c r="F47" i="4"/>
  <c r="F7" i="4"/>
  <c r="C47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90" i="3" l="1"/>
  <c r="L283" i="3"/>
  <c r="K285" i="3"/>
  <c r="K19" i="3"/>
  <c r="K18" i="3"/>
  <c r="M66" i="3"/>
  <c r="L73" i="3"/>
  <c r="K10" i="3"/>
  <c r="K9" i="3"/>
  <c r="K48" i="4"/>
  <c r="K6" i="4"/>
  <c r="K104" i="3"/>
  <c r="K105" i="3" s="1"/>
  <c r="L97" i="3"/>
  <c r="M45" i="3"/>
  <c r="L47" i="3"/>
  <c r="M78" i="3"/>
  <c r="N76" i="3"/>
  <c r="N78" i="3" s="1"/>
  <c r="L330" i="3"/>
  <c r="M328" i="3"/>
  <c r="N114" i="3"/>
  <c r="N133" i="3" s="1"/>
  <c r="N296" i="3"/>
  <c r="N298" i="3" s="1"/>
  <c r="M298" i="3"/>
  <c r="K42" i="3"/>
  <c r="L35" i="3"/>
  <c r="K5" i="3"/>
  <c r="K361" i="3"/>
  <c r="L359" i="3"/>
  <c r="M355" i="3"/>
  <c r="M364" i="3"/>
  <c r="N362" i="3"/>
  <c r="N364" i="3" s="1"/>
  <c r="L40" i="3"/>
  <c r="M38" i="3"/>
  <c r="L41" i="3"/>
  <c r="L8" i="3"/>
  <c r="L289" i="3"/>
  <c r="L288" i="3"/>
  <c r="M286" i="3"/>
  <c r="M107" i="3"/>
  <c r="L109" i="3"/>
  <c r="N284" i="3"/>
  <c r="M112" i="3"/>
  <c r="N110" i="3"/>
  <c r="N112" i="3" s="1"/>
  <c r="M114" i="3"/>
  <c r="L3" i="3"/>
  <c r="L133" i="3"/>
  <c r="J291" i="3"/>
  <c r="J292" i="3"/>
  <c r="K74" i="3"/>
  <c r="K75" i="3"/>
  <c r="L128" i="3"/>
  <c r="K135" i="3"/>
  <c r="L298" i="3"/>
  <c r="M269" i="3"/>
  <c r="N269" i="3" s="1"/>
  <c r="J27" i="4"/>
  <c r="J59" i="4"/>
  <c r="L89" i="3"/>
  <c r="M89" i="3" s="1"/>
  <c r="N89" i="3" s="1"/>
  <c r="L318" i="3"/>
  <c r="K325" i="3"/>
  <c r="K320" i="3"/>
  <c r="K306" i="3"/>
  <c r="L354" i="3"/>
  <c r="M352" i="3"/>
  <c r="K53" i="4"/>
  <c r="K59" i="4" s="1"/>
  <c r="K16" i="3"/>
  <c r="K15" i="3"/>
  <c r="J43" i="3"/>
  <c r="J11" i="3"/>
  <c r="J44" i="3"/>
  <c r="K356" i="3"/>
  <c r="K358" i="3" s="1"/>
  <c r="K351" i="3"/>
  <c r="L349" i="3"/>
  <c r="M138" i="3"/>
  <c r="L140" i="3"/>
  <c r="J326" i="3"/>
  <c r="J327" i="3"/>
  <c r="L323" i="3"/>
  <c r="L305" i="3" s="1"/>
  <c r="L306" i="3" s="1"/>
  <c r="M321" i="3"/>
  <c r="L324" i="3"/>
  <c r="L141" i="3"/>
  <c r="K143" i="3"/>
  <c r="K134" i="3"/>
  <c r="M333" i="3"/>
  <c r="N331" i="3"/>
  <c r="N333" i="3" s="1"/>
  <c r="J136" i="3"/>
  <c r="J137" i="3"/>
  <c r="J357" i="3"/>
  <c r="K357" i="3" s="1"/>
  <c r="L357" i="3" s="1"/>
  <c r="M357" i="3" s="1"/>
  <c r="N357" i="3" s="1"/>
  <c r="J358" i="3"/>
  <c r="M48" i="3"/>
  <c r="M100" i="3"/>
  <c r="N100" i="3" s="1"/>
  <c r="K25" i="4"/>
  <c r="L25" i="4" s="1"/>
  <c r="M25" i="4" s="1"/>
  <c r="N25" i="4" s="1"/>
  <c r="E101" i="1"/>
  <c r="F99" i="1"/>
  <c r="F100" i="1" s="1"/>
  <c r="B54" i="4"/>
  <c r="B55" i="4"/>
  <c r="B56" i="4" s="1"/>
  <c r="D50" i="4"/>
  <c r="E50" i="4"/>
  <c r="F50" i="4"/>
  <c r="G50" i="4"/>
  <c r="I50" i="4"/>
  <c r="C50" i="4"/>
  <c r="H50" i="4"/>
  <c r="E9" i="4"/>
  <c r="E8" i="4"/>
  <c r="E12" i="4"/>
  <c r="F8" i="4"/>
  <c r="F12" i="4"/>
  <c r="F9" i="4"/>
  <c r="G8" i="4"/>
  <c r="G12" i="4"/>
  <c r="G9" i="4"/>
  <c r="I12" i="4"/>
  <c r="I9" i="4"/>
  <c r="J9" i="4" s="1"/>
  <c r="K9" i="4" s="1"/>
  <c r="L9" i="4" s="1"/>
  <c r="M9" i="4" s="1"/>
  <c r="N9" i="4" s="1"/>
  <c r="I8" i="4"/>
  <c r="C12" i="4"/>
  <c r="C8" i="4"/>
  <c r="C9" i="4"/>
  <c r="H12" i="4"/>
  <c r="H9" i="4"/>
  <c r="H8" i="4"/>
  <c r="D8" i="4"/>
  <c r="D12" i="4"/>
  <c r="D9" i="4"/>
  <c r="B12" i="4"/>
  <c r="B9" i="4"/>
  <c r="H152" i="1"/>
  <c r="M318" i="3" l="1"/>
  <c r="L325" i="3"/>
  <c r="L320" i="3"/>
  <c r="K27" i="4"/>
  <c r="L74" i="3"/>
  <c r="L75" i="3"/>
  <c r="L356" i="3"/>
  <c r="L358" i="3" s="1"/>
  <c r="M349" i="3"/>
  <c r="L351" i="3"/>
  <c r="K326" i="3"/>
  <c r="K327" i="3"/>
  <c r="N66" i="3"/>
  <c r="N73" i="3" s="1"/>
  <c r="M73" i="3"/>
  <c r="L10" i="3"/>
  <c r="L9" i="3"/>
  <c r="L48" i="4"/>
  <c r="L6" i="4"/>
  <c r="L315" i="3"/>
  <c r="L309" i="3"/>
  <c r="L4" i="3"/>
  <c r="L4" i="4" s="1"/>
  <c r="L312" i="3"/>
  <c r="L3" i="4"/>
  <c r="J7" i="4"/>
  <c r="J12" i="3"/>
  <c r="J13" i="3"/>
  <c r="J47" i="4"/>
  <c r="M141" i="3"/>
  <c r="L143" i="3"/>
  <c r="L134" i="3"/>
  <c r="M330" i="3"/>
  <c r="N328" i="3"/>
  <c r="N330" i="3" s="1"/>
  <c r="N3" i="3"/>
  <c r="K136" i="3"/>
  <c r="K137" i="3"/>
  <c r="M359" i="3"/>
  <c r="L361" i="3"/>
  <c r="L14" i="3"/>
  <c r="K43" i="3"/>
  <c r="K44" i="3"/>
  <c r="K11" i="3"/>
  <c r="L17" i="3"/>
  <c r="N48" i="3"/>
  <c r="M17" i="3"/>
  <c r="N352" i="3"/>
  <c r="M354" i="3"/>
  <c r="M128" i="3"/>
  <c r="L135" i="3"/>
  <c r="N107" i="3"/>
  <c r="N109" i="3" s="1"/>
  <c r="M109" i="3"/>
  <c r="M40" i="3"/>
  <c r="N38" i="3"/>
  <c r="M41" i="3"/>
  <c r="M8" i="3"/>
  <c r="M3" i="3"/>
  <c r="M133" i="3"/>
  <c r="M324" i="3"/>
  <c r="N321" i="3"/>
  <c r="M323" i="3"/>
  <c r="M305" i="3" s="1"/>
  <c r="M306" i="3" s="1"/>
  <c r="M289" i="3"/>
  <c r="N286" i="3"/>
  <c r="M288" i="3"/>
  <c r="K5" i="4"/>
  <c r="K7" i="3"/>
  <c r="M14" i="3"/>
  <c r="N45" i="3"/>
  <c r="M47" i="3"/>
  <c r="L290" i="3"/>
  <c r="L285" i="3"/>
  <c r="M283" i="3"/>
  <c r="N138" i="3"/>
  <c r="N140" i="3" s="1"/>
  <c r="M140" i="3"/>
  <c r="L42" i="3"/>
  <c r="M35" i="3"/>
  <c r="L5" i="3"/>
  <c r="M97" i="3"/>
  <c r="L104" i="3"/>
  <c r="L105" i="3" s="1"/>
  <c r="K291" i="3"/>
  <c r="K292" i="3"/>
  <c r="B67" i="4"/>
  <c r="B69" i="4" s="1"/>
  <c r="G99" i="1"/>
  <c r="G100" i="1" s="1"/>
  <c r="F101" i="1"/>
  <c r="I55" i="4"/>
  <c r="I56" i="4" s="1"/>
  <c r="I67" i="4" s="1"/>
  <c r="I54" i="4"/>
  <c r="D55" i="4"/>
  <c r="D56" i="4" s="1"/>
  <c r="D67" i="4" s="1"/>
  <c r="D54" i="4"/>
  <c r="G55" i="4"/>
  <c r="G56" i="4" s="1"/>
  <c r="G67" i="4" s="1"/>
  <c r="G54" i="4"/>
  <c r="H55" i="4"/>
  <c r="H56" i="4" s="1"/>
  <c r="H67" i="4" s="1"/>
  <c r="H54" i="4"/>
  <c r="F55" i="4"/>
  <c r="F56" i="4" s="1"/>
  <c r="F54" i="4"/>
  <c r="C55" i="4"/>
  <c r="C56" i="4" s="1"/>
  <c r="C54" i="4"/>
  <c r="E55" i="4"/>
  <c r="E56" i="4" s="1"/>
  <c r="E67" i="4" s="1"/>
  <c r="E54" i="4"/>
  <c r="G15" i="4"/>
  <c r="G14" i="4"/>
  <c r="B14" i="4"/>
  <c r="B15" i="4"/>
  <c r="B17" i="4" s="1"/>
  <c r="B20" i="4" s="1"/>
  <c r="E15" i="4"/>
  <c r="E14" i="4"/>
  <c r="C15" i="4"/>
  <c r="C14" i="4"/>
  <c r="I14" i="4"/>
  <c r="I15" i="4"/>
  <c r="D15" i="4"/>
  <c r="D14" i="4"/>
  <c r="H14" i="4"/>
  <c r="H15" i="4"/>
  <c r="F15" i="4"/>
  <c r="F14" i="4"/>
  <c r="E152" i="1"/>
  <c r="G152" i="1"/>
  <c r="D152" i="1"/>
  <c r="F152" i="1"/>
  <c r="B152" i="1"/>
  <c r="C152" i="1"/>
  <c r="M9" i="3" l="1"/>
  <c r="M10" i="3"/>
  <c r="M48" i="4"/>
  <c r="M6" i="4"/>
  <c r="L18" i="3"/>
  <c r="L19" i="3"/>
  <c r="N128" i="3"/>
  <c r="N135" i="3" s="1"/>
  <c r="M135" i="3"/>
  <c r="L291" i="3"/>
  <c r="L292" i="3"/>
  <c r="N323" i="3"/>
  <c r="N305" i="3" s="1"/>
  <c r="N306" i="3" s="1"/>
  <c r="N324" i="3"/>
  <c r="M4" i="3"/>
  <c r="M4" i="4" s="1"/>
  <c r="M312" i="3"/>
  <c r="M309" i="3"/>
  <c r="M315" i="3"/>
  <c r="M3" i="4"/>
  <c r="N14" i="3"/>
  <c r="N47" i="3"/>
  <c r="N41" i="3"/>
  <c r="N40" i="3"/>
  <c r="N74" i="3"/>
  <c r="N75" i="3"/>
  <c r="N315" i="3"/>
  <c r="N312" i="3"/>
  <c r="N4" i="3"/>
  <c r="N4" i="4" s="1"/>
  <c r="N309" i="3"/>
  <c r="N3" i="4"/>
  <c r="M143" i="3"/>
  <c r="N141" i="3"/>
  <c r="M134" i="3"/>
  <c r="L27" i="4"/>
  <c r="N8" i="3"/>
  <c r="N17" i="3"/>
  <c r="M42" i="3"/>
  <c r="N35" i="3"/>
  <c r="M5" i="3"/>
  <c r="L53" i="4"/>
  <c r="L59" i="4" s="1"/>
  <c r="L16" i="3"/>
  <c r="L15" i="3"/>
  <c r="N354" i="3"/>
  <c r="N355" i="3"/>
  <c r="M19" i="3"/>
  <c r="M18" i="3"/>
  <c r="M356" i="3"/>
  <c r="M358" i="3" s="1"/>
  <c r="M351" i="3"/>
  <c r="N349" i="3"/>
  <c r="K13" i="3"/>
  <c r="K12" i="3"/>
  <c r="K7" i="4"/>
  <c r="K47" i="4"/>
  <c r="N97" i="3"/>
  <c r="N104" i="3" s="1"/>
  <c r="M104" i="3"/>
  <c r="M105" i="3" s="1"/>
  <c r="L5" i="4"/>
  <c r="L6" i="3"/>
  <c r="L7" i="3"/>
  <c r="L43" i="3"/>
  <c r="L11" i="3"/>
  <c r="L44" i="3"/>
  <c r="N289" i="3"/>
  <c r="N288" i="3"/>
  <c r="L326" i="3"/>
  <c r="L327" i="3"/>
  <c r="M290" i="3"/>
  <c r="N283" i="3"/>
  <c r="M285" i="3"/>
  <c r="M53" i="4"/>
  <c r="M59" i="4" s="1"/>
  <c r="M16" i="3"/>
  <c r="M15" i="3"/>
  <c r="L136" i="3"/>
  <c r="L137" i="3"/>
  <c r="M361" i="3"/>
  <c r="N359" i="3"/>
  <c r="N361" i="3" s="1"/>
  <c r="M74" i="3"/>
  <c r="M75" i="3"/>
  <c r="N318" i="3"/>
  <c r="M325" i="3"/>
  <c r="M320" i="3"/>
  <c r="B70" i="4"/>
  <c r="C68" i="4"/>
  <c r="H99" i="1"/>
  <c r="H100" i="1" s="1"/>
  <c r="G101" i="1"/>
  <c r="C67" i="4"/>
  <c r="C69" i="4" s="1"/>
  <c r="I17" i="4"/>
  <c r="I20" i="4" s="1"/>
  <c r="D17" i="4"/>
  <c r="D20" i="4" s="1"/>
  <c r="E17" i="4"/>
  <c r="E20" i="4" s="1"/>
  <c r="C17" i="4"/>
  <c r="C20" i="4" s="1"/>
  <c r="F17" i="4"/>
  <c r="F20" i="4" s="1"/>
  <c r="H17" i="4"/>
  <c r="H20" i="4" s="1"/>
  <c r="G17" i="4"/>
  <c r="G20" i="4" s="1"/>
  <c r="E167" i="1"/>
  <c r="F167" i="1"/>
  <c r="H167" i="1"/>
  <c r="I167" i="1"/>
  <c r="B167" i="1"/>
  <c r="C167" i="1"/>
  <c r="D167" i="1"/>
  <c r="N136" i="3" l="1"/>
  <c r="N137" i="3"/>
  <c r="L12" i="3"/>
  <c r="L7" i="4"/>
  <c r="L47" i="4"/>
  <c r="L13" i="3"/>
  <c r="M136" i="3"/>
  <c r="M137" i="3"/>
  <c r="N325" i="3"/>
  <c r="N320" i="3"/>
  <c r="N42" i="3"/>
  <c r="N5" i="3"/>
  <c r="M326" i="3"/>
  <c r="M327" i="3"/>
  <c r="N143" i="3"/>
  <c r="N134" i="3"/>
  <c r="N105" i="3"/>
  <c r="M43" i="3"/>
  <c r="M44" i="3"/>
  <c r="M11" i="3"/>
  <c r="N10" i="3"/>
  <c r="N9" i="3"/>
  <c r="N48" i="4"/>
  <c r="N6" i="4"/>
  <c r="M27" i="4"/>
  <c r="N285" i="3"/>
  <c r="N290" i="3"/>
  <c r="M291" i="3"/>
  <c r="M292" i="3"/>
  <c r="N351" i="3"/>
  <c r="N356" i="3"/>
  <c r="N358" i="3" s="1"/>
  <c r="N19" i="3"/>
  <c r="N18" i="3"/>
  <c r="N53" i="4"/>
  <c r="N59" i="4" s="1"/>
  <c r="N15" i="3"/>
  <c r="N16" i="3"/>
  <c r="J20" i="4"/>
  <c r="M5" i="4"/>
  <c r="M6" i="3"/>
  <c r="M7" i="3"/>
  <c r="K20" i="4"/>
  <c r="L20" i="4" s="1"/>
  <c r="D68" i="4"/>
  <c r="D69" i="4" s="1"/>
  <c r="C70" i="4"/>
  <c r="I99" i="1"/>
  <c r="I100" i="1" s="1"/>
  <c r="I101" i="1" s="1"/>
  <c r="H101" i="1"/>
  <c r="G167" i="1"/>
  <c r="N5" i="4" l="1"/>
  <c r="N6" i="3"/>
  <c r="N7" i="3"/>
  <c r="N43" i="3"/>
  <c r="N44" i="3"/>
  <c r="N11" i="3"/>
  <c r="M13" i="3"/>
  <c r="M12" i="3"/>
  <c r="M7" i="4"/>
  <c r="M47" i="4"/>
  <c r="N291" i="3"/>
  <c r="N292" i="3"/>
  <c r="N27" i="4"/>
  <c r="N326" i="3"/>
  <c r="N327" i="3"/>
  <c r="M20" i="4"/>
  <c r="N20" i="4" s="1"/>
  <c r="E68" i="4"/>
  <c r="E69" i="4" s="1"/>
  <c r="E70" i="4" s="1"/>
  <c r="D70" i="4"/>
  <c r="H1" i="1"/>
  <c r="G1" i="1" s="1"/>
  <c r="F1" i="1" s="1"/>
  <c r="E1" i="1" s="1"/>
  <c r="D1" i="1" s="1"/>
  <c r="C1" i="1" s="1"/>
  <c r="B1" i="1" s="1"/>
  <c r="N12" i="3" l="1"/>
  <c r="N13" i="3"/>
  <c r="N7" i="4"/>
  <c r="N47" i="4"/>
  <c r="F68" i="4"/>
  <c r="F69" i="4" s="1"/>
  <c r="F70" i="4" s="1"/>
  <c r="G68" i="4" l="1"/>
  <c r="G69" i="4" s="1"/>
  <c r="G70" i="4" s="1"/>
  <c r="H68" i="4" l="1"/>
  <c r="H69" i="4" s="1"/>
  <c r="H70" i="4" s="1"/>
  <c r="I68" i="4" l="1"/>
  <c r="I69" i="4" l="1"/>
  <c r="I70" i="4" s="1"/>
  <c r="J68" i="4"/>
  <c r="K68" i="4" l="1"/>
  <c r="J24" i="4"/>
  <c r="J52" i="4" s="1"/>
  <c r="L68" i="4" l="1"/>
  <c r="K24" i="4"/>
  <c r="K52" i="4" l="1"/>
  <c r="M68" i="4"/>
  <c r="L24" i="4" l="1"/>
  <c r="N68" i="4"/>
  <c r="L52" i="4" l="1"/>
  <c r="M24" i="4"/>
  <c r="N24" i="4"/>
  <c r="N52" i="4" l="1"/>
  <c r="M52" i="4"/>
  <c r="K60" i="4" l="1"/>
  <c r="L60" i="4" s="1"/>
  <c r="M60" i="4" s="1"/>
  <c r="N60" i="4" s="1"/>
  <c r="J12" i="4" l="1"/>
  <c r="J13" i="4" l="1"/>
  <c r="L12" i="4"/>
  <c r="K12" i="4"/>
  <c r="J15" i="4" l="1"/>
  <c r="J49" i="4"/>
  <c r="J50" i="4" s="1"/>
  <c r="K13" i="4"/>
  <c r="L13" i="4"/>
  <c r="M12" i="4"/>
  <c r="L15" i="4" l="1"/>
  <c r="L49" i="4"/>
  <c r="L50" i="4" s="1"/>
  <c r="K15" i="4"/>
  <c r="K49" i="4"/>
  <c r="K50" i="4" s="1"/>
  <c r="J56" i="4"/>
  <c r="J54" i="4"/>
  <c r="M13" i="4"/>
  <c r="N12" i="4"/>
  <c r="M15" i="4" l="1"/>
  <c r="M49" i="4"/>
  <c r="M50" i="4" s="1"/>
  <c r="K56" i="4"/>
  <c r="K54" i="4"/>
  <c r="L56" i="4"/>
  <c r="L54" i="4"/>
  <c r="N13" i="4"/>
  <c r="K17" i="4"/>
  <c r="K18" i="4" s="1"/>
  <c r="K62" i="4" s="1"/>
  <c r="J17" i="4"/>
  <c r="J18" i="4" s="1"/>
  <c r="J62" i="4" s="1"/>
  <c r="J42" i="4" s="1"/>
  <c r="K42" i="4" s="1"/>
  <c r="N15" i="4" l="1"/>
  <c r="N49" i="4"/>
  <c r="N50" i="4" s="1"/>
  <c r="M56" i="4"/>
  <c r="M54" i="4"/>
  <c r="J40" i="4"/>
  <c r="J44" i="4" s="1"/>
  <c r="J19" i="4"/>
  <c r="L17" i="4"/>
  <c r="L18" i="4" s="1"/>
  <c r="L62" i="4" s="1"/>
  <c r="L42" i="4" s="1"/>
  <c r="K19" i="4"/>
  <c r="K65" i="4"/>
  <c r="K67" i="4" s="1"/>
  <c r="K69" i="4" s="1"/>
  <c r="K22" i="4" s="1"/>
  <c r="N56" i="4" l="1"/>
  <c r="N54" i="4"/>
  <c r="K40" i="4"/>
  <c r="K44" i="4" s="1"/>
  <c r="L65" i="4"/>
  <c r="L67" i="4" s="1"/>
  <c r="L69" i="4" s="1"/>
  <c r="L22" i="4" s="1"/>
  <c r="L19" i="4"/>
  <c r="N17" i="4"/>
  <c r="N18" i="4" s="1"/>
  <c r="N62" i="4" s="1"/>
  <c r="M17" i="4"/>
  <c r="M18" i="4" s="1"/>
  <c r="M62" i="4" s="1"/>
  <c r="M42" i="4" s="1"/>
  <c r="J65" i="4"/>
  <c r="J67" i="4" s="1"/>
  <c r="J69" i="4" s="1"/>
  <c r="J22" i="4" s="1"/>
  <c r="N42" i="4" l="1"/>
  <c r="L40" i="4"/>
  <c r="L44" i="4" s="1"/>
  <c r="J32" i="4"/>
  <c r="J45" i="4" s="1"/>
  <c r="M65" i="4"/>
  <c r="M67" i="4" s="1"/>
  <c r="M69" i="4" s="1"/>
  <c r="M22" i="4" s="1"/>
  <c r="M19" i="4"/>
  <c r="N19" i="4"/>
  <c r="N65" i="4"/>
  <c r="N67" i="4" s="1"/>
  <c r="N69" i="4" s="1"/>
  <c r="N22" i="4" s="1"/>
  <c r="N40" i="4" l="1"/>
  <c r="N44" i="4" s="1"/>
  <c r="M40" i="4"/>
  <c r="M44" i="4" s="1"/>
  <c r="K32" i="4"/>
  <c r="K45" i="4" s="1"/>
  <c r="L32" i="4" l="1"/>
  <c r="L45" i="4" s="1"/>
  <c r="N32" i="4" l="1"/>
  <c r="N45" i="4" s="1"/>
  <c r="M32" i="4"/>
  <c r="M45" i="4" s="1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<sst xmlns="http://schemas.openxmlformats.org/spreadsheetml/2006/main" count="822" uniqueCount="220">
  <si>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</si>
  <si>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</si>
  <si>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</si>
  <si>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</si>
  <si>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</si>
  <si>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</si>
  <si>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</si>
  <si>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</si>
  <si>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</si>
  <si>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</si>
  <si>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</si>
  <si>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</si>
  <si>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</si>
  <si>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</si>
  <si>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</si>
  <si>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</si>
  <si>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</si>
  <si>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</si>
  <si>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</si>
  <si>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</si>
  <si>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</si>
  <si>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</si>
  <si>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</si>
  <si>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</si>
  <si>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</si>
  <si>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</si>
  <si>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</si>
  <si>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</si>
  <si>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</si>
  <si>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</si>
  <si>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</si>
  <si>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</si>
  <si>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</si>
  <si>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</si>
  <si>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</si>
  <si>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</si>
  <si>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</si>
  <si>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</si>
  <si>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</si>
  <si>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</si>
  <si>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</si>
  <si>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</si>
  <si>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</si>
  <si>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</si>
  <si>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</si>
  <si>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</si>
  <si>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</si>
  <si>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</si>
  <si>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</si>
  <si>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</si>
  <si>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</si>
  <si>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</si>
  <si>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</si>
  <si>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</si>
  <si>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</si>
  <si>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</si>
  <si>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</si>
  <si>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</si>
  <si>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</si>
  <si>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</si>
  <si>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</si>
  <si>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</si>
  <si>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</si>
  <si>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</si>
  <si>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</si>
  <si>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</si>
  <si>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</si>
  <si>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</si>
  <si>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</si>
  <si>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</si>
  <si>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</si>
  <si>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</si>
  <si>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</si>
  <si>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</si>
  <si>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</si>
  <si>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</si>
  <si>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</si>
  <si>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</si>
  <si>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</si>
  <si>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</si>
  <si>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</si>
  <si>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</si>
  <si>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</si>
  <si>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</si>
  <si>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</si>
  <si>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</si>
  <si>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</si>
  <si>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</si>
  <si>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</si>
  <si>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</si>
  <si>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</si>
  <si>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</si>
  <si>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</si>
  <si>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</si>
  <si>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</si>
  <si>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</si>
  <si>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</si>
  <si>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</si>
  <si>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</si>
  <si>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</si>
  <si>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</si>
  <si>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</si>
  <si>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</si>
  <si>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</si>
  <si>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</si>
  <si>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</si>
  <si>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</si>
  <si>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</si>
  <si>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</si>
  <si>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</si>
  <si>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</si>
  <si>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</si>
  <si>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</si>
  <si>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</si>
  <si>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</si>
  <si>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</si>
  <si>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</si>
  <si>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</si>
  <si>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</si>
  <si>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</si>
  <si>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</si>
  <si>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</si>
  <si>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</si>
  <si>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</si>
  <si>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</si>
  <si>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</si>
  <si>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</si>
  <si>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</si>
  <si>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</si>
  <si>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</si>
  <si>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</si>
  <si>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</si>
  <si>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</si>
  <si>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</si>
  <si>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</si>
  <si>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</si>
  <si>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</si>
  <si>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</si>
  <si>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</si>
  <si>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</si>
  <si>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</si>
  <si>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</si>
  <si>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</si>
  <si>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</si>
  <si>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</si>
  <si>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</si>
  <si>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</si>
  <si>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</si>
  <si>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</si>
  <si>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</si>
  <si>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</si>
  <si>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</si>
  <si>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</si>
  <si>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</si>
  <si>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</si>
  <si>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</si>
  <si>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</si>
  <si>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</si>
  <si>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</si>
  <si>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</si>
  <si>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</si>
  <si>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</si>
  <si>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</si>
  <si>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</si>
  <si>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</si>
  <si>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</si>
  <si>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</si>
  <si>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</si>
  <si>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</si>
  <si>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</si>
  <si>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</si>
  <si>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</si>
  <si>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</si>
  <si>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</si>
  <si>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</si>
  <si>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</si>
  <si>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</si>
  <si>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</si>
  <si>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</si>
  <si>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</si>
  <si>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</si>
  <si>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</si>
  <si>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</si>
  <si>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</si>
  <si>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</si>
  <si>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</si>
  <si>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</si>
  <si>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</si>
  <si>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</si>
  <si>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</si>
  <si>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</si>
  <si>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</si>
  <si>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</si>
  <si>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</si>
  <si>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</si>
  <si>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</si>
  <si>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</si>
  <si>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</si>
  <si>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</si>
  <si>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</si>
  <si>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</si>
  <si>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</si>
  <si>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</si>
  <si>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</si>
  <si>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</si>
  <si>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</si>
  <si>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</si>
  <si>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</si>
  <si>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</si>
  <si>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</si>
  <si>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</si>
  <si>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</si>
  <si>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</si>
  <si>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</si>
  <si>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</si>
  <si>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Link  row 61 with - sign</t>
  </si>
  <si>
    <t>Pleasse check previous task and ensure that the checks balance and match the balance sheet cash</t>
  </si>
  <si>
    <t>Should be linked to row 68 from the previous year, similar to what you have done in year 2022</t>
  </si>
  <si>
    <t>Interest rate</t>
  </si>
  <si>
    <t>Forecast this based on histrical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</si>
</sst>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  <xf numFmtId="39" fontId="0" fillId="0" borderId="0" xfId="1" applyNumberFormat="1" applyFont="1" applyFill="1"/>
    <xf numFmtId="165" fontId="9" fillId="0" borderId="0" xfId="1" applyNumberFormat="1" applyFont="1"/>
    <xf numFmtId="0" fontId="9" fillId="0" borderId="0" xfId="0" applyFont="1"/>
    <xf numFmtId="165" fontId="9" fillId="0" borderId="0" xfId="1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0">
        <f>+E98+E99</f>
        <v>4249</v>
      </c>
      <c r="F100" s="80">
        <f t="shared" ref="F100:I100" si="18">+F98+F99</f>
        <v>4466</v>
      </c>
      <c r="G100" s="80">
        <f t="shared" si="18"/>
        <v>8348</v>
      </c>
      <c r="H100" s="80">
        <f t="shared" si="18"/>
        <v>9889</v>
      </c>
      <c r="I100" s="80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356" sqref="J35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1">
        <f>J38+J69+J100+J131+J286+J321+J352</f>
        <v>722.35626729696696</v>
      </c>
      <c r="K8" s="81">
        <f t="shared" ref="K8:N8" si="13">K38+K69+K100+K131+K286+K321+K352</f>
        <v>726.86508888046012</v>
      </c>
      <c r="L8" s="81">
        <f t="shared" si="13"/>
        <v>731.24139556730415</v>
      </c>
      <c r="M8" s="81">
        <f t="shared" si="13"/>
        <v>731.21297332920824</v>
      </c>
      <c r="N8" s="81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3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3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3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3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3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2">
        <f>I58*(1+J59)</f>
        <v>4979.7000000000007</v>
      </c>
      <c r="K58" s="82">
        <f t="shared" ref="K58:N58" si="81">J58*(1+K59)</f>
        <v>5328.2790000000014</v>
      </c>
      <c r="L58" s="82">
        <f t="shared" si="81"/>
        <v>5594.6929500000015</v>
      </c>
      <c r="M58" s="82">
        <f t="shared" si="81"/>
        <v>5706.5868090000013</v>
      </c>
      <c r="N58" s="82">
        <f t="shared" si="81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2">
        <f>I62*(1+J63)</f>
        <v>608.01893639031346</v>
      </c>
      <c r="K62" s="82">
        <f t="shared" ref="K62:N62" si="85">J62*(1+K63)</f>
        <v>665.55716616322854</v>
      </c>
      <c r="L62" s="82">
        <f t="shared" si="85"/>
        <v>755.84098399511436</v>
      </c>
      <c r="M62" s="82">
        <f t="shared" si="85"/>
        <v>842.64024175675092</v>
      </c>
      <c r="N62" s="82">
        <f t="shared" si="85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3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2">
        <f>I76*(1+J77)</f>
        <v>253.65359477124184</v>
      </c>
      <c r="K76" s="82">
        <f t="shared" ref="K76:N76" si="103">J76*(1+K77)</f>
        <v>326.59972660088005</v>
      </c>
      <c r="L76" s="82">
        <f t="shared" si="103"/>
        <v>420.52383098283252</v>
      </c>
      <c r="M76" s="82">
        <f t="shared" si="103"/>
        <v>541.45878891253608</v>
      </c>
      <c r="N76" s="82">
        <f t="shared" si="103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1">
        <f>J340+J371+J402+J433+J588+J623+J654</f>
        <v>0</v>
      </c>
      <c r="K310" s="81">
        <f t="shared" ref="K310:N310" si="255">K340+K371+K402+K433+K588+K623+K654</f>
        <v>0</v>
      </c>
      <c r="L310" s="81">
        <f t="shared" si="255"/>
        <v>0</v>
      </c>
      <c r="M310" s="81">
        <f t="shared" si="255"/>
        <v>0</v>
      </c>
      <c r="N310" s="81">
        <f t="shared" si="255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3">
        <f>I318*(1+J319)</f>
        <v>839.15817223198599</v>
      </c>
      <c r="K318" s="83">
        <f t="shared" ref="K318:N318" si="268">J318*(1+K319)</f>
        <v>1019.083123044468</v>
      </c>
      <c r="L318" s="83">
        <f t="shared" si="268"/>
        <v>1237.5860070715771</v>
      </c>
      <c r="M318" s="83">
        <f t="shared" si="268"/>
        <v>1502.9383671115286</v>
      </c>
      <c r="N318" s="83">
        <f t="shared" si="268"/>
        <v>1825.1852577751604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1"/>
  <sheetViews>
    <sheetView tabSelected="1" topLeftCell="H1" workbookViewId="0">
      <selection activeCell="J32" sqref="J32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s="86" customFormat="1" ht="13.8" x14ac:dyDescent="0.3">
      <c r="A11" s="29" t="s">
        <v>218</v>
      </c>
      <c r="B11" s="87" t="s">
        <v>193</v>
      </c>
      <c r="C11" s="30">
        <f>+C10/B22</f>
        <v>4.9325025960539979E-3</v>
      </c>
      <c r="D11" s="30">
        <f t="shared" ref="D11:I11" si="6">+D10/C22</f>
        <v>1.8801784576163161E-2</v>
      </c>
      <c r="E11" s="30">
        <f t="shared" si="6"/>
        <v>1.4180672268907563E-2</v>
      </c>
      <c r="F11" s="30">
        <f t="shared" si="6"/>
        <v>1.1532125205930808E-2</v>
      </c>
      <c r="G11" s="30">
        <f t="shared" si="6"/>
        <v>1.9928347514554412E-2</v>
      </c>
      <c r="H11" s="30">
        <f t="shared" si="6"/>
        <v>3.1384762817441306E-2</v>
      </c>
      <c r="I11" s="30">
        <f t="shared" si="6"/>
        <v>2.0730104156133078E-2</v>
      </c>
      <c r="J11" s="57"/>
      <c r="K11" s="57"/>
      <c r="L11" s="57"/>
      <c r="M11" s="57"/>
      <c r="N11" s="57"/>
      <c r="O11" s="85" t="s">
        <v>219</v>
      </c>
    </row>
    <row r="12" spans="1:19" x14ac:dyDescent="0.3">
      <c r="A12" s="4" t="s">
        <v>143</v>
      </c>
      <c r="B12" s="5">
        <f>B7-B10</f>
        <v>4205</v>
      </c>
      <c r="C12" s="5">
        <f t="shared" ref="C12:N12" si="7">C7-C10</f>
        <v>4623</v>
      </c>
      <c r="D12" s="5">
        <f t="shared" si="7"/>
        <v>4886</v>
      </c>
      <c r="E12" s="5">
        <f t="shared" si="7"/>
        <v>4325</v>
      </c>
      <c r="F12" s="5">
        <f t="shared" si="7"/>
        <v>4801</v>
      </c>
      <c r="G12" s="5">
        <f t="shared" si="7"/>
        <v>2887</v>
      </c>
      <c r="H12" s="5">
        <f t="shared" si="7"/>
        <v>6661</v>
      </c>
      <c r="I12" s="5">
        <f t="shared" si="7"/>
        <v>6651</v>
      </c>
      <c r="J12" s="5">
        <f t="shared" si="7"/>
        <v>8537.813600388039</v>
      </c>
      <c r="K12" s="5">
        <f t="shared" si="7"/>
        <v>11114.294474864051</v>
      </c>
      <c r="L12" s="5">
        <f t="shared" si="7"/>
        <v>14574.340251871869</v>
      </c>
      <c r="M12" s="5">
        <f t="shared" si="7"/>
        <v>19220.501177824994</v>
      </c>
      <c r="N12" s="5">
        <f t="shared" si="7"/>
        <v>25111.786994739457</v>
      </c>
      <c r="O12" s="41"/>
    </row>
    <row r="13" spans="1:19" x14ac:dyDescent="0.3">
      <c r="A13" t="s">
        <v>26</v>
      </c>
      <c r="B13" s="3">
        <f>Historicals!B11</f>
        <v>932</v>
      </c>
      <c r="C13" s="3">
        <f>Historicals!C11</f>
        <v>863</v>
      </c>
      <c r="D13" s="3">
        <f>Historicals!D11</f>
        <v>646</v>
      </c>
      <c r="E13" s="3">
        <f>Historicals!E11</f>
        <v>2392</v>
      </c>
      <c r="F13" s="3">
        <f>Historicals!F11</f>
        <v>772</v>
      </c>
      <c r="G13" s="3">
        <f>Historicals!G11</f>
        <v>348</v>
      </c>
      <c r="H13" s="3">
        <f>Historicals!H11</f>
        <v>934</v>
      </c>
      <c r="I13" s="3">
        <f>Historicals!I11</f>
        <v>605</v>
      </c>
      <c r="J13" s="3">
        <f>J12*J14</f>
        <v>853.781360038804</v>
      </c>
      <c r="K13" s="3">
        <f t="shared" ref="K13:N13" si="8">K12*K14</f>
        <v>1111.4294474864053</v>
      </c>
      <c r="L13" s="3">
        <f t="shared" si="8"/>
        <v>1457.434025187187</v>
      </c>
      <c r="M13" s="3">
        <f t="shared" si="8"/>
        <v>1922.0501177824995</v>
      </c>
      <c r="N13" s="3">
        <f t="shared" si="8"/>
        <v>2511.1786994739459</v>
      </c>
      <c r="O13" s="3"/>
    </row>
    <row r="14" spans="1:19" x14ac:dyDescent="0.3">
      <c r="A14" s="51" t="s">
        <v>144</v>
      </c>
      <c r="B14" s="56">
        <f>B13/B12</f>
        <v>0.22164090368608799</v>
      </c>
      <c r="C14" s="56">
        <f t="shared" ref="C14:I14" si="9">C13/C12</f>
        <v>0.18667531905688947</v>
      </c>
      <c r="D14" s="56">
        <f t="shared" si="9"/>
        <v>0.13221449038067951</v>
      </c>
      <c r="E14" s="56">
        <f t="shared" si="9"/>
        <v>0.55306358381502885</v>
      </c>
      <c r="F14" s="56">
        <f t="shared" si="9"/>
        <v>0.16079983336804832</v>
      </c>
      <c r="G14" s="56">
        <f t="shared" si="9"/>
        <v>0.12054035330793211</v>
      </c>
      <c r="H14" s="56">
        <f t="shared" si="9"/>
        <v>0.14021918630836211</v>
      </c>
      <c r="I14" s="56">
        <f t="shared" si="9"/>
        <v>9.0963764847391368E-2</v>
      </c>
      <c r="J14" s="57">
        <v>0.1</v>
      </c>
      <c r="K14" s="57">
        <v>0.1</v>
      </c>
      <c r="L14" s="57">
        <v>0.1</v>
      </c>
      <c r="M14" s="57">
        <v>0.1</v>
      </c>
      <c r="N14" s="57">
        <v>0.1</v>
      </c>
      <c r="O14" s="57" t="s">
        <v>210</v>
      </c>
    </row>
    <row r="15" spans="1:19" ht="15" thickBot="1" x14ac:dyDescent="0.35">
      <c r="A15" s="6" t="s">
        <v>145</v>
      </c>
      <c r="B15" s="7">
        <f>B12-B13</f>
        <v>3273</v>
      </c>
      <c r="C15" s="7">
        <f t="shared" ref="C15:I15" si="10">C12-C13</f>
        <v>3760</v>
      </c>
      <c r="D15" s="7">
        <f t="shared" si="10"/>
        <v>4240</v>
      </c>
      <c r="E15" s="7">
        <f t="shared" si="10"/>
        <v>1933</v>
      </c>
      <c r="F15" s="7">
        <f t="shared" si="10"/>
        <v>4029</v>
      </c>
      <c r="G15" s="7">
        <f t="shared" si="10"/>
        <v>2539</v>
      </c>
      <c r="H15" s="7">
        <f t="shared" si="10"/>
        <v>5727</v>
      </c>
      <c r="I15" s="7">
        <f t="shared" si="10"/>
        <v>6046</v>
      </c>
      <c r="J15" s="7">
        <f>J12-J13</f>
        <v>7684.0322403492355</v>
      </c>
      <c r="K15" s="7">
        <f t="shared" ref="K15:N15" si="11">K12-K13</f>
        <v>10002.865027377646</v>
      </c>
      <c r="L15" s="7">
        <f t="shared" si="11"/>
        <v>13116.906226684681</v>
      </c>
      <c r="M15" s="7">
        <f t="shared" si="11"/>
        <v>17298.451060042495</v>
      </c>
      <c r="N15" s="7">
        <f t="shared" si="11"/>
        <v>22600.608295265512</v>
      </c>
      <c r="O15" s="41"/>
    </row>
    <row r="16" spans="1:19" ht="15" thickTop="1" x14ac:dyDescent="0.3">
      <c r="A16" t="s">
        <v>146</v>
      </c>
      <c r="B16" s="3">
        <f>Historicals!B18</f>
        <v>1768.8</v>
      </c>
      <c r="C16" s="3">
        <f>Historicals!C18</f>
        <v>1742.5</v>
      </c>
      <c r="D16" s="3">
        <f>Historicals!D18</f>
        <v>1692</v>
      </c>
      <c r="E16" s="3">
        <f>Historicals!E18</f>
        <v>1659</v>
      </c>
      <c r="F16" s="3">
        <f>Historicals!F18</f>
        <v>1618</v>
      </c>
      <c r="G16" s="3">
        <f>Historicals!G18</f>
        <v>1591.6</v>
      </c>
      <c r="H16" s="3">
        <f>Historicals!H18</f>
        <v>1609.4</v>
      </c>
      <c r="I16" s="3">
        <f>Historicals!I18</f>
        <v>1610.8</v>
      </c>
      <c r="J16" s="3">
        <f>I16</f>
        <v>1610.8</v>
      </c>
      <c r="K16" s="3">
        <f t="shared" ref="K16:N16" si="12">J16</f>
        <v>1610.8</v>
      </c>
      <c r="L16" s="3">
        <f t="shared" si="12"/>
        <v>1610.8</v>
      </c>
      <c r="M16" s="3">
        <f t="shared" si="12"/>
        <v>1610.8</v>
      </c>
      <c r="N16" s="3">
        <f t="shared" si="12"/>
        <v>1610.8</v>
      </c>
      <c r="O16" s="3"/>
    </row>
    <row r="17" spans="1:15" x14ac:dyDescent="0.3">
      <c r="A17" t="s">
        <v>147</v>
      </c>
      <c r="B17" s="58">
        <f>B15/B16</f>
        <v>1.8504070556309362</v>
      </c>
      <c r="C17" s="58">
        <f t="shared" ref="C17:N17" si="13">C15/C16</f>
        <v>2.1578192252510759</v>
      </c>
      <c r="D17" s="58">
        <f t="shared" si="13"/>
        <v>2.5059101654846336</v>
      </c>
      <c r="E17" s="58">
        <f t="shared" si="13"/>
        <v>1.165159734779988</v>
      </c>
      <c r="F17" s="58">
        <f t="shared" si="13"/>
        <v>2.4901112484548826</v>
      </c>
      <c r="G17" s="58">
        <f t="shared" si="13"/>
        <v>1.5952500628298569</v>
      </c>
      <c r="H17" s="58">
        <f t="shared" si="13"/>
        <v>3.5584689946563937</v>
      </c>
      <c r="I17" s="58">
        <f t="shared" si="13"/>
        <v>3.7534144524459898</v>
      </c>
      <c r="J17" s="58">
        <f t="shared" si="13"/>
        <v>4.7703204869314852</v>
      </c>
      <c r="K17" s="58">
        <f t="shared" si="13"/>
        <v>6.2098739926605697</v>
      </c>
      <c r="L17" s="58">
        <f t="shared" si="13"/>
        <v>8.1431004635489703</v>
      </c>
      <c r="M17" s="58">
        <f t="shared" si="13"/>
        <v>10.739043369780541</v>
      </c>
      <c r="N17" s="58">
        <f t="shared" si="13"/>
        <v>14.030673140840273</v>
      </c>
      <c r="O17" s="58"/>
    </row>
    <row r="18" spans="1:15" x14ac:dyDescent="0.3">
      <c r="A18" t="s">
        <v>148</v>
      </c>
      <c r="B18" s="84">
        <f>B62/B16</f>
        <v>-0.508254183627318</v>
      </c>
      <c r="C18" s="84">
        <f t="shared" ref="C18:I18" si="14">C62/C16</f>
        <v>-0.58651362984218081</v>
      </c>
      <c r="D18" s="84">
        <f t="shared" si="14"/>
        <v>-0.66962174940898345</v>
      </c>
      <c r="E18" s="84">
        <f t="shared" si="14"/>
        <v>-0.74924653405666064</v>
      </c>
      <c r="F18" s="84">
        <f t="shared" si="14"/>
        <v>-0.82323856613102597</v>
      </c>
      <c r="G18" s="84">
        <f t="shared" si="14"/>
        <v>-0.91228951997989449</v>
      </c>
      <c r="H18" s="84">
        <f t="shared" si="14"/>
        <v>-1.0177705977382876</v>
      </c>
      <c r="I18" s="84">
        <f t="shared" si="14"/>
        <v>-1.1404271169605165</v>
      </c>
      <c r="J18" s="58">
        <f>J17*J20</f>
        <v>-1.7585021064532256</v>
      </c>
      <c r="K18" s="58">
        <f t="shared" ref="K18:N18" si="15">K17*K20</f>
        <v>-2.3621072410091011</v>
      </c>
      <c r="L18" s="58">
        <f t="shared" si="15"/>
        <v>-3.2079792946614885</v>
      </c>
      <c r="M18" s="58">
        <f t="shared" si="15"/>
        <v>-4.4007772797169995</v>
      </c>
      <c r="N18" s="58">
        <f t="shared" si="15"/>
        <v>-5.3405806942811438</v>
      </c>
      <c r="O18" s="58" t="s">
        <v>215</v>
      </c>
    </row>
    <row r="19" spans="1:15" x14ac:dyDescent="0.3">
      <c r="A19" s="51" t="s">
        <v>128</v>
      </c>
      <c r="B19" s="56" t="s">
        <v>193</v>
      </c>
      <c r="C19" s="56">
        <f>-(C18/B18-1)</f>
        <v>-0.15397698383186809</v>
      </c>
      <c r="D19" s="56">
        <f t="shared" ref="D19:I19" si="16">-(D18/C18-1)</f>
        <v>-0.14169853067040461</v>
      </c>
      <c r="E19" s="56">
        <f t="shared" si="16"/>
        <v>-0.11891009322495139</v>
      </c>
      <c r="F19" s="56">
        <f t="shared" si="16"/>
        <v>-9.8755254393702474E-2</v>
      </c>
      <c r="G19" s="56">
        <f t="shared" si="16"/>
        <v>-0.10817150399960163</v>
      </c>
      <c r="H19" s="56">
        <f t="shared" si="16"/>
        <v>-0.11562237146023313</v>
      </c>
      <c r="I19" s="56">
        <f t="shared" si="16"/>
        <v>-0.12051489745803123</v>
      </c>
      <c r="J19" s="56">
        <f t="shared" ref="J19" si="17">-(J18/I18-1)</f>
        <v>-0.54196798752033537</v>
      </c>
      <c r="K19" s="56">
        <f t="shared" ref="K19" si="18">-(K18/J18-1)</f>
        <v>-0.34324959426594281</v>
      </c>
      <c r="L19" s="56">
        <f t="shared" ref="L19" si="19">-(L18/K18-1)</f>
        <v>-0.35810061413258598</v>
      </c>
      <c r="M19" s="56">
        <f t="shared" ref="M19" si="20">-(M18/L18-1)</f>
        <v>-0.37182222062358328</v>
      </c>
      <c r="N19" s="56">
        <f t="shared" ref="N19" si="21">-(N18/M18-1)</f>
        <v>-0.21355395986424019</v>
      </c>
      <c r="O19" s="57"/>
    </row>
    <row r="20" spans="1:15" x14ac:dyDescent="0.3">
      <c r="A20" s="51" t="s">
        <v>149</v>
      </c>
      <c r="B20" s="56">
        <f>B18/B17</f>
        <v>-0.27467155514818214</v>
      </c>
      <c r="C20" s="56">
        <f t="shared" ref="C20:I20" si="22">C18/C17</f>
        <v>-0.27180851063829792</v>
      </c>
      <c r="D20" s="56">
        <f t="shared" si="22"/>
        <v>-0.26721698113207548</v>
      </c>
      <c r="E20" s="56">
        <f t="shared" si="22"/>
        <v>-0.64304190377651316</v>
      </c>
      <c r="F20" s="56">
        <f t="shared" si="22"/>
        <v>-0.33060312732688013</v>
      </c>
      <c r="G20" s="56">
        <f t="shared" si="22"/>
        <v>-0.57187869239858213</v>
      </c>
      <c r="H20" s="56">
        <f t="shared" si="22"/>
        <v>-0.286013619696176</v>
      </c>
      <c r="I20" s="56">
        <f t="shared" si="22"/>
        <v>-0.30383724776711873</v>
      </c>
      <c r="J20" s="56">
        <f>AVERAGE(B20:I20)</f>
        <v>-0.36863395473547822</v>
      </c>
      <c r="K20" s="56">
        <f t="shared" ref="K20:N20" si="23">AVERAGE(C20:J20)</f>
        <v>-0.38037925468389022</v>
      </c>
      <c r="L20" s="56">
        <f t="shared" si="23"/>
        <v>-0.39395059768958929</v>
      </c>
      <c r="M20" s="56">
        <f t="shared" si="23"/>
        <v>-0.4097922997592785</v>
      </c>
      <c r="N20" s="56">
        <f t="shared" si="23"/>
        <v>-0.38063609925712416</v>
      </c>
      <c r="O20" s="56"/>
    </row>
    <row r="21" spans="1:15" x14ac:dyDescent="0.3">
      <c r="A21" s="52" t="s">
        <v>150</v>
      </c>
      <c r="B21" s="40"/>
      <c r="C21" s="40"/>
      <c r="D21" s="40"/>
      <c r="E21" s="40"/>
      <c r="F21" s="40"/>
      <c r="G21" s="40"/>
      <c r="H21" s="40"/>
      <c r="I21" s="40"/>
      <c r="J21" s="39"/>
      <c r="K21" s="39"/>
      <c r="L21" s="39"/>
      <c r="M21" s="39"/>
      <c r="N21" s="39"/>
      <c r="O21" s="39"/>
    </row>
    <row r="22" spans="1:15" x14ac:dyDescent="0.3">
      <c r="A22" t="s">
        <v>151</v>
      </c>
      <c r="B22" s="3">
        <f>Historicals!B25</f>
        <v>3852</v>
      </c>
      <c r="C22" s="3">
        <f>Historicals!C25</f>
        <v>3138</v>
      </c>
      <c r="D22" s="3">
        <f>Historicals!D25</f>
        <v>3808</v>
      </c>
      <c r="E22" s="3">
        <f>Historicals!E25</f>
        <v>4249</v>
      </c>
      <c r="F22" s="3">
        <f>Historicals!F25</f>
        <v>4466</v>
      </c>
      <c r="G22" s="3">
        <f>Historicals!G25</f>
        <v>8348</v>
      </c>
      <c r="H22" s="3">
        <f>Historicals!H25</f>
        <v>9889</v>
      </c>
      <c r="I22" s="3">
        <f>Historicals!I25</f>
        <v>8574</v>
      </c>
      <c r="J22" s="3">
        <f>J69</f>
        <v>17765.449923052234</v>
      </c>
      <c r="K22" s="3">
        <f>K69</f>
        <v>20134.881036054634</v>
      </c>
      <c r="L22" s="3">
        <f t="shared" ref="L22:N22" si="24">L69</f>
        <v>22741.931384602918</v>
      </c>
      <c r="M22" s="3">
        <f t="shared" si="24"/>
        <v>19647.934818254689</v>
      </c>
      <c r="N22" s="3" t="e">
        <f t="shared" si="24"/>
        <v>#REF!</v>
      </c>
      <c r="O22" s="3"/>
    </row>
    <row r="23" spans="1:15" x14ac:dyDescent="0.3">
      <c r="A23" t="s">
        <v>152</v>
      </c>
      <c r="B23" s="3">
        <f>Historicals!B26</f>
        <v>2072</v>
      </c>
      <c r="C23" s="3">
        <f>Historicals!C26</f>
        <v>2319</v>
      </c>
      <c r="D23" s="3">
        <f>Historicals!D26</f>
        <v>2371</v>
      </c>
      <c r="E23" s="3">
        <f>Historicals!E26</f>
        <v>996</v>
      </c>
      <c r="F23" s="3">
        <f>Historicals!F26</f>
        <v>197</v>
      </c>
      <c r="G23" s="3">
        <f>Historicals!G26</f>
        <v>439</v>
      </c>
      <c r="H23" s="3">
        <f>Historicals!H26</f>
        <v>3587</v>
      </c>
      <c r="I23" s="3">
        <f>Historicals!I26</f>
        <v>4423</v>
      </c>
      <c r="J23" s="3">
        <f>I23</f>
        <v>4423</v>
      </c>
      <c r="K23" s="3">
        <f t="shared" ref="K23:N23" si="25">J23</f>
        <v>4423</v>
      </c>
      <c r="L23" s="3">
        <f t="shared" si="25"/>
        <v>4423</v>
      </c>
      <c r="M23" s="3">
        <f t="shared" si="25"/>
        <v>4423</v>
      </c>
      <c r="N23" s="3">
        <f t="shared" si="25"/>
        <v>4423</v>
      </c>
      <c r="O23" s="3"/>
    </row>
    <row r="24" spans="1:15" x14ac:dyDescent="0.3">
      <c r="A24" t="s">
        <v>153</v>
      </c>
      <c r="B24" s="3">
        <f>Historicals!B28+Historicals!B27-Historicals!B41</f>
        <v>5564</v>
      </c>
      <c r="C24" s="3">
        <f>Historicals!C28+Historicals!C27-Historicals!C41</f>
        <v>5888</v>
      </c>
      <c r="D24" s="3">
        <f>Historicals!D28+Historicals!D27-Historicals!D41</f>
        <v>6684</v>
      </c>
      <c r="E24" s="3">
        <f>Historicals!E28+Historicals!E27-Historicals!E41</f>
        <v>6480</v>
      </c>
      <c r="F24" s="3">
        <f>Historicals!F28+Historicals!F27-Historicals!F41</f>
        <v>7282</v>
      </c>
      <c r="G24" s="3">
        <f>Historicals!G28+Historicals!G27-Historicals!G41</f>
        <v>7868</v>
      </c>
      <c r="H24" s="3">
        <f>Historicals!H28+Historicals!H27-Historicals!H41</f>
        <v>8481</v>
      </c>
      <c r="I24" s="3">
        <f>Historicals!I28+Historicals!I27-Historicals!I41</f>
        <v>9729</v>
      </c>
      <c r="J24" s="3">
        <f>J25*J3</f>
        <v>10449.274054997459</v>
      </c>
      <c r="K24" s="3">
        <f t="shared" ref="K24:N24" si="26">K25*K3</f>
        <v>11832.847166474896</v>
      </c>
      <c r="L24" s="3">
        <f t="shared" si="26"/>
        <v>14765.770364786835</v>
      </c>
      <c r="M24" s="3">
        <f t="shared" si="26"/>
        <v>13353.265098867167</v>
      </c>
      <c r="N24" s="3">
        <f t="shared" si="26"/>
        <v>30348.937325638224</v>
      </c>
      <c r="O24" s="3"/>
    </row>
    <row r="25" spans="1:15" x14ac:dyDescent="0.3">
      <c r="A25" s="51" t="s">
        <v>154</v>
      </c>
      <c r="B25" s="56">
        <f>B24/B3</f>
        <v>0.18182412339466031</v>
      </c>
      <c r="C25" s="56">
        <f t="shared" ref="C25:I25" si="27">C24/C3</f>
        <v>0.1818631084754139</v>
      </c>
      <c r="D25" s="56">
        <f t="shared" si="27"/>
        <v>0.19458515283842795</v>
      </c>
      <c r="E25" s="56">
        <f t="shared" si="27"/>
        <v>0.17803665137236585</v>
      </c>
      <c r="F25" s="56">
        <f t="shared" si="27"/>
        <v>0.18615947030702765</v>
      </c>
      <c r="G25" s="56">
        <f t="shared" si="27"/>
        <v>0.21035745795791783</v>
      </c>
      <c r="H25" s="56">
        <f t="shared" si="27"/>
        <v>0.19042166240064665</v>
      </c>
      <c r="I25" s="56">
        <f t="shared" si="27"/>
        <v>0.20828516377649325</v>
      </c>
      <c r="J25" s="56">
        <f>AVERAGE(B25:I25)</f>
        <v>0.19144159881536918</v>
      </c>
      <c r="K25" s="56">
        <f t="shared" ref="K25:N25" si="28">AVERAGE(C25:J25)</f>
        <v>0.19264378324295781</v>
      </c>
      <c r="L25" s="56">
        <f t="shared" si="28"/>
        <v>0.19399136758890076</v>
      </c>
      <c r="M25" s="56">
        <f t="shared" si="28"/>
        <v>0.19391714443270985</v>
      </c>
      <c r="N25" s="56">
        <f t="shared" si="28"/>
        <v>0.19590220606525285</v>
      </c>
      <c r="O25" s="56"/>
    </row>
    <row r="26" spans="1:15" x14ac:dyDescent="0.3">
      <c r="A26" t="s">
        <v>155</v>
      </c>
      <c r="B26" s="3">
        <f>Historicals!B29</f>
        <v>1968</v>
      </c>
      <c r="C26" s="3">
        <f>Historicals!C29</f>
        <v>1489</v>
      </c>
      <c r="D26" s="3">
        <f>Historicals!D29</f>
        <v>1150</v>
      </c>
      <c r="E26" s="3">
        <f>Historicals!E29</f>
        <v>1130</v>
      </c>
      <c r="F26" s="3">
        <f>Historicals!F29</f>
        <v>1968</v>
      </c>
      <c r="G26" s="3">
        <f>Historicals!G29</f>
        <v>1653</v>
      </c>
      <c r="H26" s="3">
        <f>Historicals!H29</f>
        <v>1498</v>
      </c>
      <c r="I26" s="3">
        <f>Historicals!I29</f>
        <v>2129</v>
      </c>
      <c r="J26" s="3">
        <f>I26</f>
        <v>2129</v>
      </c>
      <c r="K26" s="3">
        <f t="shared" ref="K26:N26" si="29">J26</f>
        <v>2129</v>
      </c>
      <c r="L26" s="3">
        <f t="shared" si="29"/>
        <v>2129</v>
      </c>
      <c r="M26" s="3">
        <f t="shared" si="29"/>
        <v>2129</v>
      </c>
      <c r="N26" s="3">
        <f t="shared" si="29"/>
        <v>2129</v>
      </c>
      <c r="O26" s="3"/>
    </row>
    <row r="27" spans="1:15" x14ac:dyDescent="0.3">
      <c r="A27" t="s">
        <v>156</v>
      </c>
      <c r="B27" s="3">
        <f>Historicals!B31</f>
        <v>3011</v>
      </c>
      <c r="C27" s="3">
        <f>Historicals!C31</f>
        <v>3520</v>
      </c>
      <c r="D27" s="3">
        <f>Historicals!D31</f>
        <v>3989</v>
      </c>
      <c r="E27" s="3">
        <f>Historicals!E31</f>
        <v>4454</v>
      </c>
      <c r="F27" s="3">
        <f>Historicals!F31</f>
        <v>4744</v>
      </c>
      <c r="G27" s="3">
        <f>Historicals!G31</f>
        <v>4866</v>
      </c>
      <c r="H27" s="3">
        <f>Historicals!H31</f>
        <v>4904</v>
      </c>
      <c r="I27" s="3">
        <f>Historicals!I31</f>
        <v>4791</v>
      </c>
      <c r="J27" s="3">
        <f>I27-J53-J48</f>
        <v>4893.7534553743972</v>
      </c>
      <c r="K27" s="3">
        <f t="shared" ref="K27:N27" si="30">J27-K53-K48</f>
        <v>5104.5891790374326</v>
      </c>
      <c r="L27" s="3">
        <f t="shared" si="30"/>
        <v>5477.7734956479817</v>
      </c>
      <c r="M27" s="3">
        <f t="shared" si="30"/>
        <v>6124.2850357200632</v>
      </c>
      <c r="N27" s="3">
        <f t="shared" si="30"/>
        <v>7135.3652921330222</v>
      </c>
      <c r="O27" s="3"/>
    </row>
    <row r="28" spans="1:15" x14ac:dyDescent="0.3">
      <c r="A28" t="s">
        <v>157</v>
      </c>
      <c r="B28" s="3">
        <f>Historicals!B33</f>
        <v>281</v>
      </c>
      <c r="C28" s="3">
        <f>Historicals!C33</f>
        <v>281</v>
      </c>
      <c r="D28" s="3">
        <f>Historicals!D33</f>
        <v>283</v>
      </c>
      <c r="E28" s="3">
        <f>Historicals!E33</f>
        <v>285</v>
      </c>
      <c r="F28" s="3">
        <f>Historicals!F33</f>
        <v>283</v>
      </c>
      <c r="G28" s="3">
        <f>Historicals!G33</f>
        <v>274</v>
      </c>
      <c r="H28" s="3">
        <f>Historicals!H33</f>
        <v>269</v>
      </c>
      <c r="I28" s="3">
        <f>Historicals!I33</f>
        <v>286</v>
      </c>
      <c r="J28" s="3">
        <f>I28</f>
        <v>286</v>
      </c>
      <c r="K28" s="3">
        <f t="shared" ref="K28:N28" si="31">J28</f>
        <v>286</v>
      </c>
      <c r="L28" s="3">
        <f t="shared" si="31"/>
        <v>286</v>
      </c>
      <c r="M28" s="3">
        <f t="shared" si="31"/>
        <v>286</v>
      </c>
      <c r="N28" s="3">
        <f t="shared" si="31"/>
        <v>286</v>
      </c>
      <c r="O28" s="3"/>
    </row>
    <row r="29" spans="1:15" x14ac:dyDescent="0.3">
      <c r="A29" t="s">
        <v>40</v>
      </c>
      <c r="B29" s="3">
        <f>Historicals!B34</f>
        <v>131</v>
      </c>
      <c r="C29" s="3">
        <f>Historicals!C34</f>
        <v>131</v>
      </c>
      <c r="D29" s="3">
        <f>Historicals!D34</f>
        <v>139</v>
      </c>
      <c r="E29" s="3">
        <f>Historicals!E34</f>
        <v>154</v>
      </c>
      <c r="F29" s="3">
        <f>Historicals!F34</f>
        <v>154</v>
      </c>
      <c r="G29" s="3">
        <f>Historicals!G34</f>
        <v>223</v>
      </c>
      <c r="H29" s="3">
        <f>Historicals!H34</f>
        <v>242</v>
      </c>
      <c r="I29" s="3">
        <f>Historicals!I34</f>
        <v>284</v>
      </c>
      <c r="J29" s="3">
        <f>I29</f>
        <v>284</v>
      </c>
      <c r="K29" s="3">
        <f t="shared" ref="K29:N29" si="32">J29</f>
        <v>284</v>
      </c>
      <c r="L29" s="3">
        <f t="shared" si="32"/>
        <v>284</v>
      </c>
      <c r="M29" s="3">
        <f t="shared" si="32"/>
        <v>284</v>
      </c>
      <c r="N29" s="3">
        <f t="shared" si="32"/>
        <v>284</v>
      </c>
      <c r="O29" s="3"/>
    </row>
    <row r="30" spans="1:15" x14ac:dyDescent="0.3">
      <c r="A30" s="53" t="s">
        <v>38</v>
      </c>
      <c r="B30" s="3">
        <f>Historicals!B32</f>
        <v>0</v>
      </c>
      <c r="C30" s="3">
        <f>Historicals!C32</f>
        <v>0</v>
      </c>
      <c r="D30" s="3">
        <f>Historicals!D32</f>
        <v>0</v>
      </c>
      <c r="E30" s="3">
        <f>Historicals!E32</f>
        <v>0</v>
      </c>
      <c r="F30" s="3">
        <f>Historicals!F32</f>
        <v>0</v>
      </c>
      <c r="G30" s="3">
        <f>Historicals!G32</f>
        <v>3097</v>
      </c>
      <c r="H30" s="3">
        <f>Historicals!H32</f>
        <v>3113</v>
      </c>
      <c r="I30" s="3">
        <f>Historicals!I32</f>
        <v>2926</v>
      </c>
      <c r="J30" s="3">
        <f>I30</f>
        <v>2926</v>
      </c>
      <c r="K30" s="3">
        <f t="shared" ref="K30:N31" si="33">J30</f>
        <v>2926</v>
      </c>
      <c r="L30" s="3">
        <f t="shared" si="33"/>
        <v>2926</v>
      </c>
      <c r="M30" s="3">
        <f t="shared" si="33"/>
        <v>2926</v>
      </c>
      <c r="N30" s="3">
        <f t="shared" si="33"/>
        <v>2926</v>
      </c>
      <c r="O30" s="3"/>
    </row>
    <row r="31" spans="1:15" x14ac:dyDescent="0.3">
      <c r="A31" t="s">
        <v>158</v>
      </c>
      <c r="B31" s="3">
        <f>Historicals!B35</f>
        <v>2587</v>
      </c>
      <c r="C31" s="3">
        <f>Historicals!C35</f>
        <v>2439</v>
      </c>
      <c r="D31" s="3">
        <f>Historicals!D35</f>
        <v>2787</v>
      </c>
      <c r="E31" s="3">
        <f>Historicals!E35</f>
        <v>2509</v>
      </c>
      <c r="F31" s="3">
        <f>Historicals!F35</f>
        <v>2011</v>
      </c>
      <c r="G31" s="3">
        <f>Historicals!G35</f>
        <v>2326</v>
      </c>
      <c r="H31" s="3">
        <f>Historicals!H35</f>
        <v>2921</v>
      </c>
      <c r="I31" s="3">
        <f>Historicals!I35</f>
        <v>3821</v>
      </c>
      <c r="J31" s="3">
        <f>I31</f>
        <v>3821</v>
      </c>
      <c r="K31" s="3">
        <f t="shared" si="33"/>
        <v>3821</v>
      </c>
      <c r="L31" s="3">
        <f t="shared" si="33"/>
        <v>3821</v>
      </c>
      <c r="M31" s="3">
        <f t="shared" si="33"/>
        <v>3821</v>
      </c>
      <c r="N31" s="3">
        <f t="shared" si="33"/>
        <v>3821</v>
      </c>
      <c r="O31" s="3"/>
    </row>
    <row r="32" spans="1:15" ht="15" thickBot="1" x14ac:dyDescent="0.35">
      <c r="A32" s="6" t="s">
        <v>159</v>
      </c>
      <c r="B32" s="7">
        <f>B22+B23+B24+B26+B27+B28+B29+B30+B31</f>
        <v>19466</v>
      </c>
      <c r="C32" s="7">
        <f t="shared" ref="C32:N32" si="34">C22+C23+C24+C26+C27+C28+C29+C30+C31</f>
        <v>19205</v>
      </c>
      <c r="D32" s="7">
        <f t="shared" si="34"/>
        <v>21211</v>
      </c>
      <c r="E32" s="7">
        <f t="shared" si="34"/>
        <v>20257</v>
      </c>
      <c r="F32" s="7">
        <f t="shared" si="34"/>
        <v>21105</v>
      </c>
      <c r="G32" s="7">
        <f t="shared" si="34"/>
        <v>29094</v>
      </c>
      <c r="H32" s="7">
        <f t="shared" si="34"/>
        <v>34904</v>
      </c>
      <c r="I32" s="7">
        <f t="shared" si="34"/>
        <v>36963</v>
      </c>
      <c r="J32" s="7">
        <f t="shared" si="34"/>
        <v>46977.477433424086</v>
      </c>
      <c r="K32" s="7">
        <f t="shared" si="34"/>
        <v>50941.317381566958</v>
      </c>
      <c r="L32" s="7">
        <f t="shared" si="34"/>
        <v>56854.475245037735</v>
      </c>
      <c r="M32" s="7">
        <f t="shared" si="34"/>
        <v>52994.484952841922</v>
      </c>
      <c r="N32" s="7" t="e">
        <f t="shared" si="34"/>
        <v>#REF!</v>
      </c>
      <c r="O32" s="41"/>
    </row>
    <row r="33" spans="1:15" ht="15" thickTop="1" x14ac:dyDescent="0.3">
      <c r="A33" t="s">
        <v>160</v>
      </c>
      <c r="B33" s="3">
        <f>B34+B35</f>
        <v>181</v>
      </c>
      <c r="C33" s="3">
        <f t="shared" ref="C33:I33" si="35">C34+C35</f>
        <v>45</v>
      </c>
      <c r="D33" s="3">
        <f t="shared" si="35"/>
        <v>331</v>
      </c>
      <c r="E33" s="3">
        <f t="shared" si="35"/>
        <v>342</v>
      </c>
      <c r="F33" s="3">
        <f t="shared" si="35"/>
        <v>15</v>
      </c>
      <c r="G33" s="3">
        <f t="shared" si="35"/>
        <v>251</v>
      </c>
      <c r="H33" s="3">
        <f t="shared" si="35"/>
        <v>2</v>
      </c>
      <c r="I33" s="3">
        <f t="shared" si="35"/>
        <v>510</v>
      </c>
      <c r="J33" s="3">
        <f t="shared" ref="J33:J41" si="36">I33</f>
        <v>510</v>
      </c>
      <c r="K33" s="3">
        <f t="shared" ref="K33:N39" si="37">J33</f>
        <v>510</v>
      </c>
      <c r="L33" s="3">
        <f t="shared" si="37"/>
        <v>510</v>
      </c>
      <c r="M33" s="3">
        <f t="shared" si="37"/>
        <v>510</v>
      </c>
      <c r="N33" s="3">
        <f t="shared" si="37"/>
        <v>510</v>
      </c>
      <c r="O33" s="3"/>
    </row>
    <row r="34" spans="1:15" x14ac:dyDescent="0.3">
      <c r="A34" s="2" t="s">
        <v>45</v>
      </c>
      <c r="B34" s="3">
        <f>Historicals!B39</f>
        <v>107</v>
      </c>
      <c r="C34" s="3">
        <f>Historicals!C39</f>
        <v>44</v>
      </c>
      <c r="D34" s="3">
        <f>Historicals!D39</f>
        <v>6</v>
      </c>
      <c r="E34" s="3">
        <f>Historicals!E39</f>
        <v>6</v>
      </c>
      <c r="F34" s="3">
        <f>Historicals!F39</f>
        <v>6</v>
      </c>
      <c r="G34" s="3">
        <f>Historicals!G39</f>
        <v>3</v>
      </c>
      <c r="H34" s="3">
        <f>Historicals!H39</f>
        <v>0</v>
      </c>
      <c r="I34" s="3">
        <f>Historicals!I39</f>
        <v>500</v>
      </c>
      <c r="J34" s="3">
        <f t="shared" si="36"/>
        <v>500</v>
      </c>
      <c r="K34" s="3">
        <f t="shared" si="37"/>
        <v>500</v>
      </c>
      <c r="L34" s="3">
        <f t="shared" si="37"/>
        <v>500</v>
      </c>
      <c r="M34" s="3">
        <f t="shared" si="37"/>
        <v>500</v>
      </c>
      <c r="N34" s="3">
        <f t="shared" si="37"/>
        <v>500</v>
      </c>
      <c r="O34" s="3"/>
    </row>
    <row r="35" spans="1:15" x14ac:dyDescent="0.3">
      <c r="A35" s="2" t="s">
        <v>46</v>
      </c>
      <c r="B35" s="3">
        <f>Historicals!B40</f>
        <v>74</v>
      </c>
      <c r="C35" s="3">
        <f>Historicals!C40</f>
        <v>1</v>
      </c>
      <c r="D35" s="3">
        <f>Historicals!D40</f>
        <v>325</v>
      </c>
      <c r="E35" s="3">
        <f>Historicals!E40</f>
        <v>336</v>
      </c>
      <c r="F35" s="3">
        <f>Historicals!F40</f>
        <v>9</v>
      </c>
      <c r="G35" s="3">
        <f>Historicals!G40</f>
        <v>248</v>
      </c>
      <c r="H35" s="3">
        <f>Historicals!H40</f>
        <v>2</v>
      </c>
      <c r="I35" s="3">
        <f>Historicals!I40</f>
        <v>10</v>
      </c>
      <c r="J35" s="3">
        <f t="shared" si="36"/>
        <v>10</v>
      </c>
      <c r="K35" s="3">
        <f t="shared" si="37"/>
        <v>10</v>
      </c>
      <c r="L35" s="3">
        <f t="shared" si="37"/>
        <v>10</v>
      </c>
      <c r="M35" s="3">
        <f t="shared" si="37"/>
        <v>10</v>
      </c>
      <c r="N35" s="3">
        <f t="shared" si="37"/>
        <v>10</v>
      </c>
      <c r="O35" s="3"/>
    </row>
    <row r="36" spans="1:15" x14ac:dyDescent="0.3">
      <c r="A36" t="s">
        <v>161</v>
      </c>
      <c r="B36" s="3">
        <f>Historicals!B42+Historicals!B43+Historicals!B44</f>
        <v>4020</v>
      </c>
      <c r="C36" s="3">
        <f>Historicals!C42+Historicals!C43+Historicals!C44</f>
        <v>3122</v>
      </c>
      <c r="D36" s="3">
        <f>Historicals!D42+Historicals!D43+Historicals!D44</f>
        <v>3095</v>
      </c>
      <c r="E36" s="3">
        <f>Historicals!E42+Historicals!E43+Historicals!E44</f>
        <v>3419</v>
      </c>
      <c r="F36" s="3">
        <f>Historicals!F42+Historicals!F43+Historicals!F44</f>
        <v>5239</v>
      </c>
      <c r="G36" s="3">
        <f>Historicals!G42+Historicals!G43+Historicals!G44</f>
        <v>5785</v>
      </c>
      <c r="H36" s="3">
        <f>Historicals!H42+Historicals!H43+Historicals!H44</f>
        <v>6836</v>
      </c>
      <c r="I36" s="3">
        <f>Historicals!I42+Historicals!I43+Historicals!I44</f>
        <v>6862</v>
      </c>
      <c r="J36" s="3">
        <f t="shared" si="36"/>
        <v>6862</v>
      </c>
      <c r="K36" s="3">
        <f t="shared" si="37"/>
        <v>6862</v>
      </c>
      <c r="L36" s="3">
        <f t="shared" si="37"/>
        <v>6862</v>
      </c>
      <c r="M36" s="3">
        <f t="shared" si="37"/>
        <v>6862</v>
      </c>
      <c r="N36" s="3">
        <f t="shared" si="37"/>
        <v>6862</v>
      </c>
      <c r="O36" s="3"/>
    </row>
    <row r="37" spans="1:15" x14ac:dyDescent="0.3">
      <c r="A37" t="s">
        <v>49</v>
      </c>
      <c r="B37" s="3">
        <f>Historicals!B46</f>
        <v>1079</v>
      </c>
      <c r="C37" s="3">
        <f>Historicals!C46</f>
        <v>2010</v>
      </c>
      <c r="D37" s="3">
        <f>Historicals!D46</f>
        <v>3471</v>
      </c>
      <c r="E37" s="3">
        <f>Historicals!E46</f>
        <v>3468</v>
      </c>
      <c r="F37" s="3">
        <f>Historicals!F46</f>
        <v>3464</v>
      </c>
      <c r="G37" s="3">
        <f>Historicals!G46</f>
        <v>9406</v>
      </c>
      <c r="H37" s="3">
        <f>Historicals!H46</f>
        <v>9413</v>
      </c>
      <c r="I37" s="3">
        <f>Historicals!I46</f>
        <v>8920</v>
      </c>
      <c r="J37" s="3">
        <f t="shared" si="36"/>
        <v>8920</v>
      </c>
      <c r="K37" s="3">
        <f t="shared" si="37"/>
        <v>8920</v>
      </c>
      <c r="L37" s="3">
        <f t="shared" si="37"/>
        <v>8920</v>
      </c>
      <c r="M37" s="3">
        <f t="shared" si="37"/>
        <v>8920</v>
      </c>
      <c r="N37" s="3">
        <f t="shared" si="37"/>
        <v>8920</v>
      </c>
      <c r="O37" s="3"/>
    </row>
    <row r="38" spans="1:15" x14ac:dyDescent="0.3">
      <c r="A38" s="53" t="s">
        <v>50</v>
      </c>
      <c r="B38" s="3">
        <f>Historicals!B47</f>
        <v>0</v>
      </c>
      <c r="C38" s="3">
        <f>Historicals!C47</f>
        <v>0</v>
      </c>
      <c r="D38" s="3">
        <f>Historicals!D47</f>
        <v>0</v>
      </c>
      <c r="E38" s="3">
        <f>Historicals!E47</f>
        <v>0</v>
      </c>
      <c r="F38" s="3">
        <f>Historicals!F47</f>
        <v>0</v>
      </c>
      <c r="G38" s="3">
        <f>Historicals!G47</f>
        <v>2913</v>
      </c>
      <c r="H38" s="3">
        <f>Historicals!H47</f>
        <v>2931</v>
      </c>
      <c r="I38" s="3">
        <f>Historicals!I47</f>
        <v>2777</v>
      </c>
      <c r="J38" s="3">
        <f t="shared" si="36"/>
        <v>2777</v>
      </c>
      <c r="K38" s="3">
        <f t="shared" si="37"/>
        <v>2777</v>
      </c>
      <c r="L38" s="3">
        <f t="shared" si="37"/>
        <v>2777</v>
      </c>
      <c r="M38" s="3">
        <f t="shared" si="37"/>
        <v>2777</v>
      </c>
      <c r="N38" s="3">
        <f t="shared" si="37"/>
        <v>2777</v>
      </c>
      <c r="O38" s="3"/>
    </row>
    <row r="39" spans="1:15" x14ac:dyDescent="0.3">
      <c r="A39" t="s">
        <v>162</v>
      </c>
      <c r="B39" s="3">
        <f>Historicals!B48</f>
        <v>1479</v>
      </c>
      <c r="C39" s="3">
        <f>Historicals!C48</f>
        <v>1770</v>
      </c>
      <c r="D39" s="3">
        <f>Historicals!D48</f>
        <v>1907</v>
      </c>
      <c r="E39" s="3">
        <f>Historicals!E48</f>
        <v>3216</v>
      </c>
      <c r="F39" s="3">
        <f>Historicals!F48</f>
        <v>3347</v>
      </c>
      <c r="G39" s="3">
        <f>Historicals!G48</f>
        <v>2684</v>
      </c>
      <c r="H39" s="3">
        <f>Historicals!H48</f>
        <v>2955</v>
      </c>
      <c r="I39" s="3">
        <f>Historicals!I48</f>
        <v>2613</v>
      </c>
      <c r="J39" s="3">
        <f t="shared" si="36"/>
        <v>2613</v>
      </c>
      <c r="K39" s="3">
        <f t="shared" si="37"/>
        <v>2613</v>
      </c>
      <c r="L39" s="3">
        <f t="shared" si="37"/>
        <v>2613</v>
      </c>
      <c r="M39" s="3">
        <f t="shared" si="37"/>
        <v>2613</v>
      </c>
      <c r="N39" s="3">
        <f t="shared" si="37"/>
        <v>2613</v>
      </c>
      <c r="O39" s="3"/>
    </row>
    <row r="40" spans="1:15" x14ac:dyDescent="0.3">
      <c r="A40" t="s">
        <v>163</v>
      </c>
      <c r="B40" s="3">
        <f>B41+B42+B43</f>
        <v>12707</v>
      </c>
      <c r="C40" s="3">
        <f t="shared" ref="C40:I40" si="38">C41+C42+C43</f>
        <v>12258</v>
      </c>
      <c r="D40" s="3">
        <f t="shared" si="38"/>
        <v>12407</v>
      </c>
      <c r="E40" s="3">
        <f t="shared" si="38"/>
        <v>9812</v>
      </c>
      <c r="F40" s="3">
        <f t="shared" si="38"/>
        <v>9040</v>
      </c>
      <c r="G40" s="3">
        <f t="shared" si="38"/>
        <v>8055</v>
      </c>
      <c r="H40" s="3">
        <f t="shared" si="38"/>
        <v>12767</v>
      </c>
      <c r="I40" s="3">
        <f t="shared" si="38"/>
        <v>15281</v>
      </c>
      <c r="J40" s="3">
        <f>J41+J42+J43</f>
        <v>22791.477433424094</v>
      </c>
      <c r="K40" s="3">
        <f t="shared" ref="K40:N40" si="39">K41+K42+K43</f>
        <v>33442.767304619192</v>
      </c>
      <c r="L40" s="3">
        <f t="shared" si="39"/>
        <v>48412.806204144603</v>
      </c>
      <c r="M40" s="3">
        <f t="shared" si="39"/>
        <v>69320.034912605246</v>
      </c>
      <c r="N40" s="3">
        <f t="shared" si="39"/>
        <v>96869.256476781316</v>
      </c>
    </row>
    <row r="41" spans="1:15" x14ac:dyDescent="0.3">
      <c r="A41" s="2" t="s">
        <v>164</v>
      </c>
      <c r="B41" s="3">
        <f>Historicals!B54</f>
        <v>3</v>
      </c>
      <c r="C41" s="3">
        <f>Historicals!C54</f>
        <v>3</v>
      </c>
      <c r="D41" s="3">
        <f>Historicals!D54</f>
        <v>3</v>
      </c>
      <c r="E41" s="3">
        <f>Historicals!E54</f>
        <v>3</v>
      </c>
      <c r="F41" s="3">
        <f>Historicals!F54</f>
        <v>3</v>
      </c>
      <c r="G41" s="3">
        <f>Historicals!G54</f>
        <v>3</v>
      </c>
      <c r="H41" s="3">
        <f>Historicals!H54</f>
        <v>3</v>
      </c>
      <c r="I41" s="3">
        <f>Historicals!I54</f>
        <v>3</v>
      </c>
      <c r="J41" s="3">
        <f t="shared" si="36"/>
        <v>3</v>
      </c>
      <c r="K41" s="3">
        <f t="shared" ref="K41:N41" si="40">J41</f>
        <v>3</v>
      </c>
      <c r="L41" s="3">
        <f t="shared" si="40"/>
        <v>3</v>
      </c>
      <c r="M41" s="3">
        <f t="shared" si="40"/>
        <v>3</v>
      </c>
      <c r="N41" s="3">
        <f t="shared" si="40"/>
        <v>3</v>
      </c>
    </row>
    <row r="42" spans="1:15" x14ac:dyDescent="0.3">
      <c r="A42" s="2" t="s">
        <v>165</v>
      </c>
      <c r="B42" s="3">
        <f>Historicals!B57</f>
        <v>4685</v>
      </c>
      <c r="C42" s="3">
        <f>Historicals!C57</f>
        <v>4151</v>
      </c>
      <c r="D42" s="3">
        <f>Historicals!D57</f>
        <v>3979</v>
      </c>
      <c r="E42" s="3">
        <f>Historicals!E57</f>
        <v>3517</v>
      </c>
      <c r="F42" s="3">
        <f>Historicals!F57</f>
        <v>1643</v>
      </c>
      <c r="G42" s="3">
        <f>Historicals!G57</f>
        <v>-191</v>
      </c>
      <c r="H42" s="3">
        <f>Historicals!H57</f>
        <v>3179</v>
      </c>
      <c r="I42" s="3">
        <f>Historicals!I57</f>
        <v>3476</v>
      </c>
      <c r="J42" s="3">
        <f>I42+J15+J62+J60</f>
        <v>10986.477433424092</v>
      </c>
      <c r="K42" s="3">
        <f t="shared" ref="K42:N42" si="41">J42+K15+K62+K60</f>
        <v>21637.767304619196</v>
      </c>
      <c r="L42" s="3">
        <f t="shared" si="41"/>
        <v>36607.806204144603</v>
      </c>
      <c r="M42" s="3">
        <f t="shared" si="41"/>
        <v>57515.034912605239</v>
      </c>
      <c r="N42" s="3">
        <f t="shared" si="41"/>
        <v>85064.256476781316</v>
      </c>
    </row>
    <row r="43" spans="1:15" x14ac:dyDescent="0.3">
      <c r="A43" s="2" t="s">
        <v>166</v>
      </c>
      <c r="B43" s="3">
        <f>Historicals!B55+Historicals!B56</f>
        <v>8019</v>
      </c>
      <c r="C43" s="3">
        <f>Historicals!C55+Historicals!C56</f>
        <v>8104</v>
      </c>
      <c r="D43" s="3">
        <f>Historicals!D55+Historicals!D56</f>
        <v>8425</v>
      </c>
      <c r="E43" s="3">
        <f>Historicals!E55+Historicals!E56</f>
        <v>6292</v>
      </c>
      <c r="F43" s="3">
        <f>Historicals!F55+Historicals!F56</f>
        <v>7394</v>
      </c>
      <c r="G43" s="3">
        <f>Historicals!G55+Historicals!G56</f>
        <v>8243</v>
      </c>
      <c r="H43" s="3">
        <f>Historicals!H55+Historicals!H56</f>
        <v>9585</v>
      </c>
      <c r="I43" s="3">
        <f>Historicals!I55+Historicals!I56</f>
        <v>11802</v>
      </c>
      <c r="J43" s="3">
        <f>I43</f>
        <v>11802</v>
      </c>
      <c r="K43" s="3">
        <f t="shared" ref="K43:N43" si="42">J43</f>
        <v>11802</v>
      </c>
      <c r="L43" s="3">
        <f t="shared" si="42"/>
        <v>11802</v>
      </c>
      <c r="M43" s="3">
        <f t="shared" si="42"/>
        <v>11802</v>
      </c>
      <c r="N43" s="3">
        <f t="shared" si="42"/>
        <v>11802</v>
      </c>
    </row>
    <row r="44" spans="1:15" ht="15" thickBot="1" x14ac:dyDescent="0.35">
      <c r="A44" s="6" t="s">
        <v>167</v>
      </c>
      <c r="B44" s="7">
        <f>B33+B36+B37+B39+B40</f>
        <v>19466</v>
      </c>
      <c r="C44" s="7">
        <f t="shared" ref="C44:F44" si="43">C33+C36+C37+C39+C40</f>
        <v>19205</v>
      </c>
      <c r="D44" s="7">
        <f t="shared" si="43"/>
        <v>21211</v>
      </c>
      <c r="E44" s="7">
        <f t="shared" si="43"/>
        <v>20257</v>
      </c>
      <c r="F44" s="7">
        <f t="shared" si="43"/>
        <v>21105</v>
      </c>
      <c r="G44" s="7">
        <f>G33+G36+G37+G39+G40+G38</f>
        <v>29094</v>
      </c>
      <c r="H44" s="7">
        <f t="shared" ref="H44:N44" si="44">H33+H36+H37+H39+H40+H38</f>
        <v>34904</v>
      </c>
      <c r="I44" s="7">
        <f t="shared" si="44"/>
        <v>36963</v>
      </c>
      <c r="J44" s="7">
        <f t="shared" si="44"/>
        <v>44473.477433424094</v>
      </c>
      <c r="K44" s="7">
        <f t="shared" si="44"/>
        <v>55124.767304619192</v>
      </c>
      <c r="L44" s="7">
        <f t="shared" si="44"/>
        <v>70094.80620414461</v>
      </c>
      <c r="M44" s="7">
        <f t="shared" si="44"/>
        <v>91002.034912605246</v>
      </c>
      <c r="N44" s="7">
        <f t="shared" si="44"/>
        <v>118551.25647678132</v>
      </c>
      <c r="O44" s="41"/>
    </row>
    <row r="45" spans="1:15" s="1" customFormat="1" ht="15" thickTop="1" x14ac:dyDescent="0.3">
      <c r="A45" s="60" t="s">
        <v>168</v>
      </c>
      <c r="B45" s="60"/>
      <c r="C45" s="60"/>
      <c r="D45" s="60"/>
      <c r="E45" s="60"/>
      <c r="F45" s="60"/>
      <c r="G45" s="60"/>
      <c r="H45" s="60"/>
      <c r="I45" s="60"/>
      <c r="J45" s="60">
        <f>+J44-J32</f>
        <v>-2503.9999999999927</v>
      </c>
      <c r="K45" s="60">
        <f t="shared" ref="K45:N45" si="45">+K44-K32</f>
        <v>4183.4499230522342</v>
      </c>
      <c r="L45" s="60">
        <f t="shared" si="45"/>
        <v>13240.330959106876</v>
      </c>
      <c r="M45" s="60">
        <f t="shared" si="45"/>
        <v>38007.549959763324</v>
      </c>
      <c r="N45" s="60" t="e">
        <f t="shared" si="45"/>
        <v>#REF!</v>
      </c>
      <c r="O45" s="60"/>
    </row>
    <row r="46" spans="1:15" x14ac:dyDescent="0.3">
      <c r="A46" s="52" t="s">
        <v>192</v>
      </c>
      <c r="B46" s="40"/>
      <c r="C46" s="40"/>
      <c r="D46" s="40"/>
      <c r="E46" s="40"/>
      <c r="F46" s="40"/>
      <c r="G46" s="40"/>
      <c r="H46" s="40"/>
      <c r="I46" s="40"/>
      <c r="J46" s="39"/>
      <c r="K46" s="39"/>
      <c r="L46" s="39"/>
      <c r="M46" s="39"/>
      <c r="N46" s="39"/>
      <c r="O46" s="39"/>
    </row>
    <row r="47" spans="1:15" x14ac:dyDescent="0.3">
      <c r="A47" s="1" t="s">
        <v>133</v>
      </c>
      <c r="B47" s="9">
        <f>'Segmental forecast'!B11</f>
        <v>4233</v>
      </c>
      <c r="C47" s="9">
        <f>'Segmental forecast'!C11</f>
        <v>4642</v>
      </c>
      <c r="D47" s="9">
        <f>'Segmental forecast'!D11</f>
        <v>4945</v>
      </c>
      <c r="E47" s="9">
        <f>'Segmental forecast'!E11</f>
        <v>4379</v>
      </c>
      <c r="F47" s="9">
        <f>'Segmental forecast'!F11</f>
        <v>4850</v>
      </c>
      <c r="G47" s="9">
        <f>'Segmental forecast'!G11</f>
        <v>2976</v>
      </c>
      <c r="H47" s="9">
        <f>'Segmental forecast'!H11</f>
        <v>6923</v>
      </c>
      <c r="I47" s="9">
        <f>'Segmental forecast'!I11</f>
        <v>6856</v>
      </c>
      <c r="J47" s="9">
        <f>'Segmental forecast'!J11</f>
        <v>8742.813600388039</v>
      </c>
      <c r="K47" s="9">
        <f>'Segmental forecast'!K11</f>
        <v>11319.294474864051</v>
      </c>
      <c r="L47" s="9">
        <f>'Segmental forecast'!L11</f>
        <v>14779.340251871869</v>
      </c>
      <c r="M47" s="9">
        <f>'Segmental forecast'!M11</f>
        <v>19425.501177824994</v>
      </c>
      <c r="N47" s="9">
        <f>'Segmental forecast'!N11</f>
        <v>25316.786994739457</v>
      </c>
      <c r="O47" s="9"/>
    </row>
    <row r="48" spans="1:15" x14ac:dyDescent="0.3">
      <c r="A48" t="s">
        <v>131</v>
      </c>
      <c r="B48" s="59">
        <f>'Segmental forecast'!B8</f>
        <v>606</v>
      </c>
      <c r="C48" s="59">
        <f>'Segmental forecast'!C8</f>
        <v>649</v>
      </c>
      <c r="D48" s="59">
        <f>'Segmental forecast'!D8</f>
        <v>706</v>
      </c>
      <c r="E48" s="59">
        <f>'Segmental forecast'!E8</f>
        <v>747</v>
      </c>
      <c r="F48" s="59">
        <f>'Segmental forecast'!F8</f>
        <v>705</v>
      </c>
      <c r="G48" s="59">
        <f>'Segmental forecast'!G8</f>
        <v>721</v>
      </c>
      <c r="H48" s="59">
        <f>'Segmental forecast'!H8</f>
        <v>744</v>
      </c>
      <c r="I48" s="59">
        <f>'Segmental forecast'!I8</f>
        <v>717</v>
      </c>
      <c r="J48" s="59">
        <f>'Segmental forecast'!J8</f>
        <v>722.35626729696696</v>
      </c>
      <c r="K48" s="59">
        <f>'Segmental forecast'!K8</f>
        <v>726.86508888046012</v>
      </c>
      <c r="L48" s="59">
        <f>'Segmental forecast'!L8</f>
        <v>731.24139556730415</v>
      </c>
      <c r="M48" s="59">
        <f>'Segmental forecast'!M8</f>
        <v>731.21297332920824</v>
      </c>
      <c r="N48" s="59">
        <f>'Segmental forecast'!N8</f>
        <v>733.94561474338491</v>
      </c>
      <c r="O48" s="59"/>
    </row>
    <row r="49" spans="1:15" x14ac:dyDescent="0.3">
      <c r="A49" t="s">
        <v>169</v>
      </c>
      <c r="B49" s="3">
        <v>1262</v>
      </c>
      <c r="C49" s="3">
        <f>Historicals!C105</f>
        <v>748</v>
      </c>
      <c r="D49" s="3">
        <v>703</v>
      </c>
      <c r="E49" s="3">
        <f>Historicals!E105</f>
        <v>529</v>
      </c>
      <c r="F49" s="3">
        <f>Historicals!F105</f>
        <v>757</v>
      </c>
      <c r="G49" s="3">
        <f>Historicals!G105</f>
        <v>1028</v>
      </c>
      <c r="H49" s="3">
        <f>Historicals!H105</f>
        <v>1177</v>
      </c>
      <c r="I49" s="3">
        <f>Historicals!I105</f>
        <v>1231</v>
      </c>
      <c r="J49" s="3">
        <f>J13</f>
        <v>853.781360038804</v>
      </c>
      <c r="K49" s="3">
        <f t="shared" ref="K49:N49" si="46">K13</f>
        <v>1111.4294474864053</v>
      </c>
      <c r="L49" s="3">
        <f t="shared" si="46"/>
        <v>1457.434025187187</v>
      </c>
      <c r="M49" s="3">
        <f t="shared" si="46"/>
        <v>1922.0501177824995</v>
      </c>
      <c r="N49" s="3">
        <f t="shared" si="46"/>
        <v>2511.1786994739459</v>
      </c>
      <c r="O49" s="3"/>
    </row>
    <row r="50" spans="1:15" x14ac:dyDescent="0.3">
      <c r="A50" s="1" t="s">
        <v>170</v>
      </c>
      <c r="B50" s="9">
        <f>B47-B49</f>
        <v>2971</v>
      </c>
      <c r="C50" s="9">
        <f t="shared" ref="C50:N50" si="47">C47-C49</f>
        <v>3894</v>
      </c>
      <c r="D50" s="9">
        <f t="shared" si="47"/>
        <v>4242</v>
      </c>
      <c r="E50" s="9">
        <f t="shared" si="47"/>
        <v>3850</v>
      </c>
      <c r="F50" s="9">
        <f t="shared" si="47"/>
        <v>4093</v>
      </c>
      <c r="G50" s="9">
        <f t="shared" si="47"/>
        <v>1948</v>
      </c>
      <c r="H50" s="9">
        <f t="shared" si="47"/>
        <v>5746</v>
      </c>
      <c r="I50" s="9">
        <f t="shared" si="47"/>
        <v>5625</v>
      </c>
      <c r="J50" s="9">
        <f t="shared" si="47"/>
        <v>7889.0322403492355</v>
      </c>
      <c r="K50" s="9">
        <f t="shared" si="47"/>
        <v>10207.865027377646</v>
      </c>
      <c r="L50" s="9">
        <f t="shared" si="47"/>
        <v>13321.906226684681</v>
      </c>
      <c r="M50" s="9">
        <f t="shared" si="47"/>
        <v>17503.451060042495</v>
      </c>
      <c r="N50" s="9">
        <f t="shared" si="47"/>
        <v>22805.608295265512</v>
      </c>
      <c r="O50" s="9"/>
    </row>
    <row r="51" spans="1:15" x14ac:dyDescent="0.3">
      <c r="A51" t="s">
        <v>171</v>
      </c>
      <c r="B51" s="3">
        <f>Historicals!B104</f>
        <v>53</v>
      </c>
      <c r="C51" s="3">
        <f>Historicals!C104</f>
        <v>70</v>
      </c>
      <c r="D51" s="3">
        <f>Historicals!D104</f>
        <v>98</v>
      </c>
      <c r="E51" s="3">
        <f>Historicals!E104</f>
        <v>125</v>
      </c>
      <c r="F51" s="3">
        <f>Historicals!F104</f>
        <v>153</v>
      </c>
      <c r="G51" s="3">
        <f>Historicals!G104</f>
        <v>140</v>
      </c>
      <c r="H51" s="3">
        <f>Historicals!H104</f>
        <v>293</v>
      </c>
      <c r="I51" s="3">
        <f>Historicals!I104</f>
        <v>290</v>
      </c>
      <c r="J51" s="3">
        <f>J10</f>
        <v>205</v>
      </c>
      <c r="K51" s="3">
        <f t="shared" ref="K51:N51" si="48">K10</f>
        <v>205</v>
      </c>
      <c r="L51" s="3">
        <f t="shared" si="48"/>
        <v>205</v>
      </c>
      <c r="M51" s="3">
        <f t="shared" si="48"/>
        <v>205</v>
      </c>
      <c r="N51" s="3">
        <f t="shared" si="48"/>
        <v>205</v>
      </c>
      <c r="O51" s="3"/>
    </row>
    <row r="52" spans="1:15" x14ac:dyDescent="0.3">
      <c r="A52" t="s">
        <v>172</v>
      </c>
      <c r="B52" s="3">
        <f>5451-B24</f>
        <v>-113</v>
      </c>
      <c r="C52" s="3">
        <f>B24-C24</f>
        <v>-324</v>
      </c>
      <c r="D52" s="3">
        <f t="shared" ref="D52:I52" si="49">C24-D24</f>
        <v>-796</v>
      </c>
      <c r="E52" s="3">
        <f t="shared" si="49"/>
        <v>204</v>
      </c>
      <c r="F52" s="3">
        <f t="shared" si="49"/>
        <v>-802</v>
      </c>
      <c r="G52" s="3">
        <f t="shared" si="49"/>
        <v>-586</v>
      </c>
      <c r="H52" s="3">
        <f t="shared" si="49"/>
        <v>-613</v>
      </c>
      <c r="I52" s="3">
        <f t="shared" si="49"/>
        <v>-1248</v>
      </c>
      <c r="J52" s="3">
        <f t="shared" ref="J52" si="50">I24-J24</f>
        <v>-720.27405499745873</v>
      </c>
      <c r="K52" s="3">
        <f t="shared" ref="K52" si="51">J24-K24</f>
        <v>-1383.5731114774371</v>
      </c>
      <c r="L52" s="3">
        <f t="shared" ref="L52" si="52">K24-L24</f>
        <v>-2932.9231983119389</v>
      </c>
      <c r="M52" s="3">
        <f t="shared" ref="M52" si="53">L24-M24</f>
        <v>1412.5052659196681</v>
      </c>
      <c r="N52" s="3">
        <f t="shared" ref="N52" si="54">M24-N24</f>
        <v>-16995.672226771057</v>
      </c>
      <c r="O52" s="3"/>
    </row>
    <row r="53" spans="1:15" x14ac:dyDescent="0.3">
      <c r="A53" t="s">
        <v>134</v>
      </c>
      <c r="B53" s="3">
        <f>-'Segmental forecast'!B14</f>
        <v>-963</v>
      </c>
      <c r="C53" s="3">
        <f>-'Segmental forecast'!C14</f>
        <v>-1143</v>
      </c>
      <c r="D53" s="3">
        <f>-'Segmental forecast'!D14</f>
        <v>-1105</v>
      </c>
      <c r="E53" s="3">
        <f>-'Segmental forecast'!E14</f>
        <v>-1028</v>
      </c>
      <c r="F53" s="3">
        <f>-'Segmental forecast'!F14</f>
        <v>-1119</v>
      </c>
      <c r="G53" s="3">
        <f>-'Segmental forecast'!G14</f>
        <v>-1086</v>
      </c>
      <c r="H53" s="3">
        <f>-'Segmental forecast'!H14</f>
        <v>-695</v>
      </c>
      <c r="I53" s="3">
        <f>-'Segmental forecast'!I14</f>
        <v>-758</v>
      </c>
      <c r="J53" s="3">
        <f>-'Segmental forecast'!J14</f>
        <v>-825.10972267136481</v>
      </c>
      <c r="K53" s="3">
        <f>-'Segmental forecast'!K14</f>
        <v>-937.70081254349566</v>
      </c>
      <c r="L53" s="3">
        <f>-'Segmental forecast'!L14</f>
        <v>-1104.4257121778523</v>
      </c>
      <c r="M53" s="3">
        <f>-'Segmental forecast'!M14</f>
        <v>-1377.7245134012901</v>
      </c>
      <c r="N53" s="3">
        <f>-'Segmental forecast'!N14</f>
        <v>-1745.0258711563436</v>
      </c>
      <c r="O53" s="3"/>
    </row>
    <row r="54" spans="1:15" x14ac:dyDescent="0.3">
      <c r="A54" s="1" t="s">
        <v>173</v>
      </c>
      <c r="B54" s="9">
        <f>B50+B48-B51+B53</f>
        <v>2561</v>
      </c>
      <c r="C54" s="9">
        <f t="shared" ref="C54:N54" si="55">C50+C48-C51+C52+C53</f>
        <v>3006</v>
      </c>
      <c r="D54" s="9">
        <f t="shared" si="55"/>
        <v>2949</v>
      </c>
      <c r="E54" s="9">
        <f t="shared" si="55"/>
        <v>3648</v>
      </c>
      <c r="F54" s="9">
        <f t="shared" si="55"/>
        <v>2724</v>
      </c>
      <c r="G54" s="9">
        <f t="shared" si="55"/>
        <v>857</v>
      </c>
      <c r="H54" s="9">
        <f t="shared" si="55"/>
        <v>4889</v>
      </c>
      <c r="I54" s="9">
        <f t="shared" si="55"/>
        <v>4046</v>
      </c>
      <c r="J54" s="9">
        <f t="shared" si="55"/>
        <v>6861.0047299773796</v>
      </c>
      <c r="K54" s="9">
        <f t="shared" si="55"/>
        <v>8408.456192237174</v>
      </c>
      <c r="L54" s="9">
        <f t="shared" si="55"/>
        <v>9810.7987117621942</v>
      </c>
      <c r="M54" s="9">
        <f t="shared" si="55"/>
        <v>18064.444785890082</v>
      </c>
      <c r="N54" s="9">
        <f t="shared" si="55"/>
        <v>4593.855812081496</v>
      </c>
      <c r="O54" s="9"/>
    </row>
    <row r="55" spans="1:15" x14ac:dyDescent="0.3">
      <c r="A55" t="s">
        <v>174</v>
      </c>
      <c r="B55" s="3">
        <f>Historicals!B76-('Three Statements'!B50+'Three Statements'!B48)</f>
        <v>1103</v>
      </c>
      <c r="C55" s="3">
        <f>Historicals!C76-('Three Statements'!C50+'Three Statements'!C52+'Three Statements'!C48)</f>
        <v>-1123</v>
      </c>
      <c r="D55" s="3">
        <f>Historicals!D76-('Three Statements'!D50+'Three Statements'!D52+'Three Statements'!D48)</f>
        <v>-512</v>
      </c>
      <c r="E55" s="3">
        <f>Historicals!E76-('Three Statements'!E50+'Three Statements'!E52+'Three Statements'!E48)</f>
        <v>154</v>
      </c>
      <c r="F55" s="3">
        <f>Historicals!F76-('Three Statements'!F50+'Three Statements'!F52+'Three Statements'!F48)</f>
        <v>1817</v>
      </c>
      <c r="G55" s="3">
        <f>Historicals!G76-('Three Statements'!G50+'Three Statements'!G52+'Three Statements'!G48)</f>
        <v>402</v>
      </c>
      <c r="H55" s="3">
        <f>Historicals!H76-('Three Statements'!H50+'Three Statements'!H52+'Three Statements'!H48)</f>
        <v>780</v>
      </c>
      <c r="I55" s="3">
        <f>Historicals!I76-('Three Statements'!I50+'Three Statements'!I52+'Three Statements'!I48)</f>
        <v>94</v>
      </c>
      <c r="J55" s="3"/>
      <c r="K55" s="3"/>
      <c r="L55" s="3"/>
      <c r="M55" s="3"/>
      <c r="N55" s="3"/>
      <c r="O55" s="3"/>
    </row>
    <row r="56" spans="1:15" x14ac:dyDescent="0.3">
      <c r="A56" s="27" t="s">
        <v>175</v>
      </c>
      <c r="B56" s="26">
        <f>B50+B48+B55</f>
        <v>4680</v>
      </c>
      <c r="C56" s="26">
        <f t="shared" ref="C56:H56" si="56">C50+C52+C48+C55</f>
        <v>3096</v>
      </c>
      <c r="D56" s="26">
        <f t="shared" si="56"/>
        <v>3640</v>
      </c>
      <c r="E56" s="26">
        <f t="shared" si="56"/>
        <v>4955</v>
      </c>
      <c r="F56" s="26">
        <f t="shared" si="56"/>
        <v>5813</v>
      </c>
      <c r="G56" s="26">
        <f t="shared" si="56"/>
        <v>2485</v>
      </c>
      <c r="H56" s="26">
        <f t="shared" si="56"/>
        <v>6657</v>
      </c>
      <c r="I56" s="26">
        <f>I50+I52+I48+I55</f>
        <v>5188</v>
      </c>
      <c r="J56" s="26">
        <f t="shared" ref="J56:M56" si="57">J50+J52+J48+J55</f>
        <v>7891.1144526487442</v>
      </c>
      <c r="K56" s="26">
        <f t="shared" si="57"/>
        <v>9551.157004780669</v>
      </c>
      <c r="L56" s="26">
        <f t="shared" si="57"/>
        <v>11120.224423940046</v>
      </c>
      <c r="M56" s="26">
        <f t="shared" si="57"/>
        <v>19647.169299291374</v>
      </c>
      <c r="N56" s="26">
        <f t="shared" ref="N56" si="58">N50+N52+N48+N55</f>
        <v>6543.8816832378398</v>
      </c>
      <c r="O56" s="41"/>
    </row>
    <row r="57" spans="1:15" x14ac:dyDescent="0.3">
      <c r="A57" t="s">
        <v>176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t="s">
        <v>177</v>
      </c>
      <c r="B58" s="3">
        <f>Historicals!B78+Historicals!B79+Historicals!B80+Historicals!B81+Historicals!B84+Historicals!B83</f>
        <v>788</v>
      </c>
      <c r="C58" s="3">
        <f>Historicals!C78+Historicals!C79+Historicals!C80+Historicals!C81+Historicals!C84+Historicals!C83</f>
        <v>109</v>
      </c>
      <c r="D58" s="3">
        <f>Historicals!D78+Historicals!D79+Historicals!D80+Historicals!D84+Historicals!D83</f>
        <v>97</v>
      </c>
      <c r="E58" s="3">
        <f>Historicals!E78+Historicals!E79+Historicals!E80+Historicals!E81+Historicals!E84+Historicals!E83</f>
        <v>1304</v>
      </c>
      <c r="F58" s="3">
        <f>Historicals!F78+Historicals!F79+Historicals!F80+Historicals!F81+Historicals!F84+Historicals!F83</f>
        <v>855</v>
      </c>
      <c r="G58" s="3">
        <f>Historicals!G78+Historicals!G79+Historicals!G80+Historicals!G81+Historicals!G84+Historicals!G83</f>
        <v>58</v>
      </c>
      <c r="H58" s="3">
        <f>Historicals!H78+Historicals!H79+Historicals!H80+Historicals!H81+Historicals!H84+Historicals!H83</f>
        <v>-3105</v>
      </c>
      <c r="I58" s="3">
        <f>Historicals!I78+Historicals!I79+Historicals!I80+Historicals!I81+Historicals!I84+Historicals!I83</f>
        <v>-766</v>
      </c>
      <c r="J58" s="3"/>
      <c r="K58" s="3"/>
      <c r="L58" s="3"/>
      <c r="M58" s="3"/>
      <c r="N58" s="3"/>
      <c r="O58" s="3"/>
    </row>
    <row r="59" spans="1:15" x14ac:dyDescent="0.3">
      <c r="A59" s="27" t="s">
        <v>178</v>
      </c>
      <c r="B59" s="26">
        <f>B53+B58+B51</f>
        <v>-122</v>
      </c>
      <c r="C59" s="26">
        <f t="shared" ref="C59:M59" si="59">C53+C58+C51</f>
        <v>-964</v>
      </c>
      <c r="D59" s="26">
        <f t="shared" si="59"/>
        <v>-910</v>
      </c>
      <c r="E59" s="26">
        <f t="shared" si="59"/>
        <v>401</v>
      </c>
      <c r="F59" s="26">
        <f t="shared" si="59"/>
        <v>-111</v>
      </c>
      <c r="G59" s="26">
        <f t="shared" si="59"/>
        <v>-888</v>
      </c>
      <c r="H59" s="26">
        <f t="shared" si="59"/>
        <v>-3507</v>
      </c>
      <c r="I59" s="26">
        <f t="shared" si="59"/>
        <v>-1234</v>
      </c>
      <c r="J59" s="26">
        <f t="shared" si="59"/>
        <v>-620.10972267136481</v>
      </c>
      <c r="K59" s="26">
        <f t="shared" si="59"/>
        <v>-732.70081254349566</v>
      </c>
      <c r="L59" s="26">
        <f t="shared" si="59"/>
        <v>-899.42571217785235</v>
      </c>
      <c r="M59" s="26">
        <f t="shared" si="59"/>
        <v>-1172.7245134012901</v>
      </c>
      <c r="N59" s="26">
        <f t="shared" ref="N59" si="60">N53+N58+N51</f>
        <v>-1540.0258711563436</v>
      </c>
      <c r="O59" s="41"/>
    </row>
    <row r="60" spans="1:15" x14ac:dyDescent="0.3">
      <c r="A60" t="s">
        <v>179</v>
      </c>
      <c r="B60" s="3">
        <f>Historicals!B91+Historicals!B93</f>
        <v>-2020</v>
      </c>
      <c r="C60" s="3">
        <f>Historicals!C91+Historicals!C93</f>
        <v>-2731</v>
      </c>
      <c r="D60" s="3">
        <f>Historicals!D91+Historicals!D93</f>
        <v>-2734</v>
      </c>
      <c r="E60" s="3">
        <f>Historicals!E91+Historicals!E93</f>
        <v>-3521</v>
      </c>
      <c r="F60" s="3">
        <f>Historicals!F91+Historicals!F93</f>
        <v>-3586</v>
      </c>
      <c r="G60" s="3">
        <f>Historicals!G91+Historicals!G93</f>
        <v>-2182</v>
      </c>
      <c r="H60" s="3">
        <f>Historicals!H91+Historicals!H93</f>
        <v>564</v>
      </c>
      <c r="I60" s="3">
        <f>Historicals!I91+Historicals!I93</f>
        <v>-2863</v>
      </c>
      <c r="J60" s="3">
        <f>I60*(1+J61)</f>
        <v>-3006.15</v>
      </c>
      <c r="K60" s="3">
        <f t="shared" ref="K60:N60" si="61">J60*(1+K61)</f>
        <v>-3156.4575000000004</v>
      </c>
      <c r="L60" s="3">
        <f t="shared" si="61"/>
        <v>-3314.2803750000007</v>
      </c>
      <c r="M60" s="3">
        <f t="shared" si="61"/>
        <v>-3479.9943937500011</v>
      </c>
      <c r="N60" s="3">
        <f t="shared" si="61"/>
        <v>-3653.9941134375013</v>
      </c>
      <c r="O60" s="3"/>
    </row>
    <row r="61" spans="1:15" x14ac:dyDescent="0.3">
      <c r="A61" s="51" t="s">
        <v>128</v>
      </c>
      <c r="B61" s="56" t="s">
        <v>193</v>
      </c>
      <c r="C61" s="56">
        <f>C60/B60-1</f>
        <v>0.35198019801980207</v>
      </c>
      <c r="D61" s="56">
        <f t="shared" ref="D61:I61" si="62">D60/C60-1</f>
        <v>1.0984987184181616E-3</v>
      </c>
      <c r="E61" s="56">
        <f t="shared" si="62"/>
        <v>0.28785662033650339</v>
      </c>
      <c r="F61" s="56">
        <f t="shared" si="62"/>
        <v>1.8460664583924924E-2</v>
      </c>
      <c r="G61" s="56">
        <f t="shared" si="62"/>
        <v>-0.39152258784160621</v>
      </c>
      <c r="H61" s="56">
        <f t="shared" si="62"/>
        <v>-1.2584784601283228</v>
      </c>
      <c r="I61" s="56">
        <f t="shared" si="62"/>
        <v>-6.0762411347517729</v>
      </c>
      <c r="J61" s="56">
        <v>0.05</v>
      </c>
      <c r="K61" s="56">
        <f t="shared" ref="K61:N61" si="63">J61</f>
        <v>0.05</v>
      </c>
      <c r="L61" s="56">
        <f t="shared" si="63"/>
        <v>0.05</v>
      </c>
      <c r="M61" s="56">
        <f t="shared" si="63"/>
        <v>0.05</v>
      </c>
      <c r="N61" s="56">
        <f t="shared" si="63"/>
        <v>0.05</v>
      </c>
      <c r="O61" s="56"/>
    </row>
    <row r="62" spans="1:15" x14ac:dyDescent="0.3">
      <c r="A62" t="s">
        <v>180</v>
      </c>
      <c r="B62" s="3">
        <f>Historicals!B94</f>
        <v>-899</v>
      </c>
      <c r="C62" s="3">
        <f>Historicals!C94</f>
        <v>-1022</v>
      </c>
      <c r="D62" s="3">
        <f>Historicals!D94</f>
        <v>-1133</v>
      </c>
      <c r="E62" s="3">
        <f>Historicals!E94</f>
        <v>-1243</v>
      </c>
      <c r="F62" s="3">
        <f>Historicals!F94</f>
        <v>-1332</v>
      </c>
      <c r="G62" s="3">
        <f>Historicals!G94</f>
        <v>-1452</v>
      </c>
      <c r="H62" s="3">
        <f>Historicals!H94</f>
        <v>-1638</v>
      </c>
      <c r="I62" s="3">
        <f>Historicals!I94</f>
        <v>-1837</v>
      </c>
      <c r="J62" s="3">
        <f>-(J18*J16)</f>
        <v>2832.5951930748556</v>
      </c>
      <c r="K62" s="3">
        <f t="shared" ref="K62:N62" si="64">-(K18*K16)</f>
        <v>3804.88234381746</v>
      </c>
      <c r="L62" s="3">
        <f t="shared" si="64"/>
        <v>5167.4130478407251</v>
      </c>
      <c r="M62" s="3">
        <f t="shared" si="64"/>
        <v>7088.7720421681424</v>
      </c>
      <c r="N62" s="3">
        <f t="shared" si="64"/>
        <v>8602.6073823480656</v>
      </c>
      <c r="O62" s="3"/>
    </row>
    <row r="63" spans="1:15" x14ac:dyDescent="0.3">
      <c r="A63" t="s">
        <v>181</v>
      </c>
      <c r="B63" s="3">
        <f>Historicals!B88+Historicals!B89</f>
        <v>-70</v>
      </c>
      <c r="C63" s="3">
        <f>Historicals!C87+Historicals!C88+Historicals!C89</f>
        <v>808</v>
      </c>
      <c r="D63" s="3">
        <f>Historicals!D87+Historicals!D88+Historicals!D89</f>
        <v>1765</v>
      </c>
      <c r="E63" s="3">
        <f>Historicals!E89-6</f>
        <v>7</v>
      </c>
      <c r="F63" s="3">
        <f>Historicals!F89-6</f>
        <v>-331</v>
      </c>
      <c r="G63" s="3">
        <f>Historicals!G87+Historicals!G88+Historicals!G89-6</f>
        <v>6177</v>
      </c>
      <c r="H63" s="3">
        <f>Historicals!H87+Historicals!H88+Historicals!H89</f>
        <v>-249</v>
      </c>
      <c r="I63" s="3">
        <f>Historicals!I89</f>
        <v>15</v>
      </c>
      <c r="J63" s="3"/>
      <c r="K63" s="3"/>
      <c r="L63" s="3"/>
      <c r="M63" s="3"/>
      <c r="N63" s="3"/>
      <c r="O63" s="3"/>
    </row>
    <row r="64" spans="1:15" x14ac:dyDescent="0.3">
      <c r="A64" t="s">
        <v>182</v>
      </c>
      <c r="B64" s="3">
        <f>Historicals!B92+Historicals!B90</f>
        <v>199</v>
      </c>
      <c r="C64" s="3">
        <f>Historicals!C92+Historicals!C90</f>
        <v>274</v>
      </c>
      <c r="D64" s="3">
        <f>Historicals!D92+Historicals!D90</f>
        <v>160</v>
      </c>
      <c r="E64" s="3">
        <f>Historicals!E95+6</f>
        <v>-78</v>
      </c>
      <c r="F64" s="3">
        <f>Historicals!F95+6</f>
        <v>-44</v>
      </c>
      <c r="G64" s="3">
        <f>Historicals!G95+6</f>
        <v>-52</v>
      </c>
      <c r="H64" s="3">
        <f>Historicals!H95</f>
        <v>-136</v>
      </c>
      <c r="I64" s="3">
        <f>Historicals!I95</f>
        <v>-151</v>
      </c>
      <c r="J64" s="3"/>
      <c r="K64" s="3"/>
      <c r="L64" s="3"/>
      <c r="M64" s="3"/>
      <c r="N64" s="3"/>
      <c r="O64" s="3"/>
    </row>
    <row r="65" spans="1:15" x14ac:dyDescent="0.3">
      <c r="A65" s="27" t="s">
        <v>183</v>
      </c>
      <c r="B65" s="26">
        <f>B60+B62+B64+B63</f>
        <v>-2790</v>
      </c>
      <c r="C65" s="26">
        <f t="shared" ref="C65:N65" si="65">C60+C62+C64+C63</f>
        <v>-2671</v>
      </c>
      <c r="D65" s="26">
        <f t="shared" si="65"/>
        <v>-1942</v>
      </c>
      <c r="E65" s="26">
        <f t="shared" si="65"/>
        <v>-4835</v>
      </c>
      <c r="F65" s="26">
        <f t="shared" si="65"/>
        <v>-5293</v>
      </c>
      <c r="G65" s="26">
        <f t="shared" si="65"/>
        <v>2491</v>
      </c>
      <c r="H65" s="26">
        <f t="shared" si="65"/>
        <v>-1459</v>
      </c>
      <c r="I65" s="26">
        <f t="shared" si="65"/>
        <v>-4836</v>
      </c>
      <c r="J65" s="26">
        <f t="shared" si="65"/>
        <v>-173.55480692514448</v>
      </c>
      <c r="K65" s="26">
        <f t="shared" si="65"/>
        <v>648.42484381745953</v>
      </c>
      <c r="L65" s="26">
        <f t="shared" si="65"/>
        <v>1853.1326728407244</v>
      </c>
      <c r="M65" s="26">
        <f t="shared" si="65"/>
        <v>3608.7776484181413</v>
      </c>
      <c r="N65" s="26">
        <f t="shared" si="65"/>
        <v>4948.6132689105643</v>
      </c>
      <c r="O65" s="41"/>
    </row>
    <row r="66" spans="1:15" x14ac:dyDescent="0.3">
      <c r="A66" t="s">
        <v>184</v>
      </c>
      <c r="B66" s="3">
        <f>Historicals!B97</f>
        <v>-83</v>
      </c>
      <c r="C66" s="3">
        <f>Historicals!C97</f>
        <v>-105</v>
      </c>
      <c r="D66" s="3">
        <f>Historicals!D97</f>
        <v>-20</v>
      </c>
      <c r="E66" s="3">
        <f>Historicals!E97</f>
        <v>45</v>
      </c>
      <c r="F66" s="3">
        <f>Historicals!F97</f>
        <v>-129</v>
      </c>
      <c r="G66" s="3">
        <f>Historicals!G97</f>
        <v>-66</v>
      </c>
      <c r="H66" s="3">
        <f>Historicals!H97</f>
        <v>143</v>
      </c>
      <c r="I66" s="3">
        <f>Historicals!I97</f>
        <v>-143</v>
      </c>
      <c r="J66" s="3"/>
      <c r="K66" s="3"/>
      <c r="L66" s="3"/>
      <c r="M66" s="3"/>
      <c r="N66" s="3"/>
      <c r="O66" s="3"/>
    </row>
    <row r="67" spans="1:15" x14ac:dyDescent="0.3">
      <c r="A67" s="27" t="s">
        <v>185</v>
      </c>
      <c r="B67" s="26">
        <f>B56+B59+B65+B66</f>
        <v>1685</v>
      </c>
      <c r="C67" s="26">
        <f t="shared" ref="C67:H67" si="66">C59+C65+C66+C56</f>
        <v>-644</v>
      </c>
      <c r="D67" s="26">
        <f t="shared" si="66"/>
        <v>768</v>
      </c>
      <c r="E67" s="26">
        <f t="shared" si="66"/>
        <v>566</v>
      </c>
      <c r="F67" s="26">
        <v>217</v>
      </c>
      <c r="G67" s="26">
        <f t="shared" si="66"/>
        <v>4022</v>
      </c>
      <c r="H67" s="26">
        <f t="shared" si="66"/>
        <v>1834</v>
      </c>
      <c r="I67" s="26">
        <f>I59+I65+I66+I56</f>
        <v>-1025</v>
      </c>
      <c r="J67" s="26">
        <f>J59+J65+J66+J56</f>
        <v>7097.4499230522351</v>
      </c>
      <c r="K67" s="26">
        <f>K59+K65+K66+K56</f>
        <v>9466.8810360546322</v>
      </c>
      <c r="L67" s="26">
        <f>L59+L65+L66+L56</f>
        <v>12073.931384602918</v>
      </c>
      <c r="M67" s="26">
        <f>M59+M65+M66+N56</f>
        <v>8979.934818254691</v>
      </c>
      <c r="N67" s="26" t="e">
        <f>N59+N65+N66+#REF!</f>
        <v>#REF!</v>
      </c>
      <c r="O67" s="41"/>
    </row>
    <row r="68" spans="1:15" x14ac:dyDescent="0.3">
      <c r="A68" t="s">
        <v>186</v>
      </c>
      <c r="B68" s="3">
        <f>Historicals!B99</f>
        <v>2220</v>
      </c>
      <c r="C68" s="3">
        <f>B69</f>
        <v>3905</v>
      </c>
      <c r="D68" s="3">
        <f t="shared" ref="D68:I68" si="67">C69</f>
        <v>3261</v>
      </c>
      <c r="E68" s="3">
        <f t="shared" si="67"/>
        <v>4029</v>
      </c>
      <c r="F68" s="3">
        <f t="shared" si="67"/>
        <v>4595</v>
      </c>
      <c r="G68" s="3">
        <f t="shared" si="67"/>
        <v>4812</v>
      </c>
      <c r="H68" s="3">
        <f t="shared" si="67"/>
        <v>8834</v>
      </c>
      <c r="I68" s="3">
        <f t="shared" si="67"/>
        <v>10668</v>
      </c>
      <c r="J68" s="3">
        <f>I68</f>
        <v>10668</v>
      </c>
      <c r="K68" s="3">
        <f t="shared" ref="K68:N68" si="68">J68</f>
        <v>10668</v>
      </c>
      <c r="L68" s="3">
        <f t="shared" si="68"/>
        <v>10668</v>
      </c>
      <c r="M68" s="3">
        <f t="shared" si="68"/>
        <v>10668</v>
      </c>
      <c r="N68" s="3">
        <f t="shared" si="68"/>
        <v>10668</v>
      </c>
      <c r="O68" s="3" t="s">
        <v>217</v>
      </c>
    </row>
    <row r="69" spans="1:15" ht="15" thickBot="1" x14ac:dyDescent="0.35">
      <c r="A69" s="6" t="s">
        <v>187</v>
      </c>
      <c r="B69" s="7">
        <f>B67+B68</f>
        <v>3905</v>
      </c>
      <c r="C69" s="7">
        <f t="shared" ref="C69:N69" si="69">C67+C68</f>
        <v>3261</v>
      </c>
      <c r="D69" s="7">
        <f t="shared" si="69"/>
        <v>4029</v>
      </c>
      <c r="E69" s="7">
        <f t="shared" si="69"/>
        <v>4595</v>
      </c>
      <c r="F69" s="7">
        <f t="shared" si="69"/>
        <v>4812</v>
      </c>
      <c r="G69" s="7">
        <f t="shared" si="69"/>
        <v>8834</v>
      </c>
      <c r="H69" s="7">
        <f t="shared" si="69"/>
        <v>10668</v>
      </c>
      <c r="I69" s="7">
        <f t="shared" si="69"/>
        <v>9643</v>
      </c>
      <c r="J69" s="7">
        <f t="shared" si="69"/>
        <v>17765.449923052234</v>
      </c>
      <c r="K69" s="7">
        <f t="shared" si="69"/>
        <v>20134.881036054634</v>
      </c>
      <c r="L69" s="7">
        <f t="shared" si="69"/>
        <v>22741.931384602918</v>
      </c>
      <c r="M69" s="7">
        <f t="shared" si="69"/>
        <v>19647.934818254689</v>
      </c>
      <c r="N69" s="7" t="e">
        <f t="shared" si="69"/>
        <v>#REF!</v>
      </c>
      <c r="O69" s="41"/>
    </row>
    <row r="70" spans="1:15" ht="15" thickTop="1" x14ac:dyDescent="0.3">
      <c r="A70" s="60" t="s">
        <v>168</v>
      </c>
      <c r="B70" s="13">
        <f>+B69-B22</f>
        <v>53</v>
      </c>
      <c r="C70" s="13">
        <f>+C69-C22</f>
        <v>123</v>
      </c>
      <c r="D70" s="13">
        <f>+D69-D22</f>
        <v>221</v>
      </c>
      <c r="E70" s="13">
        <f>+E69-E22</f>
        <v>346</v>
      </c>
      <c r="F70" s="13">
        <f>+F69-F22</f>
        <v>346</v>
      </c>
      <c r="G70" s="13">
        <f>+G69-G22</f>
        <v>486</v>
      </c>
      <c r="H70" s="13">
        <f>+H69-H22</f>
        <v>779</v>
      </c>
      <c r="I70" s="13">
        <f>+I69-I22</f>
        <v>1069</v>
      </c>
      <c r="J70" s="41"/>
      <c r="K70" s="41"/>
      <c r="L70" s="41"/>
      <c r="M70" s="41"/>
      <c r="N70" s="41"/>
      <c r="O70" s="41" t="s">
        <v>216</v>
      </c>
    </row>
    <row r="71" spans="1:15" x14ac:dyDescent="0.3">
      <c r="A71" s="1" t="s">
        <v>188</v>
      </c>
      <c r="B71" s="48">
        <f>Historicals!B45+Historicals!B46-(Historicals!B25+Historicals!B26)</f>
        <v>1487</v>
      </c>
      <c r="C71" s="48">
        <f>Historicals!C45+Historicals!C46-(Historicals!C25+Historicals!C26)</f>
        <v>1911</v>
      </c>
      <c r="D71" s="48">
        <f>Historicals!D45+Historicals!D46-(Historicals!D25+Historicals!D26)</f>
        <v>2766</v>
      </c>
      <c r="E71" s="48">
        <f>Historicals!E45+Historicals!E46-(Historicals!E25+Historicals!E26)</f>
        <v>4263</v>
      </c>
      <c r="F71" s="48">
        <f>Historicals!F45+Historicals!F46-(Historicals!F25+Historicals!F26)</f>
        <v>6667</v>
      </c>
      <c r="G71" s="48">
        <f>Historicals!G45+Historicals!G46-(Historicals!G25+Historicals!G26)</f>
        <v>8903</v>
      </c>
      <c r="H71" s="48">
        <f>Historicals!H45+Historicals!H46-(Historicals!H25+Historicals!H26)</f>
        <v>5611</v>
      </c>
      <c r="I71" s="48">
        <f>Historicals!I45+Historicals!I46-(Historicals!I25+Historicals!I26)</f>
        <v>6653</v>
      </c>
      <c r="J71" s="48">
        <f>I71</f>
        <v>6653</v>
      </c>
      <c r="K71" s="48">
        <f t="shared" ref="K71:N71" si="70">J71</f>
        <v>6653</v>
      </c>
      <c r="L71" s="48">
        <f t="shared" si="70"/>
        <v>6653</v>
      </c>
      <c r="M71" s="48">
        <f t="shared" si="70"/>
        <v>6653</v>
      </c>
      <c r="N71" s="48">
        <f t="shared" si="70"/>
        <v>6653</v>
      </c>
      <c r="O71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2024-01-31T17:15:01Z</dcterms:modified>
</cp:coreProperties>
</file>