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06C25C01-B4AE-4FB8-B1F7-450EEA62B551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3" l="1"/>
  <c r="C51" i="4"/>
  <c r="D51" i="4"/>
  <c r="E51" i="4"/>
  <c r="F51" i="4"/>
  <c r="G51" i="4"/>
  <c r="H51" i="4"/>
  <c r="I51" i="4"/>
  <c r="B51" i="4"/>
  <c r="B64" i="4"/>
  <c r="C64" i="4"/>
  <c r="D64" i="4"/>
  <c r="E64" i="4"/>
  <c r="F64" i="4"/>
  <c r="G64" i="4"/>
  <c r="H64" i="4"/>
  <c r="I64" i="4"/>
  <c r="D67" i="4"/>
  <c r="E67" i="4"/>
  <c r="F67" i="4"/>
  <c r="G67" i="4"/>
  <c r="H67" i="4"/>
  <c r="I67" i="4"/>
  <c r="C67" i="4"/>
  <c r="B60" i="4" l="1"/>
  <c r="C68" i="4"/>
  <c r="D68" i="4"/>
  <c r="E68" i="4"/>
  <c r="F68" i="4"/>
  <c r="G68" i="4"/>
  <c r="H68" i="4"/>
  <c r="I68" i="4"/>
  <c r="B68" i="4"/>
  <c r="C57" i="4" l="1"/>
  <c r="D57" i="4"/>
  <c r="E57" i="4"/>
  <c r="F57" i="4"/>
  <c r="G57" i="4"/>
  <c r="H57" i="4"/>
  <c r="I57" i="4"/>
  <c r="B57" i="4"/>
  <c r="C59" i="4"/>
  <c r="D59" i="4"/>
  <c r="E59" i="4"/>
  <c r="F59" i="4"/>
  <c r="G59" i="4"/>
  <c r="H59" i="4"/>
  <c r="I59" i="4"/>
  <c r="B59" i="4"/>
  <c r="B17" i="4"/>
  <c r="F17" i="4"/>
  <c r="G17" i="4"/>
  <c r="H17" i="4"/>
  <c r="I17" i="4"/>
  <c r="D17" i="4"/>
  <c r="E17" i="4"/>
  <c r="C17" i="4"/>
  <c r="C70" i="4"/>
  <c r="D70" i="4"/>
  <c r="E70" i="4"/>
  <c r="F70" i="4"/>
  <c r="G70" i="4"/>
  <c r="H70" i="4"/>
  <c r="I70" i="4"/>
  <c r="B70" i="4"/>
  <c r="B22" i="4" l="1"/>
  <c r="B50" i="4"/>
  <c r="C69" i="4" l="1"/>
  <c r="D69" i="4"/>
  <c r="E69" i="4"/>
  <c r="F69" i="4"/>
  <c r="G69" i="4"/>
  <c r="B69" i="4"/>
  <c r="B103" i="1"/>
  <c r="B48" i="4"/>
  <c r="C48" i="4"/>
  <c r="D48" i="4"/>
  <c r="E48" i="4"/>
  <c r="F48" i="4"/>
  <c r="G48" i="4"/>
  <c r="H48" i="4"/>
  <c r="I48" i="4"/>
  <c r="I15" i="4"/>
  <c r="C23" i="4" l="1"/>
  <c r="D23" i="4"/>
  <c r="E23" i="4"/>
  <c r="F23" i="4"/>
  <c r="G23" i="4"/>
  <c r="H23" i="4"/>
  <c r="I23" i="4"/>
  <c r="B23" i="4"/>
  <c r="I35" i="4"/>
  <c r="I42" i="4"/>
  <c r="B42" i="4"/>
  <c r="B35" i="4"/>
  <c r="I25" i="4"/>
  <c r="B30" i="4"/>
  <c r="C25" i="4"/>
  <c r="D25" i="4"/>
  <c r="E25" i="4"/>
  <c r="F25" i="4"/>
  <c r="G25" i="4"/>
  <c r="H25" i="4"/>
  <c r="B25" i="4"/>
  <c r="C22" i="4" l="1"/>
  <c r="D22" i="4"/>
  <c r="E22" i="4"/>
  <c r="F22" i="4"/>
  <c r="G22" i="4"/>
  <c r="H22" i="4"/>
  <c r="I22" i="4"/>
  <c r="C35" i="4"/>
  <c r="D35" i="4"/>
  <c r="E35" i="4"/>
  <c r="F35" i="4"/>
  <c r="G35" i="4"/>
  <c r="H35" i="4"/>
  <c r="C42" i="4"/>
  <c r="D42" i="4"/>
  <c r="E42" i="4"/>
  <c r="F42" i="4"/>
  <c r="G42" i="4"/>
  <c r="H42" i="4"/>
  <c r="C50" i="4" l="1"/>
  <c r="D50" i="4"/>
  <c r="E50" i="4"/>
  <c r="F50" i="4"/>
  <c r="G50" i="4"/>
  <c r="H50" i="4"/>
  <c r="I50" i="4"/>
  <c r="B130" i="1"/>
  <c r="B98" i="1"/>
  <c r="C98" i="1"/>
  <c r="D98" i="1"/>
  <c r="E98" i="1"/>
  <c r="F98" i="1"/>
  <c r="G98" i="1"/>
  <c r="H98" i="1"/>
  <c r="I98" i="1"/>
  <c r="C65" i="4"/>
  <c r="D65" i="4"/>
  <c r="E65" i="4"/>
  <c r="F65" i="4"/>
  <c r="G65" i="4"/>
  <c r="H65" i="4"/>
  <c r="I65" i="4"/>
  <c r="B65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E60" i="4" l="1"/>
  <c r="F60" i="4"/>
  <c r="I60" i="4"/>
  <c r="H60" i="4"/>
  <c r="D60" i="4"/>
  <c r="G60" i="4"/>
  <c r="C60" i="4"/>
  <c r="C41" i="4" l="1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H39" i="4" s="1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C32" i="4" s="1"/>
  <c r="D33" i="4"/>
  <c r="E33" i="4"/>
  <c r="F33" i="4"/>
  <c r="G33" i="4"/>
  <c r="H33" i="4"/>
  <c r="I33" i="4"/>
  <c r="B33" i="4"/>
  <c r="I32" i="4" l="1"/>
  <c r="G39" i="4"/>
  <c r="B39" i="4"/>
  <c r="I39" i="4"/>
  <c r="I43" i="4" s="1"/>
  <c r="C39" i="4"/>
  <c r="C43" i="4" s="1"/>
  <c r="D39" i="4"/>
  <c r="G32" i="4"/>
  <c r="G43" i="4" s="1"/>
  <c r="B32" i="4"/>
  <c r="B43" i="4" s="1"/>
  <c r="D32" i="4"/>
  <c r="F39" i="4"/>
  <c r="E39" i="4"/>
  <c r="F32" i="4"/>
  <c r="H32" i="4"/>
  <c r="H43" i="4" s="1"/>
  <c r="E32" i="4"/>
  <c r="E43" i="4" s="1"/>
  <c r="C30" i="4"/>
  <c r="D30" i="4"/>
  <c r="E30" i="4"/>
  <c r="F30" i="4"/>
  <c r="G30" i="4"/>
  <c r="H30" i="4"/>
  <c r="I30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B28" i="4"/>
  <c r="C21" i="4"/>
  <c r="C31" i="4" s="1"/>
  <c r="D21" i="4"/>
  <c r="E21" i="4"/>
  <c r="E31" i="4" s="1"/>
  <c r="F21" i="4"/>
  <c r="G21" i="4"/>
  <c r="G31" i="4" s="1"/>
  <c r="H21" i="4"/>
  <c r="I21" i="4"/>
  <c r="B21" i="4"/>
  <c r="B31" i="4" s="1"/>
  <c r="B85" i="1"/>
  <c r="C85" i="1"/>
  <c r="D85" i="1"/>
  <c r="E85" i="1"/>
  <c r="F85" i="1"/>
  <c r="G85" i="1"/>
  <c r="I31" i="4" l="1"/>
  <c r="D31" i="4"/>
  <c r="H31" i="4"/>
  <c r="F31" i="4"/>
  <c r="F43" i="4"/>
  <c r="D43" i="4"/>
  <c r="B44" i="4"/>
  <c r="C15" i="4"/>
  <c r="D15" i="4"/>
  <c r="E15" i="4"/>
  <c r="F15" i="4"/>
  <c r="G15" i="4"/>
  <c r="H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I18" i="4" l="1"/>
  <c r="B10" i="1"/>
  <c r="C10" i="1"/>
  <c r="F10" i="1"/>
  <c r="F12" i="1" s="1"/>
  <c r="G10" i="1"/>
  <c r="C12" i="1"/>
  <c r="D10" i="1"/>
  <c r="E10" i="1"/>
  <c r="E18" i="4"/>
  <c r="C18" i="4"/>
  <c r="D18" i="4"/>
  <c r="H18" i="4"/>
  <c r="B18" i="4"/>
  <c r="G18" i="4"/>
  <c r="F18" i="4"/>
  <c r="B12" i="1" l="1"/>
  <c r="G12" i="1"/>
  <c r="D12" i="1"/>
  <c r="E12" i="1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I170" i="3"/>
  <c r="I205" i="3"/>
  <c r="I163" i="3"/>
  <c r="B211" i="3"/>
  <c r="C211" i="3"/>
  <c r="D211" i="3"/>
  <c r="E211" i="3"/>
  <c r="F211" i="3"/>
  <c r="G211" i="3"/>
  <c r="H211" i="3"/>
  <c r="C208" i="3"/>
  <c r="D208" i="3"/>
  <c r="D210" i="3" s="1"/>
  <c r="E208" i="3"/>
  <c r="F208" i="3"/>
  <c r="G208" i="3"/>
  <c r="B208" i="3"/>
  <c r="B209" i="3" s="1"/>
  <c r="C205" i="3"/>
  <c r="D205" i="3"/>
  <c r="E205" i="3"/>
  <c r="F205" i="3"/>
  <c r="G205" i="3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I192" i="3"/>
  <c r="I189" i="3"/>
  <c r="K179" i="3"/>
  <c r="L179" i="3"/>
  <c r="M179" i="3"/>
  <c r="N179" i="3"/>
  <c r="I186" i="3"/>
  <c r="I182" i="3"/>
  <c r="C192" i="3"/>
  <c r="D192" i="3"/>
  <c r="E192" i="3"/>
  <c r="F192" i="3"/>
  <c r="F193" i="3" s="1"/>
  <c r="G192" i="3"/>
  <c r="H192" i="3"/>
  <c r="B192" i="3"/>
  <c r="C189" i="3"/>
  <c r="D189" i="3"/>
  <c r="E189" i="3"/>
  <c r="F189" i="3"/>
  <c r="G189" i="3"/>
  <c r="H189" i="3"/>
  <c r="B189" i="3"/>
  <c r="C186" i="3"/>
  <c r="D186" i="3"/>
  <c r="E186" i="3"/>
  <c r="F186" i="3"/>
  <c r="F187" i="3" s="1"/>
  <c r="G186" i="3"/>
  <c r="H186" i="3"/>
  <c r="B186" i="3"/>
  <c r="C182" i="3"/>
  <c r="D182" i="3"/>
  <c r="E182" i="3"/>
  <c r="F182" i="3"/>
  <c r="G182" i="3"/>
  <c r="H182" i="3"/>
  <c r="B182" i="3"/>
  <c r="I177" i="3"/>
  <c r="C177" i="3"/>
  <c r="D177" i="3"/>
  <c r="E177" i="3"/>
  <c r="F177" i="3"/>
  <c r="G177" i="3"/>
  <c r="H177" i="3"/>
  <c r="B177" i="3"/>
  <c r="G183" i="3"/>
  <c r="H193" i="3" l="1"/>
  <c r="E210" i="3"/>
  <c r="B179" i="3"/>
  <c r="G207" i="3"/>
  <c r="F191" i="3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D203" i="3"/>
  <c r="D185" i="3"/>
  <c r="I197" i="3"/>
  <c r="J196" i="3" s="1"/>
  <c r="J197" i="3" s="1"/>
  <c r="K196" i="3" s="1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H203" i="3"/>
  <c r="I202" i="3"/>
  <c r="H204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K197" i="3" l="1"/>
  <c r="L196" i="3"/>
  <c r="D180" i="3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J177" i="3" s="1"/>
  <c r="I180" i="3"/>
  <c r="C180" i="3"/>
  <c r="G178" i="3"/>
  <c r="G180" i="3"/>
  <c r="H180" i="3"/>
  <c r="H178" i="3"/>
  <c r="F178" i="3"/>
  <c r="J194" i="3" l="1"/>
  <c r="J191" i="3"/>
  <c r="J184" i="3"/>
  <c r="J181" i="3"/>
  <c r="J178" i="3"/>
  <c r="K177" i="3" s="1"/>
  <c r="L197" i="3"/>
  <c r="M196" i="3" s="1"/>
  <c r="J199" i="3"/>
  <c r="K209" i="3"/>
  <c r="N204" i="3"/>
  <c r="M185" i="3"/>
  <c r="M197" i="3" l="1"/>
  <c r="N196" i="3"/>
  <c r="N197" i="3" s="1"/>
  <c r="K178" i="3"/>
  <c r="K191" i="3"/>
  <c r="K184" i="3"/>
  <c r="K194" i="3"/>
  <c r="L177" i="3"/>
  <c r="K181" i="3"/>
  <c r="L209" i="3"/>
  <c r="K198" i="3"/>
  <c r="N185" i="3"/>
  <c r="L194" i="3" l="1"/>
  <c r="L184" i="3"/>
  <c r="L181" i="3"/>
  <c r="L178" i="3"/>
  <c r="M177" i="3" s="1"/>
  <c r="L191" i="3"/>
  <c r="M209" i="3"/>
  <c r="K199" i="3"/>
  <c r="L198" i="3"/>
  <c r="M178" i="3" l="1"/>
  <c r="M184" i="3"/>
  <c r="M181" i="3"/>
  <c r="M194" i="3"/>
  <c r="N177" i="3"/>
  <c r="M191" i="3"/>
  <c r="L199" i="3"/>
  <c r="N198" i="3"/>
  <c r="M198" i="3"/>
  <c r="N178" i="3" l="1"/>
  <c r="N184" i="3"/>
  <c r="N181" i="3"/>
  <c r="N194" i="3"/>
  <c r="N191" i="3"/>
  <c r="M199" i="3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G147" i="3"/>
  <c r="H147" i="3"/>
  <c r="I148" i="3" s="1"/>
  <c r="I147" i="3"/>
  <c r="I174" i="3"/>
  <c r="B174" i="3"/>
  <c r="K158" i="3"/>
  <c r="L158" i="3" s="1"/>
  <c r="M158" i="3" s="1"/>
  <c r="N158" i="3" s="1"/>
  <c r="K157" i="3"/>
  <c r="K154" i="3"/>
  <c r="L154" i="3" s="1"/>
  <c r="M154" i="3" s="1"/>
  <c r="N154" i="3" s="1"/>
  <c r="K153" i="3"/>
  <c r="L153" i="3" s="1"/>
  <c r="K150" i="3"/>
  <c r="L150" i="3" s="1"/>
  <c r="M150" i="3" s="1"/>
  <c r="N150" i="3" s="1"/>
  <c r="K149" i="3"/>
  <c r="L149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B116" i="3"/>
  <c r="K127" i="3"/>
  <c r="L127" i="3" s="1"/>
  <c r="M127" i="3" s="1"/>
  <c r="N127" i="3" s="1"/>
  <c r="K126" i="3"/>
  <c r="K123" i="3"/>
  <c r="L123" i="3" s="1"/>
  <c r="M123" i="3" s="1"/>
  <c r="N123" i="3" s="1"/>
  <c r="K122" i="3"/>
  <c r="L122" i="3" s="1"/>
  <c r="K119" i="3"/>
  <c r="L119" i="3" s="1"/>
  <c r="M119" i="3" s="1"/>
  <c r="N119" i="3" s="1"/>
  <c r="K118" i="3"/>
  <c r="L118" i="3" s="1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B94" i="3" s="1"/>
  <c r="C89" i="3"/>
  <c r="D89" i="3"/>
  <c r="D83" i="3" s="1"/>
  <c r="D102" i="3" s="1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B86" i="3" s="1"/>
  <c r="D111" i="3"/>
  <c r="K96" i="3"/>
  <c r="L96" i="3" s="1"/>
  <c r="M96" i="3" s="1"/>
  <c r="N96" i="3" s="1"/>
  <c r="K95" i="3"/>
  <c r="K94" i="3" s="1"/>
  <c r="K92" i="3"/>
  <c r="L92" i="3" s="1"/>
  <c r="M92" i="3" s="1"/>
  <c r="N92" i="3" s="1"/>
  <c r="K91" i="3"/>
  <c r="L91" i="3" s="1"/>
  <c r="M91" i="3" s="1"/>
  <c r="K88" i="3"/>
  <c r="L88" i="3" s="1"/>
  <c r="M88" i="3" s="1"/>
  <c r="N88" i="3" s="1"/>
  <c r="K87" i="3"/>
  <c r="L87" i="3" s="1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L61" i="3"/>
  <c r="M61" i="3" s="1"/>
  <c r="N61" i="3" s="1"/>
  <c r="K61" i="3"/>
  <c r="K60" i="3"/>
  <c r="L60" i="3" s="1"/>
  <c r="M60" i="3" s="1"/>
  <c r="K57" i="3"/>
  <c r="K56" i="3"/>
  <c r="L56" i="3" s="1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I145" i="3" l="1"/>
  <c r="J147" i="3"/>
  <c r="I150" i="3"/>
  <c r="G145" i="3"/>
  <c r="F145" i="3"/>
  <c r="J155" i="3"/>
  <c r="G83" i="3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H125" i="3"/>
  <c r="H127" i="3" s="1"/>
  <c r="I114" i="3"/>
  <c r="D128" i="3"/>
  <c r="D136" i="3"/>
  <c r="B156" i="3"/>
  <c r="B158" i="3" s="1"/>
  <c r="I164" i="3"/>
  <c r="G171" i="3"/>
  <c r="D55" i="3"/>
  <c r="D57" i="3" s="1"/>
  <c r="H164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G136" i="3"/>
  <c r="H72" i="3"/>
  <c r="E101" i="3"/>
  <c r="F132" i="3"/>
  <c r="E171" i="3"/>
  <c r="I59" i="3"/>
  <c r="I61" i="3" s="1"/>
  <c r="G72" i="3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M153" i="3"/>
  <c r="M149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B121" i="3"/>
  <c r="B123" i="3" s="1"/>
  <c r="C117" i="3"/>
  <c r="C119" i="3" s="1"/>
  <c r="I117" i="3"/>
  <c r="I119" i="3" s="1"/>
  <c r="B117" i="3"/>
  <c r="B119" i="3" s="1"/>
  <c r="M118" i="3"/>
  <c r="M122" i="3"/>
  <c r="L126" i="3"/>
  <c r="C128" i="3"/>
  <c r="G132" i="3"/>
  <c r="E134" i="3"/>
  <c r="C136" i="3"/>
  <c r="D139" i="3"/>
  <c r="E142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G90" i="3"/>
  <c r="G92" i="3" s="1"/>
  <c r="B90" i="3"/>
  <c r="B92" i="3" s="1"/>
  <c r="B83" i="3"/>
  <c r="C86" i="3"/>
  <c r="C88" i="3" s="1"/>
  <c r="C83" i="3"/>
  <c r="C109" i="3" s="1"/>
  <c r="M87" i="3"/>
  <c r="N91" i="3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D63" i="3"/>
  <c r="D65" i="3" s="1"/>
  <c r="G59" i="3"/>
  <c r="G61" i="3" s="1"/>
  <c r="C59" i="3"/>
  <c r="C61" i="3" s="1"/>
  <c r="B55" i="3"/>
  <c r="B57" i="3" s="1"/>
  <c r="N60" i="3"/>
  <c r="M56" i="3"/>
  <c r="B66" i="3"/>
  <c r="L57" i="3"/>
  <c r="M57" i="3" s="1"/>
  <c r="N57" i="3" s="1"/>
  <c r="L64" i="3"/>
  <c r="C66" i="3"/>
  <c r="E80" i="3"/>
  <c r="I63" i="3"/>
  <c r="I65" i="3" s="1"/>
  <c r="D66" i="3"/>
  <c r="H70" i="3"/>
  <c r="F66" i="3"/>
  <c r="B70" i="3"/>
  <c r="G66" i="3"/>
  <c r="H66" i="3"/>
  <c r="J54" i="3" l="1"/>
  <c r="J62" i="3"/>
  <c r="J148" i="3"/>
  <c r="K147" i="3" s="1"/>
  <c r="J85" i="3"/>
  <c r="J86" i="3" s="1"/>
  <c r="K85" i="3" s="1"/>
  <c r="K86" i="3" s="1"/>
  <c r="L85" i="3" s="1"/>
  <c r="I109" i="3"/>
  <c r="J109" i="3" s="1"/>
  <c r="K109" i="3" s="1"/>
  <c r="L109" i="3" s="1"/>
  <c r="M109" i="3" s="1"/>
  <c r="N109" i="3" s="1"/>
  <c r="I78" i="3"/>
  <c r="J78" i="3" s="1"/>
  <c r="K78" i="3" s="1"/>
  <c r="L78" i="3" s="1"/>
  <c r="M78" i="3" s="1"/>
  <c r="N78" i="3" s="1"/>
  <c r="J52" i="3"/>
  <c r="J124" i="3"/>
  <c r="J93" i="3"/>
  <c r="I133" i="3"/>
  <c r="J156" i="3"/>
  <c r="K155" i="3" s="1"/>
  <c r="J58" i="3"/>
  <c r="J120" i="3"/>
  <c r="J89" i="3"/>
  <c r="J116" i="3"/>
  <c r="J117" i="3" s="1"/>
  <c r="K116" i="3" s="1"/>
  <c r="K117" i="3" s="1"/>
  <c r="L116" i="3" s="1"/>
  <c r="L117" i="3" s="1"/>
  <c r="M116" i="3" s="1"/>
  <c r="M117" i="3" s="1"/>
  <c r="N116" i="3" s="1"/>
  <c r="N117" i="3" s="1"/>
  <c r="J151" i="3"/>
  <c r="C81" i="3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D143" i="3"/>
  <c r="G84" i="3"/>
  <c r="F112" i="3"/>
  <c r="D133" i="3"/>
  <c r="D129" i="3"/>
  <c r="H143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I81" i="3"/>
  <c r="J81" i="3" s="1"/>
  <c r="K81" i="3" s="1"/>
  <c r="I146" i="3"/>
  <c r="J145" i="3" s="1"/>
  <c r="I84" i="3"/>
  <c r="J83" i="3" s="1"/>
  <c r="C112" i="3"/>
  <c r="H172" i="3"/>
  <c r="H109" i="3"/>
  <c r="H169" i="3"/>
  <c r="E162" i="3"/>
  <c r="E181" i="3"/>
  <c r="H133" i="3"/>
  <c r="E165" i="3"/>
  <c r="E102" i="3"/>
  <c r="H165" i="3"/>
  <c r="E112" i="3"/>
  <c r="F78" i="3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D115" i="3"/>
  <c r="C133" i="3"/>
  <c r="I143" i="3"/>
  <c r="J143" i="3" s="1"/>
  <c r="K143" i="3" s="1"/>
  <c r="L143" i="3" s="1"/>
  <c r="M143" i="3" s="1"/>
  <c r="N143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J114" i="3" s="1"/>
  <c r="J115" i="3" s="1"/>
  <c r="K114" i="3" s="1"/>
  <c r="K115" i="3" s="1"/>
  <c r="I137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N149" i="3"/>
  <c r="B161" i="3"/>
  <c r="G146" i="3"/>
  <c r="L166" i="3"/>
  <c r="C161" i="3"/>
  <c r="I161" i="3"/>
  <c r="M157" i="3"/>
  <c r="N153" i="3"/>
  <c r="F129" i="3"/>
  <c r="M126" i="3"/>
  <c r="G129" i="3"/>
  <c r="E129" i="3"/>
  <c r="L134" i="3"/>
  <c r="I129" i="3"/>
  <c r="N122" i="3"/>
  <c r="N118" i="3"/>
  <c r="C129" i="3"/>
  <c r="H129" i="3"/>
  <c r="B98" i="3"/>
  <c r="C84" i="3"/>
  <c r="F98" i="3"/>
  <c r="E98" i="3"/>
  <c r="N87" i="3"/>
  <c r="G98" i="3"/>
  <c r="C98" i="3"/>
  <c r="L94" i="3"/>
  <c r="M95" i="3"/>
  <c r="L103" i="3"/>
  <c r="C53" i="3"/>
  <c r="N56" i="3"/>
  <c r="D67" i="3"/>
  <c r="E67" i="3"/>
  <c r="L72" i="3"/>
  <c r="F67" i="3"/>
  <c r="H67" i="3"/>
  <c r="C67" i="3"/>
  <c r="I67" i="3"/>
  <c r="M64" i="3"/>
  <c r="G67" i="3"/>
  <c r="B67" i="3"/>
  <c r="K156" i="3" l="1"/>
  <c r="L155" i="3"/>
  <c r="L156" i="3" s="1"/>
  <c r="M155" i="3" s="1"/>
  <c r="M156" i="3" s="1"/>
  <c r="N155" i="3" s="1"/>
  <c r="N156" i="3" s="1"/>
  <c r="J84" i="3"/>
  <c r="K83" i="3" s="1"/>
  <c r="J170" i="3"/>
  <c r="K148" i="3"/>
  <c r="L147" i="3"/>
  <c r="L148" i="3" s="1"/>
  <c r="M147" i="3" s="1"/>
  <c r="M148" i="3" s="1"/>
  <c r="N147" i="3" s="1"/>
  <c r="N148" i="3" s="1"/>
  <c r="J94" i="3"/>
  <c r="K93" i="3" s="1"/>
  <c r="L93" i="3" s="1"/>
  <c r="M93" i="3" s="1"/>
  <c r="N93" i="3" s="1"/>
  <c r="J125" i="3"/>
  <c r="K124" i="3"/>
  <c r="J152" i="3"/>
  <c r="K151" i="3"/>
  <c r="J90" i="3"/>
  <c r="K89" i="3" s="1"/>
  <c r="J121" i="3"/>
  <c r="K120" i="3" s="1"/>
  <c r="J59" i="3"/>
  <c r="K58" i="3"/>
  <c r="L86" i="3"/>
  <c r="M85" i="3" s="1"/>
  <c r="M86" i="3" s="1"/>
  <c r="N85" i="3" s="1"/>
  <c r="N86" i="3" s="1"/>
  <c r="K52" i="3"/>
  <c r="K62" i="3"/>
  <c r="J63" i="3"/>
  <c r="J55" i="3"/>
  <c r="K54" i="3"/>
  <c r="J107" i="3"/>
  <c r="J108" i="3" s="1"/>
  <c r="K138" i="3"/>
  <c r="J141" i="3"/>
  <c r="J142" i="3" s="1"/>
  <c r="K99" i="3"/>
  <c r="L99" i="3" s="1"/>
  <c r="M99" i="3" s="1"/>
  <c r="N99" i="3" s="1"/>
  <c r="J97" i="3"/>
  <c r="J98" i="3" s="1"/>
  <c r="J138" i="3"/>
  <c r="J139" i="3" s="1"/>
  <c r="J146" i="3"/>
  <c r="K145" i="3" s="1"/>
  <c r="J173" i="3"/>
  <c r="J163" i="3" s="1"/>
  <c r="K162" i="3"/>
  <c r="L162" i="3" s="1"/>
  <c r="M162" i="3" s="1"/>
  <c r="N162" i="3" s="1"/>
  <c r="J160" i="3"/>
  <c r="N157" i="3"/>
  <c r="M166" i="3"/>
  <c r="J171" i="3"/>
  <c r="J128" i="3"/>
  <c r="K141" i="3"/>
  <c r="K128" i="3"/>
  <c r="M134" i="3"/>
  <c r="N126" i="3"/>
  <c r="M94" i="3"/>
  <c r="N95" i="3"/>
  <c r="N94" i="3" s="1"/>
  <c r="M103" i="3"/>
  <c r="M72" i="3"/>
  <c r="N64" i="3"/>
  <c r="L81" i="3"/>
  <c r="J53" i="3"/>
  <c r="J66" i="3"/>
  <c r="J76" i="3"/>
  <c r="J77" i="3" s="1"/>
  <c r="J79" i="3"/>
  <c r="K90" i="3" l="1"/>
  <c r="L89" i="3"/>
  <c r="L90" i="3" s="1"/>
  <c r="M89" i="3" s="1"/>
  <c r="M90" i="3" s="1"/>
  <c r="N89" i="3" s="1"/>
  <c r="N90" i="3" s="1"/>
  <c r="K146" i="3"/>
  <c r="L145" i="3"/>
  <c r="L146" i="3" s="1"/>
  <c r="K173" i="3"/>
  <c r="K174" i="3" s="1"/>
  <c r="K170" i="3"/>
  <c r="K171" i="3" s="1"/>
  <c r="K160" i="3"/>
  <c r="K84" i="3"/>
  <c r="L83" i="3"/>
  <c r="K107" i="3"/>
  <c r="K108" i="3" s="1"/>
  <c r="K121" i="3"/>
  <c r="L120" i="3"/>
  <c r="K53" i="3"/>
  <c r="L52" i="3" s="1"/>
  <c r="L53" i="3" s="1"/>
  <c r="K125" i="3"/>
  <c r="L124" i="3"/>
  <c r="L125" i="3" s="1"/>
  <c r="M124" i="3" s="1"/>
  <c r="K63" i="3"/>
  <c r="L62" i="3" s="1"/>
  <c r="K55" i="3"/>
  <c r="L54" i="3"/>
  <c r="K152" i="3"/>
  <c r="L151" i="3"/>
  <c r="L152" i="3" s="1"/>
  <c r="M151" i="3" s="1"/>
  <c r="M152" i="3" s="1"/>
  <c r="N151" i="3" s="1"/>
  <c r="N152" i="3" s="1"/>
  <c r="J131" i="3"/>
  <c r="J133" i="3" s="1"/>
  <c r="K142" i="3"/>
  <c r="L114" i="3"/>
  <c r="L115" i="3" s="1"/>
  <c r="K139" i="3"/>
  <c r="K97" i="3"/>
  <c r="K98" i="3" s="1"/>
  <c r="J167" i="3"/>
  <c r="J69" i="3"/>
  <c r="J71" i="3" s="1"/>
  <c r="J80" i="3"/>
  <c r="K161" i="3"/>
  <c r="M145" i="3"/>
  <c r="M146" i="3" s="1"/>
  <c r="L173" i="3"/>
  <c r="L160" i="3"/>
  <c r="L170" i="3"/>
  <c r="L171" i="3" s="1"/>
  <c r="J161" i="3"/>
  <c r="N166" i="3"/>
  <c r="J174" i="3"/>
  <c r="K163" i="3"/>
  <c r="K129" i="3"/>
  <c r="J129" i="3"/>
  <c r="N134" i="3"/>
  <c r="K131" i="3"/>
  <c r="K133" i="3" s="1"/>
  <c r="N103" i="3"/>
  <c r="N72" i="3"/>
  <c r="M81" i="3"/>
  <c r="J67" i="3"/>
  <c r="K76" i="3"/>
  <c r="K77" i="3" s="1"/>
  <c r="K79" i="3"/>
  <c r="K66" i="3"/>
  <c r="J70" i="3"/>
  <c r="L63" i="3" l="1"/>
  <c r="M62" i="3"/>
  <c r="M63" i="3" s="1"/>
  <c r="N62" i="3" s="1"/>
  <c r="N63" i="3" s="1"/>
  <c r="M120" i="3"/>
  <c r="L121" i="3"/>
  <c r="L84" i="3"/>
  <c r="M83" i="3"/>
  <c r="M84" i="3" s="1"/>
  <c r="N83" i="3" s="1"/>
  <c r="N84" i="3" s="1"/>
  <c r="J135" i="3"/>
  <c r="J137" i="3" s="1"/>
  <c r="M125" i="3"/>
  <c r="N124" i="3"/>
  <c r="N125" i="3" s="1"/>
  <c r="J132" i="3"/>
  <c r="L55" i="3"/>
  <c r="M54" i="3" s="1"/>
  <c r="M55" i="3" s="1"/>
  <c r="N54" i="3" s="1"/>
  <c r="N55" i="3" s="1"/>
  <c r="L97" i="3"/>
  <c r="L107" i="3"/>
  <c r="L108" i="3" s="1"/>
  <c r="L138" i="3"/>
  <c r="L139" i="3" s="1"/>
  <c r="M114" i="3"/>
  <c r="M115" i="3" s="1"/>
  <c r="L128" i="3"/>
  <c r="L129" i="3" s="1"/>
  <c r="L141" i="3"/>
  <c r="L142" i="3" s="1"/>
  <c r="L131" i="3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N145" i="3"/>
  <c r="N146" i="3" s="1"/>
  <c r="J169" i="3"/>
  <c r="K167" i="3"/>
  <c r="K169" i="3" s="1"/>
  <c r="L174" i="3"/>
  <c r="L163" i="3"/>
  <c r="K132" i="3"/>
  <c r="K135" i="3"/>
  <c r="K137" i="3" s="1"/>
  <c r="L98" i="3"/>
  <c r="M97" i="3"/>
  <c r="N97" i="3"/>
  <c r="K67" i="3"/>
  <c r="L79" i="3"/>
  <c r="M52" i="3"/>
  <c r="M53" i="3" s="1"/>
  <c r="L76" i="3"/>
  <c r="L77" i="3" s="1"/>
  <c r="L66" i="3"/>
  <c r="N81" i="3"/>
  <c r="N107" i="3" l="1"/>
  <c r="M121" i="3"/>
  <c r="N120" i="3" s="1"/>
  <c r="N121" i="3" s="1"/>
  <c r="M107" i="3"/>
  <c r="M108" i="3" s="1"/>
  <c r="J136" i="3"/>
  <c r="N173" i="3"/>
  <c r="N174" i="3" s="1"/>
  <c r="N160" i="3"/>
  <c r="N161" i="3" s="1"/>
  <c r="N170" i="3"/>
  <c r="N171" i="3" s="1"/>
  <c r="N114" i="3"/>
  <c r="N115" i="3" s="1"/>
  <c r="M138" i="3"/>
  <c r="M139" i="3" s="1"/>
  <c r="M141" i="3"/>
  <c r="M142" i="3" s="1"/>
  <c r="M128" i="3"/>
  <c r="M129" i="3" s="1"/>
  <c r="L133" i="3"/>
  <c r="L135" i="3"/>
  <c r="L137" i="3" s="1"/>
  <c r="J74" i="3"/>
  <c r="K73" i="3"/>
  <c r="K75" i="3" s="1"/>
  <c r="K70" i="3"/>
  <c r="J190" i="3"/>
  <c r="L164" i="3"/>
  <c r="L165" i="3"/>
  <c r="L69" i="3"/>
  <c r="L71" i="3" s="1"/>
  <c r="L80" i="3"/>
  <c r="J168" i="3"/>
  <c r="M161" i="3"/>
  <c r="M174" i="3"/>
  <c r="M163" i="3"/>
  <c r="L167" i="3"/>
  <c r="L169" i="3" s="1"/>
  <c r="K168" i="3"/>
  <c r="K136" i="3"/>
  <c r="N98" i="3"/>
  <c r="M98" i="3"/>
  <c r="N52" i="3"/>
  <c r="N53" i="3" s="1"/>
  <c r="M76" i="3"/>
  <c r="M77" i="3" s="1"/>
  <c r="M79" i="3"/>
  <c r="M66" i="3"/>
  <c r="L67" i="3"/>
  <c r="M131" i="3" l="1"/>
  <c r="N163" i="3"/>
  <c r="N108" i="3"/>
  <c r="N141" i="3"/>
  <c r="N128" i="3"/>
  <c r="N129" i="3" s="1"/>
  <c r="N138" i="3"/>
  <c r="N139" i="3" s="1"/>
  <c r="L136" i="3"/>
  <c r="N76" i="3"/>
  <c r="N66" i="3"/>
  <c r="N79" i="3"/>
  <c r="N69" i="3" s="1"/>
  <c r="N71" i="3" s="1"/>
  <c r="K74" i="3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L168" i="3"/>
  <c r="M135" i="3"/>
  <c r="M137" i="3" s="1"/>
  <c r="M133" i="3"/>
  <c r="M132" i="3"/>
  <c r="M67" i="3"/>
  <c r="N67" i="3"/>
  <c r="N77" i="3"/>
  <c r="N80" i="3" l="1"/>
  <c r="N142" i="3"/>
  <c r="N131" i="3"/>
  <c r="L74" i="3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2" i="3" l="1"/>
  <c r="N133" i="3"/>
  <c r="N135" i="3"/>
  <c r="N74" i="3"/>
  <c r="M74" i="3"/>
  <c r="K187" i="3"/>
  <c r="K188" i="3"/>
  <c r="J188" i="3"/>
  <c r="J187" i="3"/>
  <c r="M180" i="3"/>
  <c r="N193" i="3"/>
  <c r="L188" i="3"/>
  <c r="L187" i="3"/>
  <c r="N180" i="3"/>
  <c r="M193" i="3"/>
  <c r="L183" i="3"/>
  <c r="H1" i="4"/>
  <c r="G1" i="4" s="1"/>
  <c r="F1" i="4" s="1"/>
  <c r="E1" i="4" s="1"/>
  <c r="D1" i="4" s="1"/>
  <c r="C1" i="4" s="1"/>
  <c r="B1" i="4" s="1"/>
  <c r="N137" i="3" l="1"/>
  <c r="N136" i="3"/>
  <c r="N183" i="3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K30" i="3"/>
  <c r="L30" i="3" s="1"/>
  <c r="M30" i="3" s="1"/>
  <c r="N30" i="3" s="1"/>
  <c r="K25" i="3"/>
  <c r="L25" i="3" s="1"/>
  <c r="M25" i="3" s="1"/>
  <c r="N25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K33" i="3"/>
  <c r="K29" i="3"/>
  <c r="A20" i="3"/>
  <c r="H45" i="3"/>
  <c r="G45" i="3"/>
  <c r="G14" i="3" s="1"/>
  <c r="G52" i="4" s="1"/>
  <c r="G58" i="4" s="1"/>
  <c r="F45" i="3"/>
  <c r="F14" i="3" s="1"/>
  <c r="F52" i="4" s="1"/>
  <c r="F58" i="4" s="1"/>
  <c r="E45" i="3"/>
  <c r="E14" i="3" s="1"/>
  <c r="E52" i="4" s="1"/>
  <c r="E58" i="4" s="1"/>
  <c r="D45" i="3"/>
  <c r="D14" i="3" s="1"/>
  <c r="D52" i="4" s="1"/>
  <c r="D58" i="4" s="1"/>
  <c r="C45" i="3"/>
  <c r="C14" i="3" s="1"/>
  <c r="C52" i="4" s="1"/>
  <c r="C58" i="4" s="1"/>
  <c r="B45" i="3"/>
  <c r="B14" i="3" s="1"/>
  <c r="B52" i="4" s="1"/>
  <c r="B58" i="4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B47" i="4" s="1"/>
  <c r="C41" i="3"/>
  <c r="C8" i="3"/>
  <c r="C47" i="4" s="1"/>
  <c r="B15" i="3"/>
  <c r="B18" i="3"/>
  <c r="E3" i="4"/>
  <c r="D3" i="4"/>
  <c r="G15" i="3"/>
  <c r="D41" i="3"/>
  <c r="D8" i="3"/>
  <c r="D47" i="4" s="1"/>
  <c r="C15" i="3"/>
  <c r="E41" i="3"/>
  <c r="E8" i="3"/>
  <c r="E47" i="4" s="1"/>
  <c r="D15" i="3"/>
  <c r="G41" i="3"/>
  <c r="G8" i="3"/>
  <c r="G47" i="4" s="1"/>
  <c r="H41" i="3"/>
  <c r="H8" i="3"/>
  <c r="H47" i="4" s="1"/>
  <c r="I41" i="3"/>
  <c r="J41" i="3" s="1"/>
  <c r="I8" i="3"/>
  <c r="I47" i="4" s="1"/>
  <c r="F3" i="4"/>
  <c r="F4" i="3"/>
  <c r="F41" i="3"/>
  <c r="F8" i="3"/>
  <c r="F47" i="4" s="1"/>
  <c r="E16" i="3"/>
  <c r="E15" i="3"/>
  <c r="H21" i="3"/>
  <c r="H3" i="3" s="1"/>
  <c r="G21" i="3"/>
  <c r="G3" i="3" s="1"/>
  <c r="B28" i="3"/>
  <c r="B30" i="3" s="1"/>
  <c r="F140" i="3"/>
  <c r="F130" i="3"/>
  <c r="I21" i="3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L33" i="3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I3" i="3" l="1"/>
  <c r="I26" i="3"/>
  <c r="J23" i="3"/>
  <c r="J27" i="3"/>
  <c r="J28" i="3" s="1"/>
  <c r="K27" i="3" s="1"/>
  <c r="K28" i="3" s="1"/>
  <c r="L27" i="3" s="1"/>
  <c r="L28" i="3" s="1"/>
  <c r="M27" i="3" s="1"/>
  <c r="M28" i="3" s="1"/>
  <c r="N27" i="3" s="1"/>
  <c r="N28" i="3" s="1"/>
  <c r="J31" i="3"/>
  <c r="D4" i="3"/>
  <c r="C3" i="4"/>
  <c r="D4" i="4" s="1"/>
  <c r="E4" i="3"/>
  <c r="C130" i="3"/>
  <c r="C16" i="3"/>
  <c r="C140" i="3"/>
  <c r="D140" i="3"/>
  <c r="D130" i="3"/>
  <c r="D19" i="3"/>
  <c r="F4" i="4"/>
  <c r="C4" i="3"/>
  <c r="I11" i="3"/>
  <c r="I46" i="4" s="1"/>
  <c r="I5" i="4"/>
  <c r="I7" i="3"/>
  <c r="I6" i="3"/>
  <c r="I4" i="3"/>
  <c r="I19" i="3"/>
  <c r="D6" i="4"/>
  <c r="D9" i="3"/>
  <c r="D10" i="3"/>
  <c r="E4" i="4"/>
  <c r="D11" i="3"/>
  <c r="D46" i="4" s="1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46" i="4" s="1"/>
  <c r="E5" i="4"/>
  <c r="E6" i="3"/>
  <c r="E7" i="3"/>
  <c r="E6" i="4"/>
  <c r="E10" i="3"/>
  <c r="E9" i="3"/>
  <c r="G16" i="3"/>
  <c r="B16" i="3"/>
  <c r="H169" i="1"/>
  <c r="H208" i="3" s="1"/>
  <c r="I209" i="3" s="1"/>
  <c r="F11" i="3"/>
  <c r="F46" i="4" s="1"/>
  <c r="F5" i="4"/>
  <c r="F6" i="3"/>
  <c r="F7" i="3"/>
  <c r="K41" i="3"/>
  <c r="L41" i="3" s="1"/>
  <c r="M41" i="3" s="1"/>
  <c r="I14" i="3"/>
  <c r="I52" i="4" s="1"/>
  <c r="I58" i="4" s="1"/>
  <c r="H11" i="3"/>
  <c r="H46" i="4" s="1"/>
  <c r="H5" i="4"/>
  <c r="H7" i="3"/>
  <c r="H6" i="3"/>
  <c r="G11" i="3"/>
  <c r="G46" i="4" s="1"/>
  <c r="G5" i="4"/>
  <c r="G6" i="3"/>
  <c r="G7" i="3"/>
  <c r="C11" i="3"/>
  <c r="C46" i="4" s="1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M33" i="3"/>
  <c r="M29" i="3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H145" i="1"/>
  <c r="H148" i="1" s="1"/>
  <c r="G145" i="1"/>
  <c r="G148" i="1" s="1"/>
  <c r="F145" i="1"/>
  <c r="F148" i="1" s="1"/>
  <c r="E145" i="1"/>
  <c r="E148" i="1" s="1"/>
  <c r="D145" i="1"/>
  <c r="D148" i="1" s="1"/>
  <c r="C145" i="1"/>
  <c r="C148" i="1" s="1"/>
  <c r="B145" i="1"/>
  <c r="B148" i="1" s="1"/>
  <c r="J32" i="3" l="1"/>
  <c r="K31" i="3" s="1"/>
  <c r="K32" i="3" s="1"/>
  <c r="L31" i="3" s="1"/>
  <c r="L32" i="3" s="1"/>
  <c r="M31" i="3" s="1"/>
  <c r="M32" i="3" s="1"/>
  <c r="N31" i="3" s="1"/>
  <c r="N32" i="3" s="1"/>
  <c r="J24" i="3"/>
  <c r="K23" i="3" s="1"/>
  <c r="I3" i="4"/>
  <c r="I4" i="4" s="1"/>
  <c r="K3" i="4" s="1"/>
  <c r="K4" i="4" s="1"/>
  <c r="L3" i="4" s="1"/>
  <c r="L4" i="4" s="1"/>
  <c r="M3" i="4" s="1"/>
  <c r="J3" i="3"/>
  <c r="J4" i="3" s="1"/>
  <c r="C4" i="4"/>
  <c r="E7" i="4"/>
  <c r="E11" i="4" s="1"/>
  <c r="E13" i="3"/>
  <c r="E12" i="3"/>
  <c r="F171" i="1"/>
  <c r="C7" i="4"/>
  <c r="C11" i="4" s="1"/>
  <c r="C13" i="3"/>
  <c r="H7" i="4"/>
  <c r="H11" i="4" s="1"/>
  <c r="H13" i="3"/>
  <c r="H12" i="3"/>
  <c r="F7" i="4"/>
  <c r="F11" i="4" s="1"/>
  <c r="F12" i="3"/>
  <c r="F13" i="3"/>
  <c r="H4" i="4"/>
  <c r="G171" i="1"/>
  <c r="B171" i="1"/>
  <c r="H210" i="3"/>
  <c r="H209" i="3"/>
  <c r="H14" i="3"/>
  <c r="I7" i="4"/>
  <c r="I11" i="4" s="1"/>
  <c r="I13" i="3"/>
  <c r="I12" i="3"/>
  <c r="I171" i="1"/>
  <c r="D171" i="1"/>
  <c r="B11" i="3"/>
  <c r="B5" i="4"/>
  <c r="B7" i="3"/>
  <c r="B6" i="3"/>
  <c r="I16" i="3"/>
  <c r="H170" i="1"/>
  <c r="D7" i="4"/>
  <c r="D11" i="4" s="1"/>
  <c r="D13" i="3"/>
  <c r="D12" i="3"/>
  <c r="E171" i="1"/>
  <c r="C171" i="1"/>
  <c r="G7" i="4"/>
  <c r="G11" i="4" s="1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J21" i="3" s="1"/>
  <c r="I44" i="3"/>
  <c r="I40" i="3"/>
  <c r="I47" i="3"/>
  <c r="J47" i="3" s="1"/>
  <c r="I37" i="3"/>
  <c r="J37" i="3" s="1"/>
  <c r="N33" i="3"/>
  <c r="N29" i="3"/>
  <c r="H137" i="1"/>
  <c r="H138" i="1" s="1"/>
  <c r="B137" i="1"/>
  <c r="K24" i="3" l="1"/>
  <c r="L23" i="3"/>
  <c r="L24" i="3" s="1"/>
  <c r="M23" i="3" s="1"/>
  <c r="M24" i="3" s="1"/>
  <c r="N23" i="3" s="1"/>
  <c r="N24" i="3" s="1"/>
  <c r="D13" i="4"/>
  <c r="D49" i="4" s="1"/>
  <c r="D54" i="4" s="1"/>
  <c r="D55" i="4" s="1"/>
  <c r="D66" i="4" s="1"/>
  <c r="D14" i="4"/>
  <c r="D16" i="4" s="1"/>
  <c r="D19" i="4" s="1"/>
  <c r="C14" i="4"/>
  <c r="C16" i="4" s="1"/>
  <c r="C19" i="4" s="1"/>
  <c r="C13" i="4"/>
  <c r="C49" i="4" s="1"/>
  <c r="C54" i="4" s="1"/>
  <c r="C55" i="4" s="1"/>
  <c r="C66" i="4" s="1"/>
  <c r="K3" i="3"/>
  <c r="K4" i="3" s="1"/>
  <c r="L3" i="3" s="1"/>
  <c r="L4" i="3" s="1"/>
  <c r="M3" i="3" s="1"/>
  <c r="C12" i="3"/>
  <c r="B46" i="4"/>
  <c r="G13" i="4"/>
  <c r="G49" i="4" s="1"/>
  <c r="G54" i="4" s="1"/>
  <c r="G55" i="4" s="1"/>
  <c r="G66" i="4" s="1"/>
  <c r="G14" i="4"/>
  <c r="G16" i="4" s="1"/>
  <c r="G19" i="4" s="1"/>
  <c r="E14" i="4"/>
  <c r="E16" i="4" s="1"/>
  <c r="E19" i="4" s="1"/>
  <c r="E13" i="4"/>
  <c r="E49" i="4" s="1"/>
  <c r="E54" i="4" s="1"/>
  <c r="E55" i="4" s="1"/>
  <c r="E66" i="4" s="1"/>
  <c r="I15" i="3"/>
  <c r="H52" i="4"/>
  <c r="H58" i="4" s="1"/>
  <c r="F13" i="4"/>
  <c r="F49" i="4" s="1"/>
  <c r="F54" i="4" s="1"/>
  <c r="F55" i="4" s="1"/>
  <c r="F66" i="4" s="1"/>
  <c r="F14" i="4"/>
  <c r="F16" i="4" s="1"/>
  <c r="F19" i="4" s="1"/>
  <c r="J48" i="3"/>
  <c r="J38" i="3" s="1"/>
  <c r="J22" i="3"/>
  <c r="K21" i="3" s="1"/>
  <c r="M4" i="4"/>
  <c r="N3" i="4" s="1"/>
  <c r="N4" i="4" s="1"/>
  <c r="J49" i="3"/>
  <c r="F8" i="4"/>
  <c r="F9" i="4"/>
  <c r="B7" i="4"/>
  <c r="B13" i="3"/>
  <c r="B12" i="3"/>
  <c r="H16" i="3"/>
  <c r="H15" i="3"/>
  <c r="G8" i="4"/>
  <c r="G9" i="4"/>
  <c r="D8" i="4"/>
  <c r="D9" i="4"/>
  <c r="C9" i="4"/>
  <c r="I8" i="4"/>
  <c r="I9" i="4"/>
  <c r="H171" i="1"/>
  <c r="H8" i="4"/>
  <c r="H9" i="4"/>
  <c r="E8" i="4"/>
  <c r="E9" i="4"/>
  <c r="L50" i="3"/>
  <c r="K47" i="3"/>
  <c r="J45" i="3"/>
  <c r="K37" i="3"/>
  <c r="J35" i="3"/>
  <c r="J5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44" i="4" s="1"/>
  <c r="E45" i="1"/>
  <c r="D45" i="1"/>
  <c r="D44" i="4" s="1"/>
  <c r="C45" i="1"/>
  <c r="B45" i="1"/>
  <c r="I45" i="1"/>
  <c r="H30" i="1"/>
  <c r="G30" i="1"/>
  <c r="F30" i="1"/>
  <c r="E30" i="1"/>
  <c r="D30" i="1"/>
  <c r="C30" i="1"/>
  <c r="B30" i="1"/>
  <c r="I30" i="1"/>
  <c r="H7" i="1"/>
  <c r="I7" i="1"/>
  <c r="H4" i="1"/>
  <c r="I4" i="1"/>
  <c r="K22" i="3" l="1"/>
  <c r="L21" i="3" s="1"/>
  <c r="L22" i="3" s="1"/>
  <c r="M21" i="3" s="1"/>
  <c r="K48" i="3"/>
  <c r="L48" i="3"/>
  <c r="C8" i="4"/>
  <c r="B11" i="4"/>
  <c r="D53" i="4"/>
  <c r="D100" i="1"/>
  <c r="F53" i="4"/>
  <c r="F100" i="1"/>
  <c r="G53" i="4"/>
  <c r="G100" i="1"/>
  <c r="B100" i="1"/>
  <c r="C53" i="4"/>
  <c r="C100" i="1"/>
  <c r="E53" i="4"/>
  <c r="E100" i="1"/>
  <c r="I44" i="4"/>
  <c r="G36" i="1"/>
  <c r="G24" i="4"/>
  <c r="B8" i="4"/>
  <c r="B9" i="4"/>
  <c r="H36" i="1"/>
  <c r="H24" i="4"/>
  <c r="H59" i="1"/>
  <c r="H44" i="4"/>
  <c r="J46" i="3"/>
  <c r="J14" i="3"/>
  <c r="M4" i="3"/>
  <c r="N3" i="3" s="1"/>
  <c r="N4" i="3" s="1"/>
  <c r="G59" i="1"/>
  <c r="G44" i="4"/>
  <c r="J7" i="3"/>
  <c r="J6" i="3"/>
  <c r="B59" i="1"/>
  <c r="C36" i="1"/>
  <c r="C24" i="4"/>
  <c r="C59" i="1"/>
  <c r="C44" i="4"/>
  <c r="D36" i="1"/>
  <c r="D24" i="4"/>
  <c r="I10" i="1"/>
  <c r="E36" i="1"/>
  <c r="E24" i="4"/>
  <c r="E59" i="1"/>
  <c r="E44" i="4"/>
  <c r="I36" i="1"/>
  <c r="I24" i="4"/>
  <c r="B36" i="1"/>
  <c r="B24" i="4"/>
  <c r="H10" i="1"/>
  <c r="F36" i="1"/>
  <c r="F24" i="4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K5" i="3" s="1"/>
  <c r="M22" i="3"/>
  <c r="N21" i="3" s="1"/>
  <c r="N22" i="3" s="1"/>
  <c r="E20" i="1"/>
  <c r="E149" i="1"/>
  <c r="F20" i="1"/>
  <c r="F149" i="1"/>
  <c r="B20" i="1"/>
  <c r="B149" i="1"/>
  <c r="C20" i="1"/>
  <c r="C149" i="1"/>
  <c r="D20" i="1"/>
  <c r="D149" i="1"/>
  <c r="I59" i="1"/>
  <c r="B13" i="4" l="1"/>
  <c r="B49" i="4" s="1"/>
  <c r="B54" i="4" s="1"/>
  <c r="B55" i="4" s="1"/>
  <c r="B53" i="4" s="1"/>
  <c r="B14" i="4"/>
  <c r="B16" i="4" s="1"/>
  <c r="B19" i="4" s="1"/>
  <c r="D60" i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49" i="4" s="1"/>
  <c r="H54" i="4" s="1"/>
  <c r="H55" i="4" s="1"/>
  <c r="H66" i="4" s="1"/>
  <c r="H149" i="1"/>
  <c r="K36" i="3"/>
  <c r="I14" i="4"/>
  <c r="I16" i="4" s="1"/>
  <c r="I19" i="4" s="1"/>
  <c r="I13" i="4"/>
  <c r="I49" i="4" s="1"/>
  <c r="B60" i="1"/>
  <c r="J16" i="3"/>
  <c r="J15" i="3"/>
  <c r="K46" i="3"/>
  <c r="K14" i="3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L6" i="3"/>
  <c r="L7" i="3"/>
  <c r="K7" i="3"/>
  <c r="K6" i="3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N7" i="3"/>
  <c r="H102" i="1"/>
  <c r="H53" i="4"/>
  <c r="N38" i="3"/>
  <c r="N49" i="3"/>
  <c r="L44" i="3"/>
  <c r="L43" i="3"/>
  <c r="M42" i="3"/>
  <c r="N45" i="3"/>
  <c r="N36" i="3"/>
  <c r="I101" i="1" l="1"/>
  <c r="H69" i="4"/>
  <c r="M6" i="3"/>
  <c r="M7" i="3"/>
  <c r="N46" i="3"/>
  <c r="N14" i="3"/>
  <c r="M15" i="3"/>
  <c r="M16" i="3"/>
  <c r="N6" i="3"/>
  <c r="N42" i="3"/>
  <c r="N44" i="3" s="1"/>
  <c r="H103" i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I102" i="1" l="1"/>
  <c r="I103" i="1" s="1"/>
  <c r="N43" i="3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I69" i="4" l="1"/>
  <c r="J102" i="3"/>
  <c r="J101" i="3"/>
  <c r="K104" i="3"/>
  <c r="K106" i="3" s="1"/>
  <c r="K101" i="3"/>
  <c r="N102" i="3"/>
  <c r="K102" i="3"/>
  <c r="L9" i="3"/>
  <c r="L10" i="3"/>
  <c r="L11" i="3"/>
  <c r="N10" i="3"/>
  <c r="N9" i="3"/>
  <c r="N11" i="3"/>
  <c r="M102" i="3"/>
  <c r="L18" i="3"/>
  <c r="L19" i="3"/>
  <c r="N18" i="3"/>
  <c r="N19" i="3"/>
  <c r="N101" i="3"/>
  <c r="M104" i="3"/>
  <c r="M106" i="3" s="1"/>
  <c r="M10" i="3"/>
  <c r="M9" i="3"/>
  <c r="M11" i="3"/>
  <c r="M18" i="3"/>
  <c r="M19" i="3"/>
  <c r="J10" i="3"/>
  <c r="J9" i="3"/>
  <c r="J11" i="3"/>
  <c r="J104" i="3"/>
  <c r="J105" i="3" s="1"/>
  <c r="K19" i="3"/>
  <c r="K18" i="3"/>
  <c r="J19" i="3"/>
  <c r="J18" i="3"/>
  <c r="N104" i="3"/>
  <c r="K9" i="3"/>
  <c r="K10" i="3"/>
  <c r="K11" i="3"/>
  <c r="L101" i="3"/>
  <c r="L102" i="3"/>
  <c r="L104" i="3"/>
  <c r="M101" i="3"/>
  <c r="N105" i="3" l="1"/>
  <c r="K105" i="3"/>
  <c r="J106" i="3"/>
  <c r="N13" i="3"/>
  <c r="N12" i="3"/>
  <c r="N106" i="3"/>
  <c r="L13" i="3"/>
  <c r="L12" i="3"/>
  <c r="K12" i="3"/>
  <c r="K13" i="3"/>
  <c r="M12" i="3"/>
  <c r="M13" i="3"/>
  <c r="J13" i="3"/>
  <c r="J12" i="3"/>
  <c r="L105" i="3"/>
  <c r="L106" i="3"/>
  <c r="M105" i="3"/>
  <c r="N205" i="3"/>
  <c r="K203" i="3"/>
  <c r="M205" i="3" l="1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  <c r="I54" i="4"/>
  <c r="I55" i="4" s="1"/>
  <c r="I66" i="4" l="1"/>
  <c r="I53" i="4"/>
  <c r="B66" i="4"/>
  <c r="K59" i="3"/>
  <c r="L58" i="3" s="1"/>
  <c r="L59" i="3" l="1"/>
  <c r="M58" i="3" s="1"/>
  <c r="M59" i="3" s="1"/>
  <c r="N58" i="3" s="1"/>
  <c r="N5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<sst xmlns="http://schemas.openxmlformats.org/spreadsheetml/2006/main" count="549" uniqueCount="241">
  <si>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</si>
  <si>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</si>
  <si>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</si>
  <si>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</si>
  <si>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</si>
  <si>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</si>
  <si>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</si>
  <si>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</si>
  <si>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</si>
  <si>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</si>
  <si>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</si>
  <si>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</si>
  <si>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</si>
  <si>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</si>
  <si>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</si>
  <si>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</si>
  <si>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</si>
  <si>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</si>
  <si>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</si>
  <si>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</si>
  <si>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</si>
  <si>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</si>
  <si>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</si>
  <si>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</si>
  <si>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</si>
  <si>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</si>
  <si>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</si>
  <si>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</si>
  <si>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</si>
  <si>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</si>
  <si>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</si>
  <si>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</si>
  <si>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</si>
  <si>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</si>
  <si>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</si>
  <si>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</si>
  <si>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</si>
  <si>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</si>
  <si>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</si>
  <si>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</si>
  <si>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</si>
  <si>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</si>
  <si>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</si>
  <si>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</si>
  <si>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</si>
  <si>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</si>
  <si>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</si>
  <si>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</si>
  <si>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</si>
  <si>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</si>
  <si>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</si>
  <si>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</si>
  <si>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</si>
  <si>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</si>
  <si>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</si>
  <si>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</si>
  <si>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</si>
  <si>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</si>
  <si>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</si>
  <si>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</si>
  <si>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</si>
  <si>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</si>
  <si>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</si>
  <si>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</si>
  <si>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</si>
  <si>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</si>
  <si>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</si>
  <si>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</si>
  <si>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</si>
  <si>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</si>
  <si>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</si>
  <si>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</si>
  <si>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</si>
  <si>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</si>
  <si>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</si>
  <si>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</si>
  <si>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</si>
  <si>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</si>
  <si>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</si>
  <si>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</si>
  <si>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</si>
  <si>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</si>
  <si>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</si>
  <si>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</si>
  <si>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</si>
  <si>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</si>
  <si>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</si>
  <si>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</si>
  <si>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</si>
  <si>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</si>
  <si>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</si>
  <si>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</si>
  <si>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</si>
  <si>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</si>
  <si>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</si>
  <si>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</si>
  <si>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</si>
  <si>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</si>
  <si>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</si>
  <si>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</si>
  <si>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</si>
  <si>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</si>
  <si>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</si>
  <si>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</si>
  <si>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</si>
  <si>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</si>
  <si>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</si>
  <si>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</si>
  <si>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</si>
  <si>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</si>
  <si>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</si>
  <si>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</si>
  <si>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</si>
  <si>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</si>
  <si>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</si>
  <si>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</si>
  <si>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</si>
  <si>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</si>
  <si>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</si>
  <si>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</si>
  <si>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</si>
  <si>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</si>
  <si>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</si>
  <si>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</si>
  <si>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</si>
  <si>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</si>
  <si>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</si>
  <si>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</si>
  <si>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</si>
  <si>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</si>
  <si>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</si>
  <si>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</si>
  <si>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</si>
  <si>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</si>
  <si>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</si>
  <si>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</si>
  <si>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</si>
  <si>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</si>
  <si>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</si>
  <si>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</si>
  <si>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</si>
  <si>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</si>
  <si>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</si>
  <si>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</si>
  <si>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</si>
  <si>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</si>
  <si>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</si>
  <si>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</si>
  <si>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</si>
  <si>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</si>
  <si>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</si>
  <si>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</si>
  <si>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</si>
  <si>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</si>
  <si>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</si>
  <si>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</si>
  <si>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</si>
  <si>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</si>
  <si>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</si>
  <si>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</si>
  <si>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</si>
  <si>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</si>
  <si>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</si>
  <si>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</si>
  <si>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</si>
  <si>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</si>
  <si>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</si>
  <si>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</si>
  <si>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</si>
  <si>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</si>
  <si>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</si>
  <si>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</si>
  <si>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</si>
  <si>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</si>
  <si>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</si>
  <si>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</si>
  <si>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</si>
  <si>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</si>
  <si>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</si>
  <si>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</si>
  <si>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</si>
  <si>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</si>
  <si>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</si>
  <si>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</si>
  <si>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</si>
  <si>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</si>
  <si>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</si>
  <si>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</si>
  <si>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</si>
  <si>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</si>
  <si>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</si>
  <si>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</si>
  <si>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</si>
  <si>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</si>
  <si>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</si>
  <si>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</si>
  <si>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</si>
  <si>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</si>
  <si>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</si>
  <si>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</si>
  <si>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</si>
  <si>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</si>
  <si>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</si>
  <si>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</si>
  <si>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</si>
  <si>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</si>
  <si>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</si>
  <si>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</si>
  <si>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</si>
  <si>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 xml:space="preserve">Nike is the market leader in sport, they delivered extraordinary 27% growth and they drove more than 20% growthin earnings per share. Nike digital had its strongest black Friday week ever and record number of consumers shopped in stores. </t>
  </si>
  <si>
    <t xml:space="preserve">I anticipate Nike to grow earnings and revenue by 4.9% per annum respectively. </t>
  </si>
  <si>
    <t xml:space="preserve">Nike hosted over 1,000 runners for uniquely experience which drove energy and positive feedback </t>
  </si>
  <si>
    <t xml:space="preserve">All this led to growth of over 20% in trail running portfoliofor the quarter. </t>
  </si>
  <si>
    <t xml:space="preserve">I anticipate footwear in North America  to grow  by 5% per annum respectively. </t>
  </si>
  <si>
    <t>The new innovation cycle that introduced new franchises concept and platforms, elevating full portfolio</t>
  </si>
  <si>
    <t xml:space="preserve">have outsized opportunity to drive long-term profitable growth perticular in Europe and Middle East. </t>
  </si>
  <si>
    <t>Nike has built a collectionof bras and leggings across different price points, this include leggings, Zenvy, Go and Universa</t>
  </si>
  <si>
    <t xml:space="preserve">all of which are above $100. Through pace of innovation I believe that Apparel will grow by 9.2% per annum. </t>
  </si>
  <si>
    <t>Over the past few years Nike has driven srong growth in the Jordan business by bringing more dimensions into brand</t>
  </si>
  <si>
    <t xml:space="preserve">Approach to growth will continue to bring increase in Footwear sale by 6.0% per year. </t>
  </si>
  <si>
    <t xml:space="preserve">Jordan apparel is now a roughly &amp;1 billion business, averaging almost 20% growth over the last three years. </t>
  </si>
  <si>
    <t xml:space="preserve">Europe, Middle East and Africa's Apparel is expexted to growth by 13.3% per year, respectively. </t>
  </si>
  <si>
    <t xml:space="preserve">ASPs were up across both footwear and apparel and ARUs grew across channels. </t>
  </si>
  <si>
    <t xml:space="preserve">Nike's higher-priced products have been resilient with $100 plus footwer models, driving strong growth in unit sold across the marketplace. </t>
  </si>
  <si>
    <t xml:space="preserve">Footwear is expected to expand by 12.4% per year </t>
  </si>
  <si>
    <t xml:space="preserve">Total retail sales across the market place fell short of Nike's expectations with softer demand outside of the key consumer moments. </t>
  </si>
  <si>
    <t xml:space="preserve">I anticipate the revenue to diminsh by 9% in Greater China. </t>
  </si>
  <si>
    <t xml:space="preserve">Nike has seen encouraging signs from recent consumer activations around some of the latest innovations in equipment. </t>
  </si>
  <si>
    <t>Equipment in Europe, Middle East and Africa is expected to surge by 15.1%</t>
  </si>
  <si>
    <t xml:space="preserve">Total footwear and apparel inventory units across the marketplace were down double-digits versus the prior year. </t>
  </si>
  <si>
    <t xml:space="preserve">Footwear is expected to decline 5.8% per year. </t>
  </si>
  <si>
    <t>Apparel is expected to diminsh tremendouslyby 17.4%</t>
  </si>
  <si>
    <t>There was a strong consumer response to equipment, equipment products drove positive sell-through along with strong growth.</t>
  </si>
  <si>
    <t>Equipment in Norh America is expected to expand by 24.9%.</t>
  </si>
  <si>
    <t xml:space="preserve">Asia Pacific and Latin America grew double digits, leading a record quarter fo the geography. </t>
  </si>
  <si>
    <t xml:space="preserve">Jordan brand delivered strong momentum. Apparel is expected to expand by 7.8% </t>
  </si>
  <si>
    <t>Apparel in Norh America is expected to expand by 9.2%.</t>
  </si>
  <si>
    <t>Equipment in Greater China is expected to decline by 1%</t>
  </si>
  <si>
    <t xml:space="preserve">Equipment in Asia Pacific and Latin America is expected to expand by 23.2% due to innovation in new products.  </t>
  </si>
  <si>
    <t>Add up the forecasted segments from below (same way built the model with zero forecast)</t>
  </si>
  <si>
    <t>Please fix for the below feedback for all the segments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</si>
</sst>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4" fontId="5" fillId="0" borderId="0" xfId="1" applyFont="1" applyBorder="1"/>
    <xf numFmtId="165" fontId="0" fillId="0" borderId="0" xfId="3" applyNumberFormat="1" applyFont="1" applyFill="1"/>
    <xf numFmtId="165" fontId="2" fillId="0" borderId="4" xfId="3" applyNumberFormat="1" applyFont="1" applyFill="1" applyBorder="1"/>
    <xf numFmtId="43" fontId="0" fillId="0" borderId="0" xfId="0" applyNumberFormat="1"/>
    <xf numFmtId="9" fontId="0" fillId="0" borderId="0" xfId="2" applyFont="1"/>
    <xf numFmtId="165" fontId="0" fillId="8" borderId="0" xfId="1" applyNumberFormat="1" applyFont="1" applyFill="1"/>
    <xf numFmtId="165" fontId="2" fillId="8" borderId="0" xfId="1" applyNumberFormat="1" applyFont="1" applyFill="1"/>
    <xf numFmtId="165" fontId="0" fillId="8" borderId="0" xfId="1" applyNumberFormat="1" applyFont="1" applyFill="1" applyAlignment="1">
      <alignment horizontal="left" indent="1"/>
    </xf>
    <xf numFmtId="164" fontId="2" fillId="8" borderId="0" xfId="1" applyFont="1" applyFill="1"/>
    <xf numFmtId="166" fontId="13" fillId="8" borderId="0" xfId="2" applyNumberFormat="1" applyFont="1" applyFill="1" applyBorder="1" applyAlignment="1">
      <alignment horizontal="right"/>
    </xf>
    <xf numFmtId="0" fontId="2" fillId="0" borderId="0" xfId="0" applyFont="1" applyFill="1"/>
    <xf numFmtId="165" fontId="0" fillId="0" borderId="0" xfId="0" applyNumberFormat="1" applyFill="1"/>
    <xf numFmtId="165" fontId="2" fillId="0" borderId="0" xfId="1" applyNumberFormat="1" applyFont="1" applyFill="1"/>
    <xf numFmtId="165" fontId="2" fillId="0" borderId="0" xfId="0" applyNumberFormat="1" applyFont="1" applyFill="1"/>
    <xf numFmtId="0" fontId="0" fillId="0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4" sqref="A4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201</v>
      </c>
    </row>
    <row r="3" spans="1:1" x14ac:dyDescent="0.3">
      <c r="A3" s="1" t="s">
        <v>202</v>
      </c>
    </row>
    <row r="4" spans="1:1" x14ac:dyDescent="0.3">
      <c r="A4" t="s">
        <v>203</v>
      </c>
    </row>
    <row r="5" spans="1:1" x14ac:dyDescent="0.3">
      <c r="A5" s="2" t="s">
        <v>204</v>
      </c>
    </row>
    <row r="6" spans="1:1" x14ac:dyDescent="0.3">
      <c r="A6" t="s">
        <v>205</v>
      </c>
    </row>
    <row r="7" spans="1:1" x14ac:dyDescent="0.3">
      <c r="A7" t="s">
        <v>206</v>
      </c>
    </row>
    <row r="8" spans="1:1" x14ac:dyDescent="0.3">
      <c r="A8" t="s">
        <v>207</v>
      </c>
    </row>
    <row r="9" spans="1:1" x14ac:dyDescent="0.3">
      <c r="A9" t="s">
        <v>208</v>
      </c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76" activePane="bottomLeft" state="frozen"/>
      <selection pane="bottomLeft" activeCell="A82" sqref="A82"/>
    </sheetView>
  </sheetViews>
  <sheetFormatPr defaultRowHeight="14.4" x14ac:dyDescent="0.3"/>
  <cols>
    <col min="1" max="1" width="120.4414062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63">
        <v>1723.5</v>
      </c>
      <c r="C17" s="63">
        <v>1697.9</v>
      </c>
      <c r="D17" s="63">
        <v>1657.8</v>
      </c>
      <c r="E17" s="63">
        <v>1623.8</v>
      </c>
      <c r="F17" s="63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3">
        <v>1768.8</v>
      </c>
      <c r="C18" s="63">
        <v>1742.5</v>
      </c>
      <c r="D18" s="63">
        <v>1692</v>
      </c>
      <c r="E18" s="63">
        <v>1659.1</v>
      </c>
      <c r="F18" s="63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195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3">
      <c r="A82" s="2" t="s">
        <v>196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200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197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3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3">
      <c r="A92" s="2" t="s">
        <v>198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3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199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3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>+B102-B25</f>
        <v>0</v>
      </c>
      <c r="C103" s="13">
        <f t="shared" ref="C103:I103" si="20">+C102-C25</f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 t="s">
        <v>194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3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58">
        <f t="shared" ref="B121:H121" si="24">+SUM(B122:B124)</f>
        <v>3067</v>
      </c>
      <c r="C121" s="58">
        <f t="shared" si="24"/>
        <v>3785</v>
      </c>
      <c r="D121" s="58">
        <f t="shared" si="24"/>
        <v>4237</v>
      </c>
      <c r="E121" s="58">
        <f t="shared" si="24"/>
        <v>5134</v>
      </c>
      <c r="F121" s="58">
        <f t="shared" si="24"/>
        <v>6208</v>
      </c>
      <c r="G121" s="58">
        <f t="shared" si="24"/>
        <v>6679</v>
      </c>
      <c r="H121" s="58">
        <f t="shared" si="24"/>
        <v>8290</v>
      </c>
      <c r="I121" s="58">
        <f>+SUM(I122:I124)</f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3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3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3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3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3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3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3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3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3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" thickBot="1" x14ac:dyDescent="0.35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" thickTop="1" x14ac:dyDescent="0.3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3">
      <c r="A139" s="1" t="s">
        <v>110</v>
      </c>
    </row>
    <row r="140" spans="1:12" x14ac:dyDescent="0.3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3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3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7"/>
      <c r="L142" s="57"/>
    </row>
    <row r="143" spans="1:12" x14ac:dyDescent="0.3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3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7"/>
    </row>
    <row r="145" spans="1:9" x14ac:dyDescent="0.3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3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3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" thickBot="1" x14ac:dyDescent="0.35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" thickTop="1" x14ac:dyDescent="0.3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3">
      <c r="A150" s="1" t="s">
        <v>117</v>
      </c>
    </row>
    <row r="151" spans="1:9" x14ac:dyDescent="0.3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3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3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3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3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3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3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3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" thickBot="1" x14ac:dyDescent="0.35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" thickTop="1" x14ac:dyDescent="0.3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3">
      <c r="A161" s="1" t="s">
        <v>122</v>
      </c>
    </row>
    <row r="162" spans="1:9" x14ac:dyDescent="0.3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3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3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3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3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3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3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3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" thickBot="1" x14ac:dyDescent="0.35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" thickTop="1" x14ac:dyDescent="0.3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3">
      <c r="A172" s="1" t="s">
        <v>124</v>
      </c>
    </row>
    <row r="173" spans="1:9" x14ac:dyDescent="0.3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3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3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3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3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3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3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3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" thickBot="1" x14ac:dyDescent="0.35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" thickTop="1" x14ac:dyDescent="0.3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3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3">
      <c r="A184" s="28" t="s">
        <v>127</v>
      </c>
    </row>
    <row r="185" spans="1:9" x14ac:dyDescent="0.3">
      <c r="A185" s="33" t="s">
        <v>100</v>
      </c>
      <c r="B185" s="59">
        <v>0.12</v>
      </c>
      <c r="C185" s="59">
        <v>0.08</v>
      </c>
      <c r="D185" s="59">
        <v>0.03</v>
      </c>
      <c r="E185" s="59">
        <v>-0.02</v>
      </c>
      <c r="F185" s="59">
        <v>7.0000000000000007E-2</v>
      </c>
      <c r="G185" s="59">
        <v>-0.09</v>
      </c>
      <c r="H185" s="59">
        <v>0.19</v>
      </c>
      <c r="I185" s="34">
        <v>7.0000000000000007E-2</v>
      </c>
    </row>
    <row r="186" spans="1:9" x14ac:dyDescent="0.3">
      <c r="A186" s="31" t="s">
        <v>113</v>
      </c>
      <c r="B186" s="60">
        <v>0.14000000000000001</v>
      </c>
      <c r="C186" s="60">
        <v>0.1</v>
      </c>
      <c r="D186" s="60">
        <v>0.04</v>
      </c>
      <c r="E186" s="60">
        <v>-0.04</v>
      </c>
      <c r="F186" s="60">
        <v>0.08</v>
      </c>
      <c r="G186" s="60">
        <v>-7.0000000000000007E-2</v>
      </c>
      <c r="H186" s="60">
        <v>0.25</v>
      </c>
      <c r="I186" s="30">
        <v>0.05</v>
      </c>
    </row>
    <row r="187" spans="1:9" x14ac:dyDescent="0.3">
      <c r="A187" s="31" t="s">
        <v>114</v>
      </c>
      <c r="B187" s="60">
        <v>0.12</v>
      </c>
      <c r="C187" s="60">
        <v>0.08</v>
      </c>
      <c r="D187" s="60">
        <v>0.03</v>
      </c>
      <c r="E187" s="60">
        <v>0.01</v>
      </c>
      <c r="F187" s="60">
        <v>7.0000000000000007E-2</v>
      </c>
      <c r="G187" s="60">
        <v>-0.12</v>
      </c>
      <c r="H187" s="60">
        <v>0.08</v>
      </c>
      <c r="I187" s="30">
        <v>0.09</v>
      </c>
    </row>
    <row r="188" spans="1:9" x14ac:dyDescent="0.3">
      <c r="A188" s="31" t="s">
        <v>115</v>
      </c>
      <c r="B188" s="60">
        <v>-0.05</v>
      </c>
      <c r="C188" s="60">
        <v>0.13</v>
      </c>
      <c r="D188" s="60">
        <v>-0.1</v>
      </c>
      <c r="E188" s="60">
        <v>-0.08</v>
      </c>
      <c r="F188" s="60">
        <v>0</v>
      </c>
      <c r="G188" s="60">
        <v>-0.14000000000000001</v>
      </c>
      <c r="H188" s="60">
        <v>-0.02</v>
      </c>
      <c r="I188" s="30">
        <v>0.25</v>
      </c>
    </row>
    <row r="189" spans="1:9" x14ac:dyDescent="0.3">
      <c r="A189" s="33" t="s">
        <v>101</v>
      </c>
      <c r="B189" s="59">
        <v>0.36</v>
      </c>
      <c r="C189" s="59">
        <v>0.31</v>
      </c>
      <c r="D189" s="59">
        <v>0.1</v>
      </c>
      <c r="E189" s="59">
        <v>0.09</v>
      </c>
      <c r="F189" s="59">
        <v>0.11</v>
      </c>
      <c r="G189" s="59">
        <v>-0.01</v>
      </c>
      <c r="H189" s="59">
        <v>0.17</v>
      </c>
      <c r="I189" s="34">
        <v>0.12</v>
      </c>
    </row>
    <row r="190" spans="1:9" x14ac:dyDescent="0.3">
      <c r="A190" s="31" t="s">
        <v>113</v>
      </c>
      <c r="B190" s="60">
        <v>0.47</v>
      </c>
      <c r="C190" s="60">
        <v>0.37</v>
      </c>
      <c r="D190" s="60">
        <v>0.08</v>
      </c>
      <c r="E190" s="60">
        <v>0.06</v>
      </c>
      <c r="F190" s="60">
        <v>0.12</v>
      </c>
      <c r="G190" s="60">
        <v>-0.03</v>
      </c>
      <c r="H190" s="60">
        <v>0.13</v>
      </c>
      <c r="I190" s="30">
        <v>0.09</v>
      </c>
    </row>
    <row r="191" spans="1:9" x14ac:dyDescent="0.3">
      <c r="A191" s="31" t="s">
        <v>114</v>
      </c>
      <c r="B191" s="60">
        <v>0.19</v>
      </c>
      <c r="C191" s="60">
        <v>0.25</v>
      </c>
      <c r="D191" s="60">
        <v>0.17</v>
      </c>
      <c r="E191" s="60">
        <v>0.16</v>
      </c>
      <c r="F191" s="60">
        <v>0.09</v>
      </c>
      <c r="G191" s="60">
        <v>0.02</v>
      </c>
      <c r="H191" s="60">
        <v>0.25</v>
      </c>
      <c r="I191" s="30">
        <v>0.16</v>
      </c>
    </row>
    <row r="192" spans="1:9" x14ac:dyDescent="0.3">
      <c r="A192" s="31" t="s">
        <v>115</v>
      </c>
      <c r="B192" s="60">
        <v>0.28999999999999998</v>
      </c>
      <c r="C192" s="60">
        <v>0.15</v>
      </c>
      <c r="D192" s="60">
        <v>7.0000000000000007E-2</v>
      </c>
      <c r="E192" s="60">
        <v>0.06</v>
      </c>
      <c r="F192" s="60">
        <v>0.05</v>
      </c>
      <c r="G192" s="60">
        <v>-0.03</v>
      </c>
      <c r="H192" s="60">
        <v>0.19</v>
      </c>
      <c r="I192" s="30">
        <v>0.17</v>
      </c>
    </row>
    <row r="193" spans="1:9" x14ac:dyDescent="0.3">
      <c r="A193" s="33" t="s">
        <v>102</v>
      </c>
      <c r="B193" s="59">
        <v>0.19</v>
      </c>
      <c r="C193" s="59">
        <v>0.27</v>
      </c>
      <c r="D193" s="59">
        <v>0.17</v>
      </c>
      <c r="E193" s="59">
        <v>0.18</v>
      </c>
      <c r="F193" s="59">
        <v>0.24</v>
      </c>
      <c r="G193" s="59">
        <v>0.11</v>
      </c>
      <c r="H193" s="59">
        <v>0.19</v>
      </c>
      <c r="I193" s="34">
        <v>-0.13</v>
      </c>
    </row>
    <row r="194" spans="1:9" x14ac:dyDescent="0.3">
      <c r="A194" s="31" t="s">
        <v>113</v>
      </c>
      <c r="B194" s="60">
        <v>0.28000000000000003</v>
      </c>
      <c r="C194" s="60">
        <v>0.33</v>
      </c>
      <c r="D194" s="60">
        <v>0.18</v>
      </c>
      <c r="E194" s="60">
        <v>0.16</v>
      </c>
      <c r="F194" s="60">
        <v>0.25</v>
      </c>
      <c r="G194" s="60">
        <v>0.12</v>
      </c>
      <c r="H194" s="60">
        <v>0.19</v>
      </c>
      <c r="I194" s="30">
        <v>-0.1</v>
      </c>
    </row>
    <row r="195" spans="1:9" x14ac:dyDescent="0.3">
      <c r="A195" s="31" t="s">
        <v>114</v>
      </c>
      <c r="B195" s="60">
        <v>7.0000000000000007E-2</v>
      </c>
      <c r="C195" s="60">
        <v>0.17</v>
      </c>
      <c r="D195" s="60">
        <v>0.18</v>
      </c>
      <c r="E195" s="60">
        <v>0.23</v>
      </c>
      <c r="F195" s="60">
        <v>0.23</v>
      </c>
      <c r="G195" s="60">
        <v>0.08</v>
      </c>
      <c r="H195" s="60">
        <v>0.19</v>
      </c>
      <c r="I195" s="30">
        <v>-0.21</v>
      </c>
    </row>
    <row r="196" spans="1:9" x14ac:dyDescent="0.3">
      <c r="A196" s="31" t="s">
        <v>115</v>
      </c>
      <c r="B196" s="60">
        <v>0.01</v>
      </c>
      <c r="C196" s="60">
        <v>7.0000000000000007E-2</v>
      </c>
      <c r="D196" s="60">
        <v>0.03</v>
      </c>
      <c r="E196" s="60">
        <v>-0.01</v>
      </c>
      <c r="F196" s="60">
        <v>0.08</v>
      </c>
      <c r="G196" s="60">
        <v>0.11</v>
      </c>
      <c r="H196" s="60">
        <v>0.26</v>
      </c>
      <c r="I196" s="30">
        <v>-0.06</v>
      </c>
    </row>
    <row r="197" spans="1:9" x14ac:dyDescent="0.3">
      <c r="A197" s="33" t="s">
        <v>106</v>
      </c>
      <c r="B197" s="59">
        <v>0.17</v>
      </c>
      <c r="C197" s="59">
        <v>0.35</v>
      </c>
      <c r="D197" s="59">
        <v>0.13</v>
      </c>
      <c r="E197" s="59">
        <v>0.1</v>
      </c>
      <c r="F197" s="59">
        <v>0.13</v>
      </c>
      <c r="G197" s="59">
        <v>0.01</v>
      </c>
      <c r="H197" s="59">
        <v>0.08</v>
      </c>
      <c r="I197" s="34">
        <v>0.16</v>
      </c>
    </row>
    <row r="198" spans="1:9" x14ac:dyDescent="0.3">
      <c r="A198" s="31" t="s">
        <v>113</v>
      </c>
      <c r="B198" s="60">
        <v>0.32</v>
      </c>
      <c r="C198" s="60">
        <v>0.48</v>
      </c>
      <c r="D198" s="60">
        <v>0.16</v>
      </c>
      <c r="E198" s="60">
        <v>0.09</v>
      </c>
      <c r="F198" s="60">
        <v>0.12</v>
      </c>
      <c r="G198" s="60">
        <v>0</v>
      </c>
      <c r="H198" s="60">
        <v>0.08</v>
      </c>
      <c r="I198" s="30">
        <v>0.17</v>
      </c>
    </row>
    <row r="199" spans="1:9" x14ac:dyDescent="0.3">
      <c r="A199" s="31" t="s">
        <v>114</v>
      </c>
      <c r="B199" s="60">
        <v>-0.03</v>
      </c>
      <c r="C199" s="60">
        <v>0.16</v>
      </c>
      <c r="D199" s="60">
        <v>0.09</v>
      </c>
      <c r="E199" s="60">
        <v>0.15</v>
      </c>
      <c r="F199" s="60">
        <v>0.15</v>
      </c>
      <c r="G199" s="60">
        <v>0.03</v>
      </c>
      <c r="H199" s="60">
        <v>0.1</v>
      </c>
      <c r="I199" s="30">
        <v>0.12</v>
      </c>
    </row>
    <row r="200" spans="1:9" x14ac:dyDescent="0.3">
      <c r="A200" s="31" t="s">
        <v>115</v>
      </c>
      <c r="B200" s="60">
        <v>-0.01</v>
      </c>
      <c r="C200" s="60">
        <v>0.14000000000000001</v>
      </c>
      <c r="D200" s="60">
        <v>-0.01</v>
      </c>
      <c r="E200" s="60">
        <v>-0.08</v>
      </c>
      <c r="F200" s="60">
        <v>0.08</v>
      </c>
      <c r="G200" s="60">
        <v>-0.04</v>
      </c>
      <c r="H200" s="60">
        <v>-0.09</v>
      </c>
      <c r="I200" s="30">
        <v>0.28000000000000003</v>
      </c>
    </row>
    <row r="201" spans="1:9" x14ac:dyDescent="0.3">
      <c r="A201" s="33" t="s">
        <v>107</v>
      </c>
      <c r="B201" s="59">
        <v>-0.02</v>
      </c>
      <c r="C201" s="59">
        <v>-0.3</v>
      </c>
      <c r="D201" s="59">
        <v>0.02</v>
      </c>
      <c r="E201" s="59">
        <v>0.12</v>
      </c>
      <c r="F201" s="59">
        <v>-0.53</v>
      </c>
      <c r="G201" s="59">
        <v>-0.26</v>
      </c>
      <c r="H201" s="59">
        <v>-0.17</v>
      </c>
      <c r="I201" s="34">
        <v>3.02</v>
      </c>
    </row>
    <row r="202" spans="1:9" x14ac:dyDescent="0.3">
      <c r="A202" s="35" t="s">
        <v>103</v>
      </c>
      <c r="B202" s="61">
        <v>0.14000000000000001</v>
      </c>
      <c r="C202" s="61">
        <v>0.13</v>
      </c>
      <c r="D202" s="61">
        <v>0.08</v>
      </c>
      <c r="E202" s="61">
        <v>0.05</v>
      </c>
      <c r="F202" s="61">
        <v>0.11</v>
      </c>
      <c r="G202" s="61">
        <v>-0.02</v>
      </c>
      <c r="H202" s="61">
        <v>0.17</v>
      </c>
      <c r="I202" s="61">
        <v>0.06</v>
      </c>
    </row>
    <row r="203" spans="1:9" x14ac:dyDescent="0.3">
      <c r="A203" s="33" t="s">
        <v>104</v>
      </c>
      <c r="B203" s="59">
        <v>0.21</v>
      </c>
      <c r="C203" s="59">
        <v>0.02</v>
      </c>
      <c r="D203" s="59">
        <v>0.06</v>
      </c>
      <c r="E203" s="59">
        <v>-0.11</v>
      </c>
      <c r="F203" s="59">
        <v>0.03</v>
      </c>
      <c r="G203" s="59">
        <v>-0.01</v>
      </c>
      <c r="H203" s="59">
        <v>0.16</v>
      </c>
      <c r="I203" s="59">
        <v>7.0000000000000007E-2</v>
      </c>
    </row>
    <row r="204" spans="1:9" x14ac:dyDescent="0.3">
      <c r="A204" s="31" t="s">
        <v>113</v>
      </c>
      <c r="B204" s="60" t="s">
        <v>191</v>
      </c>
      <c r="C204" s="60" t="s">
        <v>191</v>
      </c>
      <c r="D204" s="60" t="s">
        <v>191</v>
      </c>
      <c r="E204" s="60" t="s">
        <v>191</v>
      </c>
      <c r="F204" s="60">
        <v>0.05</v>
      </c>
      <c r="G204" s="60">
        <v>0.01</v>
      </c>
      <c r="H204" s="60">
        <v>0.17</v>
      </c>
      <c r="I204" s="60">
        <v>0.06</v>
      </c>
    </row>
    <row r="205" spans="1:9" x14ac:dyDescent="0.3">
      <c r="A205" s="31" t="s">
        <v>114</v>
      </c>
      <c r="B205" s="60" t="s">
        <v>191</v>
      </c>
      <c r="C205" s="60" t="s">
        <v>191</v>
      </c>
      <c r="D205" s="60" t="s">
        <v>191</v>
      </c>
      <c r="E205" s="60" t="s">
        <v>191</v>
      </c>
      <c r="F205" s="60">
        <v>-0.17</v>
      </c>
      <c r="G205" s="60">
        <v>-0.22</v>
      </c>
      <c r="H205" s="60">
        <v>0.13</v>
      </c>
      <c r="I205" s="60">
        <v>-0.03</v>
      </c>
    </row>
    <row r="206" spans="1:9" x14ac:dyDescent="0.3">
      <c r="A206" s="31" t="s">
        <v>115</v>
      </c>
      <c r="B206" s="60" t="s">
        <v>191</v>
      </c>
      <c r="C206" s="60" t="s">
        <v>191</v>
      </c>
      <c r="D206" s="60" t="s">
        <v>191</v>
      </c>
      <c r="E206" s="60" t="s">
        <v>191</v>
      </c>
      <c r="F206" s="60">
        <v>-0.13</v>
      </c>
      <c r="G206" s="60">
        <v>0.08</v>
      </c>
      <c r="H206" s="60">
        <v>0.14000000000000001</v>
      </c>
      <c r="I206" s="60">
        <v>-0.16</v>
      </c>
    </row>
    <row r="207" spans="1:9" x14ac:dyDescent="0.3">
      <c r="A207" s="31" t="s">
        <v>121</v>
      </c>
      <c r="B207" s="60" t="s">
        <v>191</v>
      </c>
      <c r="C207" s="60" t="s">
        <v>191</v>
      </c>
      <c r="D207" s="60" t="s">
        <v>191</v>
      </c>
      <c r="E207" s="60" t="s">
        <v>191</v>
      </c>
      <c r="F207" s="60">
        <v>0.04</v>
      </c>
      <c r="G207" s="60">
        <v>-0.14000000000000001</v>
      </c>
      <c r="H207" s="60">
        <v>-0.01</v>
      </c>
      <c r="I207" s="60">
        <v>0.42</v>
      </c>
    </row>
    <row r="208" spans="1:9" x14ac:dyDescent="0.3">
      <c r="A208" s="29" t="s">
        <v>108</v>
      </c>
      <c r="B208" s="60">
        <v>0</v>
      </c>
      <c r="C208" s="60">
        <v>0</v>
      </c>
      <c r="D208" s="60">
        <v>0</v>
      </c>
      <c r="E208" s="60">
        <v>0</v>
      </c>
      <c r="F208" s="60">
        <v>0</v>
      </c>
      <c r="G208" s="60">
        <v>0</v>
      </c>
      <c r="H208" s="60">
        <v>0</v>
      </c>
      <c r="I208" s="60">
        <v>0</v>
      </c>
    </row>
    <row r="209" spans="1:9" ht="15" thickBot="1" x14ac:dyDescent="0.35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tabSelected="1" zoomScale="90" zoomScaleNormal="90" workbookViewId="0">
      <selection activeCell="O1" sqref="O1"/>
    </sheetView>
  </sheetViews>
  <sheetFormatPr defaultRowHeight="14.4" x14ac:dyDescent="0.3"/>
  <cols>
    <col min="1" max="1" width="48.6640625" customWidth="1"/>
    <col min="2" max="14" width="11.6640625" customWidth="1"/>
    <col min="15" max="15" width="26.88671875" style="81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77"/>
    </row>
    <row r="2" spans="1:16" x14ac:dyDescent="0.3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77"/>
    </row>
    <row r="3" spans="1:16" x14ac:dyDescent="0.3">
      <c r="A3" s="39" t="s">
        <v>139</v>
      </c>
      <c r="B3" s="3">
        <f>B21+B52+B83+B114+B145+B177+B196</f>
        <v>30601</v>
      </c>
      <c r="C3" s="3">
        <f t="shared" ref="C3:I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72">
        <f>I3*(1+I4)</f>
        <v>48987.922672773813</v>
      </c>
      <c r="K3" s="72">
        <f t="shared" ref="K3:N3" si="3">J3*(1+J4)</f>
        <v>51376.933585820305</v>
      </c>
      <c r="L3" s="72">
        <f t="shared" si="3"/>
        <v>53882.450217649348</v>
      </c>
      <c r="M3" s="72">
        <f t="shared" si="3"/>
        <v>56510.154242812903</v>
      </c>
      <c r="N3" s="72">
        <f t="shared" si="3"/>
        <v>59266.004416044518</v>
      </c>
      <c r="O3" s="58" t="s">
        <v>239</v>
      </c>
      <c r="P3" t="s">
        <v>209</v>
      </c>
    </row>
    <row r="4" spans="1:16" x14ac:dyDescent="0.3">
      <c r="A4" s="40" t="s">
        <v>129</v>
      </c>
      <c r="B4" s="45" t="str">
        <f t="shared" ref="B4:H4" si="4">+IFERROR(B3/A3-1,"nm")</f>
        <v>nm</v>
      </c>
      <c r="C4" s="45">
        <f t="shared" si="4"/>
        <v>5.8004640371229765E-2</v>
      </c>
      <c r="D4" s="45">
        <f t="shared" si="4"/>
        <v>6.0971089696071123E-2</v>
      </c>
      <c r="E4" s="45">
        <f t="shared" si="4"/>
        <v>5.95924308588065E-2</v>
      </c>
      <c r="F4" s="45">
        <f t="shared" si="4"/>
        <v>7.4731433909388079E-2</v>
      </c>
      <c r="G4" s="45">
        <f t="shared" si="4"/>
        <v>-4.3817266150267153E-2</v>
      </c>
      <c r="H4" s="45">
        <f t="shared" si="4"/>
        <v>0.19076009945726269</v>
      </c>
      <c r="I4" s="45">
        <f>+IFERROR(I3/H3-1,"nm")</f>
        <v>4.8767344739323759E-2</v>
      </c>
      <c r="J4" s="45">
        <f t="shared" ref="J4:N4" si="5">+IFERROR(J3/I3-1,"nm")</f>
        <v>4.8767344739323759E-2</v>
      </c>
      <c r="K4" s="45">
        <f t="shared" si="5"/>
        <v>4.8767344739323759E-2</v>
      </c>
      <c r="L4" s="45">
        <f t="shared" si="5"/>
        <v>4.8767344739323759E-2</v>
      </c>
      <c r="M4" s="45">
        <f t="shared" si="5"/>
        <v>4.8767344739323759E-2</v>
      </c>
      <c r="N4" s="45">
        <f t="shared" si="5"/>
        <v>4.8767344739323759E-2</v>
      </c>
      <c r="O4" s="65"/>
      <c r="P4" t="s">
        <v>210</v>
      </c>
    </row>
    <row r="5" spans="1:16" x14ac:dyDescent="0.3">
      <c r="A5" s="39" t="s">
        <v>130</v>
      </c>
      <c r="B5" s="57">
        <f>B35+B66+B97+B128+B160+B179+B198</f>
        <v>4839</v>
      </c>
      <c r="C5" s="57">
        <f t="shared" ref="C5:N5" si="6">C35+C66+C97+C128+C160+C179+C198</f>
        <v>5291</v>
      </c>
      <c r="D5" s="57">
        <f t="shared" si="6"/>
        <v>5651</v>
      </c>
      <c r="E5" s="57">
        <f t="shared" si="6"/>
        <v>5126</v>
      </c>
      <c r="F5" s="57">
        <f t="shared" si="6"/>
        <v>5555</v>
      </c>
      <c r="G5" s="57">
        <f t="shared" si="6"/>
        <v>3697</v>
      </c>
      <c r="H5" s="57">
        <f t="shared" si="6"/>
        <v>7667</v>
      </c>
      <c r="I5" s="57">
        <f t="shared" si="6"/>
        <v>7573</v>
      </c>
      <c r="J5" s="57">
        <f t="shared" si="6"/>
        <v>14125.515137270289</v>
      </c>
      <c r="K5" s="57">
        <f>K35+K66+K97+K128+K160+K179+K198</f>
        <v>4430.9995218967006</v>
      </c>
      <c r="L5" s="57">
        <f t="shared" si="6"/>
        <v>24264.846103575612</v>
      </c>
      <c r="M5" s="57">
        <f t="shared" si="6"/>
        <v>-8752.4956083498182</v>
      </c>
      <c r="N5" s="57">
        <f t="shared" si="6"/>
        <v>53680.705557020439</v>
      </c>
      <c r="O5" s="78"/>
    </row>
    <row r="6" spans="1:16" x14ac:dyDescent="0.3">
      <c r="A6" s="40" t="s">
        <v>129</v>
      </c>
      <c r="B6" s="45" t="str">
        <f t="shared" ref="B6:H6" si="7">+IFERROR(B5/A5-1,"nm")</f>
        <v>nm</v>
      </c>
      <c r="C6" s="45">
        <f t="shared" si="7"/>
        <v>9.3407728869601137E-2</v>
      </c>
      <c r="D6" s="45">
        <f t="shared" si="7"/>
        <v>6.8040068040068125E-2</v>
      </c>
      <c r="E6" s="45">
        <f t="shared" si="7"/>
        <v>-9.2903910812245583E-2</v>
      </c>
      <c r="F6" s="45">
        <f t="shared" si="7"/>
        <v>8.3690987124463545E-2</v>
      </c>
      <c r="G6" s="45">
        <f t="shared" si="7"/>
        <v>-0.3344734473447345</v>
      </c>
      <c r="H6" s="45">
        <f t="shared" si="7"/>
        <v>1.0738436570192049</v>
      </c>
      <c r="I6" s="45">
        <f>+IFERROR(I5/H5-1,"nm")</f>
        <v>-1.2260336507108338E-2</v>
      </c>
      <c r="J6" s="45">
        <f t="shared" ref="J6:N6" si="8">+IFERROR(J5/I5-1,"nm")</f>
        <v>0.86524694800875346</v>
      </c>
      <c r="K6" s="45">
        <f t="shared" si="8"/>
        <v>-0.68631235895918086</v>
      </c>
      <c r="L6" s="45">
        <f t="shared" si="8"/>
        <v>4.4761563353067082</v>
      </c>
      <c r="M6" s="45">
        <f t="shared" si="8"/>
        <v>-1.3607068254622092</v>
      </c>
      <c r="N6" s="45">
        <f t="shared" si="8"/>
        <v>-7.1331885166339797</v>
      </c>
      <c r="O6" s="65"/>
    </row>
    <row r="7" spans="1:16" x14ac:dyDescent="0.3">
      <c r="A7" s="40" t="s">
        <v>131</v>
      </c>
      <c r="B7" s="45">
        <f>+IFERROR(B5/B$3,"nm")</f>
        <v>0.15813208718669325</v>
      </c>
      <c r="C7" s="45">
        <f t="shared" ref="C7:I7" si="9">+IFERROR(C5/C$3,"nm")</f>
        <v>0.16342352359772672</v>
      </c>
      <c r="D7" s="45">
        <f t="shared" si="9"/>
        <v>0.16451237263464338</v>
      </c>
      <c r="E7" s="45">
        <f t="shared" si="9"/>
        <v>0.14083578316894249</v>
      </c>
      <c r="F7" s="45">
        <f t="shared" si="9"/>
        <v>0.14200986783240024</v>
      </c>
      <c r="G7" s="45">
        <f t="shared" si="9"/>
        <v>9.8842338849824879E-2</v>
      </c>
      <c r="H7" s="45">
        <f t="shared" si="9"/>
        <v>0.17214513449189456</v>
      </c>
      <c r="I7" s="45">
        <f t="shared" si="9"/>
        <v>0.16212802397773496</v>
      </c>
      <c r="J7" s="45">
        <f t="shared" ref="J7:N7" si="10">+IFERROR(J5/J$3,"nm")</f>
        <v>0.28834688973494432</v>
      </c>
      <c r="K7" s="45">
        <f t="shared" si="10"/>
        <v>8.624491990155729E-2</v>
      </c>
      <c r="L7" s="45">
        <f t="shared" si="10"/>
        <v>0.45032930027424017</v>
      </c>
      <c r="M7" s="45">
        <f t="shared" si="10"/>
        <v>-0.15488359084532108</v>
      </c>
      <c r="N7" s="45">
        <f t="shared" si="10"/>
        <v>0.905758808712402</v>
      </c>
      <c r="O7" s="65"/>
    </row>
    <row r="8" spans="1:16" x14ac:dyDescent="0.3">
      <c r="A8" s="39" t="s">
        <v>132</v>
      </c>
      <c r="B8" s="57">
        <f>B38+B69+B100+B131+B163+B182+B201</f>
        <v>606</v>
      </c>
      <c r="C8" s="57">
        <f t="shared" ref="C8:N8" si="11">C38+C69+C100+C131+C163+C182+C201</f>
        <v>649</v>
      </c>
      <c r="D8" s="57">
        <f t="shared" si="11"/>
        <v>706</v>
      </c>
      <c r="E8" s="57">
        <f t="shared" si="11"/>
        <v>747</v>
      </c>
      <c r="F8" s="57">
        <f t="shared" si="11"/>
        <v>705</v>
      </c>
      <c r="G8" s="57">
        <f t="shared" si="11"/>
        <v>721</v>
      </c>
      <c r="H8" s="57">
        <f t="shared" si="11"/>
        <v>744</v>
      </c>
      <c r="I8" s="57">
        <f t="shared" si="11"/>
        <v>717</v>
      </c>
      <c r="J8" s="57">
        <f t="shared" si="11"/>
        <v>739.9829387854237</v>
      </c>
      <c r="K8" s="57">
        <f t="shared" si="11"/>
        <v>765.58387032285088</v>
      </c>
      <c r="L8" s="57">
        <f t="shared" si="11"/>
        <v>793.97714090265947</v>
      </c>
      <c r="M8" s="57">
        <f t="shared" si="11"/>
        <v>825.3585651386187</v>
      </c>
      <c r="N8" s="57">
        <f t="shared" si="11"/>
        <v>859.9469861859352</v>
      </c>
      <c r="O8" s="78"/>
    </row>
    <row r="9" spans="1:16" x14ac:dyDescent="0.3">
      <c r="A9" s="40" t="s">
        <v>129</v>
      </c>
      <c r="B9" s="45" t="str">
        <f t="shared" ref="B9:H9" si="12">+IFERROR(B8/A8-1,"nm")</f>
        <v>nm</v>
      </c>
      <c r="C9" s="45">
        <f t="shared" si="12"/>
        <v>7.0957095709570872E-2</v>
      </c>
      <c r="D9" s="45">
        <f t="shared" si="12"/>
        <v>8.7827426810477727E-2</v>
      </c>
      <c r="E9" s="45">
        <f t="shared" si="12"/>
        <v>5.8073654390934815E-2</v>
      </c>
      <c r="F9" s="45">
        <f t="shared" si="12"/>
        <v>-5.6224899598393607E-2</v>
      </c>
      <c r="G9" s="45">
        <f t="shared" si="12"/>
        <v>2.2695035460992941E-2</v>
      </c>
      <c r="H9" s="45">
        <f t="shared" si="12"/>
        <v>3.1900138696255187E-2</v>
      </c>
      <c r="I9" s="45">
        <f>+IFERROR(I8/H8-1,"nm")</f>
        <v>-3.6290322580645129E-2</v>
      </c>
      <c r="J9" s="45">
        <f t="shared" ref="J9:N9" si="13">+IFERROR(J8/I8-1,"nm")</f>
        <v>3.205430792946129E-2</v>
      </c>
      <c r="K9" s="45">
        <f t="shared" si="13"/>
        <v>3.4596651078803831E-2</v>
      </c>
      <c r="L9" s="45">
        <f t="shared" si="13"/>
        <v>3.7087080436837061E-2</v>
      </c>
      <c r="M9" s="45">
        <f t="shared" si="13"/>
        <v>3.9524342225120135E-2</v>
      </c>
      <c r="N9" s="45">
        <f t="shared" si="13"/>
        <v>4.1907144977052946E-2</v>
      </c>
      <c r="O9" s="65"/>
    </row>
    <row r="10" spans="1:16" x14ac:dyDescent="0.3">
      <c r="A10" s="40" t="s">
        <v>133</v>
      </c>
      <c r="B10" s="45">
        <f>+IFERROR(B8/B$3,"nm")</f>
        <v>1.9803274402797295E-2</v>
      </c>
      <c r="C10" s="45">
        <f t="shared" ref="C10:I10" si="14">+IFERROR(C8/C$3,"nm")</f>
        <v>2.0045712873733631E-2</v>
      </c>
      <c r="D10" s="45">
        <f t="shared" si="14"/>
        <v>2.0553129548762736E-2</v>
      </c>
      <c r="E10" s="45">
        <f t="shared" si="14"/>
        <v>2.0523669533203285E-2</v>
      </c>
      <c r="F10" s="45">
        <f t="shared" si="14"/>
        <v>1.8022854513382928E-2</v>
      </c>
      <c r="G10" s="45">
        <f t="shared" si="14"/>
        <v>1.9276528620698875E-2</v>
      </c>
      <c r="H10" s="45">
        <f t="shared" si="14"/>
        <v>1.6704836319547355E-2</v>
      </c>
      <c r="I10" s="45">
        <f t="shared" si="14"/>
        <v>1.5350032113037893E-2</v>
      </c>
      <c r="J10" s="45">
        <f t="shared" ref="J10:N10" si="15">+IFERROR(J8/J$3,"nm")</f>
        <v>1.5105415751721323E-2</v>
      </c>
      <c r="K10" s="45">
        <f t="shared" si="15"/>
        <v>1.4901314984943886E-2</v>
      </c>
      <c r="L10" s="45">
        <f t="shared" si="15"/>
        <v>1.4735357016904737E-2</v>
      </c>
      <c r="M10" s="45">
        <f t="shared" si="15"/>
        <v>1.4605491282013086E-2</v>
      </c>
      <c r="N10" s="45">
        <f t="shared" si="15"/>
        <v>1.4509953803349868E-2</v>
      </c>
      <c r="O10" s="65"/>
    </row>
    <row r="11" spans="1:16" x14ac:dyDescent="0.3">
      <c r="A11" s="39" t="s">
        <v>134</v>
      </c>
      <c r="B11" s="57">
        <f>B5-B8</f>
        <v>4233</v>
      </c>
      <c r="C11" s="57">
        <f t="shared" ref="C11:N11" si="16">C5-C8</f>
        <v>4642</v>
      </c>
      <c r="D11" s="57">
        <f t="shared" si="16"/>
        <v>4945</v>
      </c>
      <c r="E11" s="57">
        <f t="shared" si="16"/>
        <v>4379</v>
      </c>
      <c r="F11" s="57">
        <f t="shared" si="16"/>
        <v>4850</v>
      </c>
      <c r="G11" s="57">
        <f t="shared" si="16"/>
        <v>2976</v>
      </c>
      <c r="H11" s="57">
        <f t="shared" si="16"/>
        <v>6923</v>
      </c>
      <c r="I11" s="57">
        <f t="shared" si="16"/>
        <v>6856</v>
      </c>
      <c r="J11" s="57">
        <f t="shared" si="16"/>
        <v>13385.532198484865</v>
      </c>
      <c r="K11" s="57">
        <f t="shared" si="16"/>
        <v>3665.4156515738496</v>
      </c>
      <c r="L11" s="57">
        <f t="shared" si="16"/>
        <v>23470.868962672954</v>
      </c>
      <c r="M11" s="57">
        <f t="shared" si="16"/>
        <v>-9577.8541734884366</v>
      </c>
      <c r="N11" s="57">
        <f t="shared" si="16"/>
        <v>52820.758570834507</v>
      </c>
      <c r="O11" s="78"/>
    </row>
    <row r="12" spans="1:16" x14ac:dyDescent="0.3">
      <c r="A12" s="40" t="s">
        <v>129</v>
      </c>
      <c r="B12" s="45" t="str">
        <f t="shared" ref="B12:H12" si="17">+IFERROR(B11/A11-1,"nm")</f>
        <v>nm</v>
      </c>
      <c r="C12" s="45">
        <f t="shared" si="17"/>
        <v>9.6621781242617555E-2</v>
      </c>
      <c r="D12" s="45">
        <f t="shared" si="17"/>
        <v>6.5273588970271357E-2</v>
      </c>
      <c r="E12" s="45">
        <f t="shared" si="17"/>
        <v>-0.11445904954499497</v>
      </c>
      <c r="F12" s="45">
        <f t="shared" si="17"/>
        <v>0.10755880337976698</v>
      </c>
      <c r="G12" s="45">
        <f t="shared" si="17"/>
        <v>-0.38639175257731961</v>
      </c>
      <c r="H12" s="45">
        <f t="shared" si="17"/>
        <v>1.32627688172043</v>
      </c>
      <c r="I12" s="45">
        <f>+IFERROR(I11/H11-1,"nm")</f>
        <v>-9.67788530983682E-3</v>
      </c>
      <c r="J12" s="45">
        <f t="shared" ref="J12:N12" si="18">+IFERROR(J11/I11-1,"nm")</f>
        <v>0.9523821759750386</v>
      </c>
      <c r="K12" s="45">
        <f t="shared" si="18"/>
        <v>-0.72616586346945955</v>
      </c>
      <c r="L12" s="45">
        <f t="shared" si="18"/>
        <v>5.4033308071337212</v>
      </c>
      <c r="M12" s="45">
        <f t="shared" si="18"/>
        <v>-1.4080741189736365</v>
      </c>
      <c r="N12" s="45">
        <f t="shared" si="18"/>
        <v>-6.5148844004164017</v>
      </c>
      <c r="O12" s="65"/>
    </row>
    <row r="13" spans="1:16" x14ac:dyDescent="0.3">
      <c r="A13" s="40" t="s">
        <v>131</v>
      </c>
      <c r="B13" s="45">
        <f>+IFERROR(B11/B$3,"nm")</f>
        <v>0.13832881278389594</v>
      </c>
      <c r="C13" s="45">
        <f t="shared" ref="C13:I13" si="19">+IFERROR(C11/C$3,"nm")</f>
        <v>0.14337781072399308</v>
      </c>
      <c r="D13" s="45">
        <f t="shared" si="19"/>
        <v>0.14395924308588065</v>
      </c>
      <c r="E13" s="45">
        <f t="shared" si="19"/>
        <v>0.12031211363573921</v>
      </c>
      <c r="F13" s="45">
        <f t="shared" si="19"/>
        <v>0.12398701331901731</v>
      </c>
      <c r="G13" s="45">
        <f t="shared" si="19"/>
        <v>7.9565810229126011E-2</v>
      </c>
      <c r="H13" s="45">
        <f t="shared" si="19"/>
        <v>0.1554402981723472</v>
      </c>
      <c r="I13" s="45">
        <f t="shared" si="19"/>
        <v>0.14677799186469706</v>
      </c>
      <c r="J13" s="45">
        <f t="shared" ref="J13:N13" si="20">+IFERROR(J11/J$3,"nm")</f>
        <v>0.27324147398322296</v>
      </c>
      <c r="K13" s="45">
        <f t="shared" si="20"/>
        <v>7.1343604916613401E-2</v>
      </c>
      <c r="L13" s="45">
        <f t="shared" si="20"/>
        <v>0.43559394325733547</v>
      </c>
      <c r="M13" s="45">
        <f t="shared" si="20"/>
        <v>-0.16948908212733416</v>
      </c>
      <c r="N13" s="45">
        <f t="shared" si="20"/>
        <v>0.89124885490905215</v>
      </c>
      <c r="O13" s="65"/>
    </row>
    <row r="14" spans="1:16" x14ac:dyDescent="0.3">
      <c r="A14" s="39" t="s">
        <v>135</v>
      </c>
      <c r="B14" s="57">
        <f>B45+B76+B107+B138+B170+B189+B208</f>
        <v>963</v>
      </c>
      <c r="C14" s="57">
        <f t="shared" ref="C14:N14" si="21">C45+C76+C107+C138+C170+C189+C208</f>
        <v>1143</v>
      </c>
      <c r="D14" s="57">
        <f t="shared" si="21"/>
        <v>1105</v>
      </c>
      <c r="E14" s="57">
        <f t="shared" si="21"/>
        <v>1028</v>
      </c>
      <c r="F14" s="57">
        <f t="shared" si="21"/>
        <v>1119</v>
      </c>
      <c r="G14" s="57">
        <f t="shared" si="21"/>
        <v>1086</v>
      </c>
      <c r="H14" s="57">
        <f t="shared" si="21"/>
        <v>695</v>
      </c>
      <c r="I14" s="57">
        <f t="shared" si="21"/>
        <v>758</v>
      </c>
      <c r="J14" s="57">
        <f t="shared" si="21"/>
        <v>785.56832484772656</v>
      </c>
      <c r="K14" s="57">
        <f t="shared" si="21"/>
        <v>816.78749711704359</v>
      </c>
      <c r="L14" s="57">
        <f t="shared" si="21"/>
        <v>851.87474731500424</v>
      </c>
      <c r="M14" s="57">
        <f t="shared" si="21"/>
        <v>891.07784009996885</v>
      </c>
      <c r="N14" s="57">
        <f t="shared" si="21"/>
        <v>934.67707317324471</v>
      </c>
      <c r="O14" s="78"/>
    </row>
    <row r="15" spans="1:16" x14ac:dyDescent="0.3">
      <c r="A15" s="40" t="s">
        <v>129</v>
      </c>
      <c r="B15" s="45" t="str">
        <f t="shared" ref="B15:H15" si="22">+IFERROR(B14/A14-1,"nm")</f>
        <v>nm</v>
      </c>
      <c r="C15" s="45">
        <f t="shared" si="22"/>
        <v>0.18691588785046731</v>
      </c>
      <c r="D15" s="45">
        <f t="shared" si="22"/>
        <v>-3.3245844269466307E-2</v>
      </c>
      <c r="E15" s="45">
        <f t="shared" si="22"/>
        <v>-6.9683257918552011E-2</v>
      </c>
      <c r="F15" s="45">
        <f t="shared" si="22"/>
        <v>8.8521400778210024E-2</v>
      </c>
      <c r="G15" s="45">
        <f t="shared" si="22"/>
        <v>-2.9490616621983934E-2</v>
      </c>
      <c r="H15" s="45">
        <f t="shared" si="22"/>
        <v>-0.36003683241252304</v>
      </c>
      <c r="I15" s="45">
        <f>+IFERROR(I14/H14-1,"nm")</f>
        <v>9.0647482014388547E-2</v>
      </c>
      <c r="J15" s="45">
        <f t="shared" ref="J15:N15" si="23">+IFERROR(J14/I14-1,"nm")</f>
        <v>3.6369821698847726E-2</v>
      </c>
      <c r="K15" s="45">
        <f t="shared" si="23"/>
        <v>3.9740874576846608E-2</v>
      </c>
      <c r="L15" s="45">
        <f t="shared" si="23"/>
        <v>4.2957624010903306E-2</v>
      </c>
      <c r="M15" s="45">
        <f t="shared" si="23"/>
        <v>4.6019785078179165E-2</v>
      </c>
      <c r="N15" s="45">
        <f t="shared" si="23"/>
        <v>4.8928646983729784E-2</v>
      </c>
      <c r="O15" s="65"/>
    </row>
    <row r="16" spans="1:16" x14ac:dyDescent="0.3">
      <c r="A16" s="40" t="s">
        <v>133</v>
      </c>
      <c r="B16" s="45">
        <f>+IFERROR(B14/B$3,"nm")</f>
        <v>3.146955981830659E-2</v>
      </c>
      <c r="C16" s="45">
        <f t="shared" ref="C16:I16" si="24">+IFERROR(C14/C$3,"nm")</f>
        <v>3.5303928836174947E-2</v>
      </c>
      <c r="D16" s="45">
        <f t="shared" si="24"/>
        <v>3.2168850072780204E-2</v>
      </c>
      <c r="E16" s="45">
        <f t="shared" si="24"/>
        <v>2.8244086051048164E-2</v>
      </c>
      <c r="F16" s="45">
        <f t="shared" si="24"/>
        <v>2.8606488227624818E-2</v>
      </c>
      <c r="G16" s="45">
        <f t="shared" si="24"/>
        <v>2.9035104136031869E-2</v>
      </c>
      <c r="H16" s="45">
        <f t="shared" si="24"/>
        <v>1.5604652207104046E-2</v>
      </c>
      <c r="I16" s="45">
        <f t="shared" si="24"/>
        <v>1.6227788482123744E-2</v>
      </c>
      <c r="J16" s="45">
        <f t="shared" ref="J16:N16" si="25">+IFERROR(J14/J$3,"nm")</f>
        <v>1.6035959109658767E-2</v>
      </c>
      <c r="K16" s="45">
        <f t="shared" si="25"/>
        <v>1.5897941743694716E-2</v>
      </c>
      <c r="L16" s="45">
        <f t="shared" si="25"/>
        <v>1.5809873973325183E-2</v>
      </c>
      <c r="M16" s="45">
        <f t="shared" si="25"/>
        <v>1.5768455280995772E-2</v>
      </c>
      <c r="N16" s="45">
        <f t="shared" si="25"/>
        <v>1.5770880496884122E-2</v>
      </c>
      <c r="O16" s="65"/>
    </row>
    <row r="17" spans="1:16" x14ac:dyDescent="0.3">
      <c r="A17" s="9" t="s">
        <v>141</v>
      </c>
      <c r="B17" s="57">
        <f>B48+B79+B110+B141+B173+B192+B211</f>
        <v>3011</v>
      </c>
      <c r="C17" s="57">
        <f t="shared" ref="C17:N17" si="26">C48+C79+C110+C141+C173+C192+C211</f>
        <v>3520</v>
      </c>
      <c r="D17" s="57">
        <f t="shared" si="26"/>
        <v>3989</v>
      </c>
      <c r="E17" s="57">
        <f t="shared" si="26"/>
        <v>4454</v>
      </c>
      <c r="F17" s="57">
        <f t="shared" si="26"/>
        <v>4744</v>
      </c>
      <c r="G17" s="57">
        <f t="shared" si="26"/>
        <v>4866</v>
      </c>
      <c r="H17" s="57">
        <f t="shared" si="26"/>
        <v>4904</v>
      </c>
      <c r="I17" s="57">
        <f t="shared" si="26"/>
        <v>4791</v>
      </c>
      <c r="J17" s="57">
        <f t="shared" si="26"/>
        <v>4924.1843651658764</v>
      </c>
      <c r="K17" s="57">
        <f t="shared" si="26"/>
        <v>5073.9184338145624</v>
      </c>
      <c r="L17" s="57">
        <f t="shared" si="26"/>
        <v>5241.2676945487383</v>
      </c>
      <c r="M17" s="57">
        <f t="shared" si="26"/>
        <v>5427.4376090146834</v>
      </c>
      <c r="N17" s="57">
        <f t="shared" si="26"/>
        <v>5633.7834907533725</v>
      </c>
      <c r="O17" s="78"/>
    </row>
    <row r="18" spans="1:16" x14ac:dyDescent="0.3">
      <c r="A18" s="40" t="s">
        <v>129</v>
      </c>
      <c r="B18" s="45" t="str">
        <f t="shared" ref="B18:H18" si="27">+IFERROR(B17/A17-1,"nm")</f>
        <v>nm</v>
      </c>
      <c r="C18" s="45">
        <f t="shared" si="27"/>
        <v>0.16904682829624718</v>
      </c>
      <c r="D18" s="45">
        <f t="shared" si="27"/>
        <v>0.13323863636363642</v>
      </c>
      <c r="E18" s="45">
        <f t="shared" si="27"/>
        <v>0.11657056906492858</v>
      </c>
      <c r="F18" s="45">
        <f t="shared" si="27"/>
        <v>6.5110013471037176E-2</v>
      </c>
      <c r="G18" s="45">
        <f t="shared" si="27"/>
        <v>2.5716694772343951E-2</v>
      </c>
      <c r="H18" s="45">
        <f t="shared" si="27"/>
        <v>7.8092889436909285E-3</v>
      </c>
      <c r="I18" s="45">
        <f>+IFERROR(I17/H17-1,"nm")</f>
        <v>-2.3042414355628038E-2</v>
      </c>
      <c r="J18" s="45">
        <f t="shared" ref="J18:N18" si="28">+IFERROR(J17/I17-1,"nm")</f>
        <v>2.7798865615920709E-2</v>
      </c>
      <c r="K18" s="45">
        <f t="shared" si="28"/>
        <v>3.0407892463961694E-2</v>
      </c>
      <c r="L18" s="45">
        <f t="shared" si="28"/>
        <v>3.2982252851937011E-2</v>
      </c>
      <c r="M18" s="45">
        <f t="shared" si="28"/>
        <v>3.5520016399767984E-2</v>
      </c>
      <c r="N18" s="45">
        <f t="shared" si="28"/>
        <v>3.801902418849723E-2</v>
      </c>
      <c r="O18" s="65"/>
    </row>
    <row r="19" spans="1:16" x14ac:dyDescent="0.3">
      <c r="A19" s="40" t="s">
        <v>133</v>
      </c>
      <c r="B19" s="45">
        <f>+IFERROR(B17/B$3,"nm")</f>
        <v>9.8395477271984569E-2</v>
      </c>
      <c r="C19" s="45">
        <f t="shared" ref="C19:I19" si="29">+IFERROR(C17/C$3,"nm")</f>
        <v>0.10872251050160613</v>
      </c>
      <c r="D19" s="45">
        <f t="shared" si="29"/>
        <v>0.11612809315866085</v>
      </c>
      <c r="E19" s="45">
        <f t="shared" si="29"/>
        <v>0.12237272302662307</v>
      </c>
      <c r="F19" s="45">
        <f t="shared" si="29"/>
        <v>0.1212771940588491</v>
      </c>
      <c r="G19" s="45">
        <f t="shared" si="29"/>
        <v>0.13009651632222013</v>
      </c>
      <c r="H19" s="45">
        <f t="shared" si="29"/>
        <v>0.11010822219228523</v>
      </c>
      <c r="I19" s="45">
        <f t="shared" si="29"/>
        <v>0.10256904303147078</v>
      </c>
      <c r="J19" s="45">
        <f t="shared" ref="J19:N19" si="30">+IFERROR(J17/J$3,"nm")</f>
        <v>0.10051833383624179</v>
      </c>
      <c r="K19" s="45">
        <f t="shared" si="30"/>
        <v>9.8758685652950887E-2</v>
      </c>
      <c r="L19" s="45">
        <f t="shared" si="30"/>
        <v>9.7272259768765051E-2</v>
      </c>
      <c r="M19" s="45">
        <f t="shared" si="30"/>
        <v>9.6043581578171999E-2</v>
      </c>
      <c r="N19" s="45">
        <f t="shared" si="30"/>
        <v>9.5059276329891945E-2</v>
      </c>
      <c r="O19" s="65"/>
    </row>
    <row r="20" spans="1:16" x14ac:dyDescent="0.3">
      <c r="A20" s="41" t="str">
        <f>+Historicals!A113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  <c r="O20" s="77" t="s">
        <v>240</v>
      </c>
    </row>
    <row r="21" spans="1:16" x14ac:dyDescent="0.3">
      <c r="A21" s="73" t="s">
        <v>136</v>
      </c>
      <c r="B21" s="9">
        <f>B23+B27+B31</f>
        <v>13740</v>
      </c>
      <c r="C21" s="9">
        <f t="shared" ref="C21:I21" si="31">C23+C27+C31</f>
        <v>14764</v>
      </c>
      <c r="D21" s="9">
        <f t="shared" si="31"/>
        <v>15216</v>
      </c>
      <c r="E21" s="9">
        <f t="shared" si="31"/>
        <v>14855</v>
      </c>
      <c r="F21" s="9">
        <f t="shared" si="31"/>
        <v>15902</v>
      </c>
      <c r="G21" s="9">
        <f t="shared" si="31"/>
        <v>14484</v>
      </c>
      <c r="H21" s="9">
        <f t="shared" si="31"/>
        <v>17179</v>
      </c>
      <c r="I21" s="9">
        <f t="shared" si="31"/>
        <v>18353</v>
      </c>
      <c r="J21" s="73">
        <f>I21*(1+I22)</f>
        <v>19607.230281157226</v>
      </c>
      <c r="K21" s="73">
        <f t="shared" ref="K21:N21" si="32">J21*(1+J22)</f>
        <v>20947.173720826508</v>
      </c>
      <c r="L21" s="73">
        <f t="shared" si="32"/>
        <v>22378.687892096681</v>
      </c>
      <c r="M21" s="73">
        <f t="shared" si="32"/>
        <v>23908.030670216565</v>
      </c>
      <c r="N21" s="73">
        <f t="shared" si="32"/>
        <v>25541.887588944912</v>
      </c>
      <c r="O21" s="58" t="s">
        <v>239</v>
      </c>
    </row>
    <row r="22" spans="1:16" x14ac:dyDescent="0.3">
      <c r="A22" s="42" t="s">
        <v>129</v>
      </c>
      <c r="B22" s="45" t="str">
        <f t="shared" ref="B22:H22" si="33">+IFERROR(B21/A21-1,"nm")</f>
        <v>nm</v>
      </c>
      <c r="C22" s="45">
        <f t="shared" si="33"/>
        <v>7.4526928675400228E-2</v>
      </c>
      <c r="D22" s="45">
        <f t="shared" si="33"/>
        <v>3.0615009482525046E-2</v>
      </c>
      <c r="E22" s="45">
        <f t="shared" si="33"/>
        <v>-2.372502628811779E-2</v>
      </c>
      <c r="F22" s="45">
        <f t="shared" si="33"/>
        <v>7.0481319421070276E-2</v>
      </c>
      <c r="G22" s="45">
        <f t="shared" si="33"/>
        <v>-8.9171173437303519E-2</v>
      </c>
      <c r="H22" s="45">
        <f t="shared" si="33"/>
        <v>0.18606738470035911</v>
      </c>
      <c r="I22" s="45">
        <f>+IFERROR(I21/H21-1,"nm")</f>
        <v>6.8339251411607238E-2</v>
      </c>
      <c r="J22" s="45">
        <f t="shared" ref="J22:N22" si="34">+IFERROR(J21/I21-1,"nm")</f>
        <v>6.8339251411607238E-2</v>
      </c>
      <c r="K22" s="45">
        <f t="shared" si="34"/>
        <v>6.8339251411607238E-2</v>
      </c>
      <c r="L22" s="45">
        <f t="shared" si="34"/>
        <v>6.8339251411607238E-2</v>
      </c>
      <c r="M22" s="45">
        <f t="shared" si="34"/>
        <v>6.8339251411607238E-2</v>
      </c>
      <c r="N22" s="45">
        <f t="shared" si="34"/>
        <v>6.8339251411607238E-2</v>
      </c>
      <c r="O22" s="65"/>
    </row>
    <row r="23" spans="1:16" x14ac:dyDescent="0.3">
      <c r="A23" s="7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72">
        <f>I23*(1+I24)</f>
        <v>12841.290278254894</v>
      </c>
      <c r="K23" s="72">
        <f t="shared" ref="K23:N23" si="35">J23*(1+J24)</f>
        <v>13485.339876545931</v>
      </c>
      <c r="L23" s="72">
        <f t="shared" si="35"/>
        <v>14161.691515836794</v>
      </c>
      <c r="M23" s="72">
        <f t="shared" si="35"/>
        <v>14871.965291622491</v>
      </c>
      <c r="N23" s="72">
        <f t="shared" si="35"/>
        <v>15617.862554616953</v>
      </c>
      <c r="O23" s="58"/>
      <c r="P23" t="s">
        <v>211</v>
      </c>
    </row>
    <row r="24" spans="1:16" x14ac:dyDescent="0.3">
      <c r="A24" s="42" t="s">
        <v>129</v>
      </c>
      <c r="B24" s="45" t="str">
        <f t="shared" ref="B24" si="36">+IFERROR(B23/A23-1,"nm")</f>
        <v>nm</v>
      </c>
      <c r="C24" s="45">
        <f t="shared" ref="C24" si="37">+IFERROR(C23/B23-1,"nm")</f>
        <v>9.3228309428638578E-2</v>
      </c>
      <c r="D24" s="45">
        <f t="shared" ref="D24" si="38">+IFERROR(D23/C23-1,"nm")</f>
        <v>4.1402301322722934E-2</v>
      </c>
      <c r="E24" s="45">
        <f t="shared" ref="E24" si="39">+IFERROR(E23/D23-1,"nm")</f>
        <v>-3.7381247418422192E-2</v>
      </c>
      <c r="F24" s="45">
        <f t="shared" ref="F24" si="40">+IFERROR(F23/E23-1,"nm")</f>
        <v>7.755846384895948E-2</v>
      </c>
      <c r="G24" s="45">
        <f t="shared" ref="G24" si="41">+IFERROR(G23/F23-1,"nm")</f>
        <v>-7.1279243404678949E-2</v>
      </c>
      <c r="H24" s="45">
        <f t="shared" ref="H24" si="42">+IFERROR(H23/G23-1,"nm")</f>
        <v>0.24815092721620746</v>
      </c>
      <c r="I24" s="45">
        <f>+IFERROR(I23/H23-1,"nm")</f>
        <v>5.0154586052902683E-2</v>
      </c>
      <c r="J24" s="45">
        <f t="shared" ref="J24:N24" si="43">+IFERROR(J23/I23-1,"nm")</f>
        <v>5.0154586052902683E-2</v>
      </c>
      <c r="K24" s="45">
        <f t="shared" si="43"/>
        <v>5.0154586052902683E-2</v>
      </c>
      <c r="L24" s="45">
        <f t="shared" si="43"/>
        <v>5.0154586052902683E-2</v>
      </c>
      <c r="M24" s="45">
        <f t="shared" si="43"/>
        <v>5.0154586052902683E-2</v>
      </c>
      <c r="N24" s="45">
        <f t="shared" si="43"/>
        <v>5.0154586052902683E-2</v>
      </c>
      <c r="O24" s="65"/>
      <c r="P24" t="s">
        <v>212</v>
      </c>
    </row>
    <row r="25" spans="1:16" x14ac:dyDescent="0.3">
      <c r="A25" s="42" t="s">
        <v>137</v>
      </c>
      <c r="B25" s="45">
        <f>+Historicals!B186</f>
        <v>0.14000000000000001</v>
      </c>
      <c r="C25" s="45">
        <f>+Historicals!C186</f>
        <v>0.1</v>
      </c>
      <c r="D25" s="45">
        <f>+Historicals!D186</f>
        <v>0.04</v>
      </c>
      <c r="E25" s="45">
        <f>+Historicals!E186</f>
        <v>-0.04</v>
      </c>
      <c r="F25" s="45">
        <f>+Historicals!F186</f>
        <v>0.08</v>
      </c>
      <c r="G25" s="45">
        <f>+Historicals!G186</f>
        <v>-7.0000000000000007E-2</v>
      </c>
      <c r="H25" s="45">
        <f>+Historicals!H186</f>
        <v>0.25</v>
      </c>
      <c r="I25" s="45">
        <f>+Historicals!I186</f>
        <v>0.05</v>
      </c>
      <c r="J25" s="47">
        <v>0</v>
      </c>
      <c r="K25" s="47">
        <f t="shared" ref="K25:N26" si="44">+J25</f>
        <v>0</v>
      </c>
      <c r="L25" s="47">
        <f t="shared" si="44"/>
        <v>0</v>
      </c>
      <c r="M25" s="47">
        <f t="shared" si="44"/>
        <v>0</v>
      </c>
      <c r="N25" s="47">
        <f t="shared" si="44"/>
        <v>0</v>
      </c>
      <c r="O25" s="66"/>
      <c r="P25" t="s">
        <v>213</v>
      </c>
    </row>
    <row r="26" spans="1:16" x14ac:dyDescent="0.3">
      <c r="A26" s="42" t="s">
        <v>138</v>
      </c>
      <c r="B26" s="45" t="str">
        <f t="shared" ref="B26:H26" si="45">+IFERROR(B24-B25,"nm")</f>
        <v>nm</v>
      </c>
      <c r="C26" s="45">
        <f t="shared" si="45"/>
        <v>-6.7716905713614273E-3</v>
      </c>
      <c r="D26" s="45">
        <f t="shared" si="45"/>
        <v>1.4023013227229333E-3</v>
      </c>
      <c r="E26" s="45">
        <f t="shared" si="45"/>
        <v>2.6187525815778087E-3</v>
      </c>
      <c r="F26" s="45">
        <f t="shared" si="45"/>
        <v>-2.4415361510405215E-3</v>
      </c>
      <c r="G26" s="45">
        <f t="shared" si="45"/>
        <v>-1.2792434046789425E-3</v>
      </c>
      <c r="H26" s="45">
        <f t="shared" si="45"/>
        <v>-1.849072783792538E-3</v>
      </c>
      <c r="I26" s="45">
        <f>+IFERROR(I24-I25,"nm")</f>
        <v>1.5458605290268046E-4</v>
      </c>
      <c r="J26" s="47">
        <v>0</v>
      </c>
      <c r="K26" s="47">
        <f t="shared" si="44"/>
        <v>0</v>
      </c>
      <c r="L26" s="47">
        <f t="shared" si="44"/>
        <v>0</v>
      </c>
      <c r="M26" s="47">
        <f t="shared" si="44"/>
        <v>0</v>
      </c>
      <c r="N26" s="47">
        <f t="shared" si="44"/>
        <v>0</v>
      </c>
      <c r="O26" s="66"/>
    </row>
    <row r="27" spans="1:16" x14ac:dyDescent="0.3">
      <c r="A27" s="7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72">
        <f>I27*(1+I28)</f>
        <v>5998.8194112967376</v>
      </c>
      <c r="K27" s="72">
        <f t="shared" ref="K27:N27" si="46">J27*(1+J28)</f>
        <v>6552.409746786333</v>
      </c>
      <c r="L27" s="72">
        <f t="shared" si="46"/>
        <v>7157.0871776751274</v>
      </c>
      <c r="M27" s="72">
        <f t="shared" si="46"/>
        <v>7817.5661853205638</v>
      </c>
      <c r="N27" s="72">
        <f t="shared" si="46"/>
        <v>8538.9963185721026</v>
      </c>
      <c r="O27" s="58"/>
      <c r="P27" t="s">
        <v>216</v>
      </c>
    </row>
    <row r="28" spans="1:16" x14ac:dyDescent="0.3">
      <c r="A28" s="42" t="s">
        <v>129</v>
      </c>
      <c r="B28" s="45" t="str">
        <f t="shared" ref="B28" si="47">+IFERROR(B27/A27-1,"nm")</f>
        <v>nm</v>
      </c>
      <c r="C28" s="45">
        <f t="shared" ref="C28" si="48">+IFERROR(C27/B27-1,"nm")</f>
        <v>7.6190476190476142E-2</v>
      </c>
      <c r="D28" s="45">
        <f t="shared" ref="D28" si="49">+IFERROR(D27/C27-1,"nm")</f>
        <v>2.9498525073746285E-2</v>
      </c>
      <c r="E28" s="45">
        <f t="shared" ref="E28" si="50">+IFERROR(E27/D27-1,"nm")</f>
        <v>1.0642652476463343E-2</v>
      </c>
      <c r="F28" s="45">
        <f t="shared" ref="F28" si="51">+IFERROR(F27/E27-1,"nm")</f>
        <v>6.5208586472256025E-2</v>
      </c>
      <c r="G28" s="45">
        <f t="shared" ref="G28" si="52">+IFERROR(G27/F27-1,"nm")</f>
        <v>-0.11806083650190113</v>
      </c>
      <c r="H28" s="45">
        <f t="shared" ref="H28" si="53">+IFERROR(H27/G27-1,"nm")</f>
        <v>8.3854278939426541E-2</v>
      </c>
      <c r="I28" s="45">
        <f>+IFERROR(I27/H27-1,"nm")</f>
        <v>9.2283214001591007E-2</v>
      </c>
      <c r="J28" s="45">
        <f t="shared" ref="J28:N28" si="54">+IFERROR(J27/I27-1,"nm")</f>
        <v>9.2283214001591007E-2</v>
      </c>
      <c r="K28" s="45">
        <f t="shared" si="54"/>
        <v>9.2283214001591007E-2</v>
      </c>
      <c r="L28" s="45">
        <f t="shared" si="54"/>
        <v>9.2283214001591007E-2</v>
      </c>
      <c r="M28" s="45">
        <f t="shared" si="54"/>
        <v>9.2283214001591007E-2</v>
      </c>
      <c r="N28" s="45">
        <f t="shared" si="54"/>
        <v>9.2283214001591007E-2</v>
      </c>
      <c r="O28" s="65"/>
      <c r="P28" t="s">
        <v>217</v>
      </c>
    </row>
    <row r="29" spans="1:16" x14ac:dyDescent="0.3">
      <c r="A29" s="42" t="s">
        <v>137</v>
      </c>
      <c r="B29" s="45">
        <f>+Historicals!B190</f>
        <v>0.47</v>
      </c>
      <c r="C29" s="45">
        <f>+Historicals!C190</f>
        <v>0.37</v>
      </c>
      <c r="D29" s="45">
        <f>+Historicals!D190</f>
        <v>0.08</v>
      </c>
      <c r="E29" s="45">
        <f>+Historicals!E190</f>
        <v>0.06</v>
      </c>
      <c r="F29" s="45">
        <f>+Historicals!F190</f>
        <v>0.12</v>
      </c>
      <c r="G29" s="45">
        <f>+Historicals!G190</f>
        <v>-0.03</v>
      </c>
      <c r="H29" s="45">
        <f>+Historicals!H190</f>
        <v>0.13</v>
      </c>
      <c r="I29" s="45">
        <f>+Historicals!I190</f>
        <v>0.09</v>
      </c>
      <c r="J29" s="47">
        <v>0</v>
      </c>
      <c r="K29" s="47">
        <f t="shared" ref="K29:N29" si="55">+J29</f>
        <v>0</v>
      </c>
      <c r="L29" s="47">
        <f t="shared" si="55"/>
        <v>0</v>
      </c>
      <c r="M29" s="47">
        <f t="shared" si="55"/>
        <v>0</v>
      </c>
      <c r="N29" s="47">
        <f t="shared" si="55"/>
        <v>0</v>
      </c>
      <c r="O29" s="66"/>
      <c r="P29" t="s">
        <v>236</v>
      </c>
    </row>
    <row r="30" spans="1:16" x14ac:dyDescent="0.3">
      <c r="A30" s="42" t="s">
        <v>138</v>
      </c>
      <c r="B30" s="45" t="str">
        <f t="shared" ref="B30" si="56">+IFERROR(B28-B29,"nm")</f>
        <v>nm</v>
      </c>
      <c r="C30" s="45">
        <f t="shared" ref="C30" si="57">+IFERROR(C28-C29,"nm")</f>
        <v>-0.29380952380952385</v>
      </c>
      <c r="D30" s="45">
        <f t="shared" ref="D30" si="58">+IFERROR(D28-D29,"nm")</f>
        <v>-5.0501474926253717E-2</v>
      </c>
      <c r="E30" s="45">
        <f t="shared" ref="E30" si="59">+IFERROR(E28-E29,"nm")</f>
        <v>-4.9357347523536654E-2</v>
      </c>
      <c r="F30" s="45">
        <f t="shared" ref="F30" si="60">+IFERROR(F28-F29,"nm")</f>
        <v>-5.4791413527743971E-2</v>
      </c>
      <c r="G30" s="45">
        <f t="shared" ref="G30" si="61">+IFERROR(G28-G29,"nm")</f>
        <v>-8.8060836501901135E-2</v>
      </c>
      <c r="H30" s="45">
        <f t="shared" ref="H30" si="62">+IFERROR(H28-H29,"nm")</f>
        <v>-4.6145721060573464E-2</v>
      </c>
      <c r="I30" s="45">
        <f>+IFERROR(I28-I29,"nm")</f>
        <v>2.2832140015910107E-3</v>
      </c>
      <c r="J30" s="47">
        <v>0</v>
      </c>
      <c r="K30" s="47">
        <f t="shared" ref="K30:N30" si="63">+J30</f>
        <v>0</v>
      </c>
      <c r="L30" s="47">
        <f t="shared" si="63"/>
        <v>0</v>
      </c>
      <c r="M30" s="47">
        <f t="shared" si="63"/>
        <v>0</v>
      </c>
      <c r="N30" s="47">
        <f t="shared" si="63"/>
        <v>0</v>
      </c>
      <c r="O30" s="66"/>
    </row>
    <row r="31" spans="1:16" x14ac:dyDescent="0.3">
      <c r="A31" s="7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72">
        <f>I31*(1+I32)</f>
        <v>790.31360946745554</v>
      </c>
      <c r="K31" s="72">
        <f t="shared" ref="K31:N31" si="64">J31*(1+J32)</f>
        <v>986.72290886173437</v>
      </c>
      <c r="L31" s="72">
        <f t="shared" si="64"/>
        <v>1231.9439868037039</v>
      </c>
      <c r="M31" s="72">
        <f t="shared" si="64"/>
        <v>1538.1075811572871</v>
      </c>
      <c r="N31" s="72">
        <f t="shared" si="64"/>
        <v>1920.3591693738908</v>
      </c>
      <c r="O31" s="58"/>
      <c r="P31" t="s">
        <v>232</v>
      </c>
    </row>
    <row r="32" spans="1:16" x14ac:dyDescent="0.3">
      <c r="A32" s="42" t="s">
        <v>129</v>
      </c>
      <c r="B32" s="45" t="str">
        <f t="shared" ref="B32" si="65">+IFERROR(B31/A31-1,"nm")</f>
        <v>nm</v>
      </c>
      <c r="C32" s="45">
        <f t="shared" ref="C32" si="66">+IFERROR(C31/B31-1,"nm")</f>
        <v>-0.12742718446601942</v>
      </c>
      <c r="D32" s="45">
        <f t="shared" ref="D32" si="67">+IFERROR(D31/C31-1,"nm")</f>
        <v>-0.10152990264255912</v>
      </c>
      <c r="E32" s="45">
        <f t="shared" ref="E32" si="68">+IFERROR(E31/D31-1,"nm")</f>
        <v>-7.8947368421052655E-2</v>
      </c>
      <c r="F32" s="45">
        <f t="shared" ref="F32" si="69">+IFERROR(F31/E31-1,"nm")</f>
        <v>3.3613445378151141E-3</v>
      </c>
      <c r="G32" s="45">
        <f t="shared" ref="G32" si="70">+IFERROR(G31/F31-1,"nm")</f>
        <v>-0.13567839195979903</v>
      </c>
      <c r="H32" s="45">
        <f t="shared" ref="H32" si="71">+IFERROR(H31/G31-1,"nm")</f>
        <v>-1.744186046511631E-2</v>
      </c>
      <c r="I32" s="45">
        <f>+IFERROR(I31/H31-1,"nm")</f>
        <v>0.24852071005917153</v>
      </c>
      <c r="J32" s="45">
        <f>+IFERROR(J31/I31-1,"nm")</f>
        <v>0.24852071005917153</v>
      </c>
      <c r="K32" s="45">
        <f t="shared" ref="K32:N32" si="72">+IFERROR(K31/J31-1,"nm")</f>
        <v>0.24852071005917153</v>
      </c>
      <c r="L32" s="45">
        <f t="shared" si="72"/>
        <v>0.24852071005917153</v>
      </c>
      <c r="M32" s="45">
        <f t="shared" si="72"/>
        <v>0.24852071005917153</v>
      </c>
      <c r="N32" s="45">
        <f t="shared" si="72"/>
        <v>0.24852071005917153</v>
      </c>
      <c r="O32" s="65"/>
      <c r="P32" t="s">
        <v>233</v>
      </c>
    </row>
    <row r="33" spans="1:15" x14ac:dyDescent="0.3">
      <c r="A33" s="42" t="s">
        <v>137</v>
      </c>
      <c r="B33" s="45">
        <f>+Historicals!B188</f>
        <v>-0.05</v>
      </c>
      <c r="C33" s="45">
        <f>+Historicals!C188</f>
        <v>0.13</v>
      </c>
      <c r="D33" s="45">
        <f>+Historicals!D188</f>
        <v>-0.1</v>
      </c>
      <c r="E33" s="45">
        <f>+Historicals!E188</f>
        <v>-0.08</v>
      </c>
      <c r="F33" s="45">
        <f>+Historicals!F188</f>
        <v>0</v>
      </c>
      <c r="G33" s="45">
        <f>+Historicals!G188</f>
        <v>-0.14000000000000001</v>
      </c>
      <c r="H33" s="45">
        <f>+Historicals!H188</f>
        <v>-0.02</v>
      </c>
      <c r="I33" s="45">
        <f>+Historicals!I188</f>
        <v>0.25</v>
      </c>
      <c r="J33" s="47">
        <v>0</v>
      </c>
      <c r="K33" s="47">
        <f t="shared" ref="K33:N33" si="73">+J33</f>
        <v>0</v>
      </c>
      <c r="L33" s="47">
        <f t="shared" si="73"/>
        <v>0</v>
      </c>
      <c r="M33" s="47">
        <f t="shared" si="73"/>
        <v>0</v>
      </c>
      <c r="N33" s="47">
        <f t="shared" si="73"/>
        <v>0</v>
      </c>
      <c r="O33" s="66"/>
    </row>
    <row r="34" spans="1:15" x14ac:dyDescent="0.3">
      <c r="A34" s="42" t="s">
        <v>138</v>
      </c>
      <c r="B34" s="45" t="str">
        <f t="shared" ref="B34" si="74">+IFERROR(B32-B33,"nm")</f>
        <v>nm</v>
      </c>
      <c r="C34" s="45">
        <f t="shared" ref="C34" si="75">+IFERROR(C32-C33,"nm")</f>
        <v>-0.25742718446601942</v>
      </c>
      <c r="D34" s="45">
        <f t="shared" ref="D34" si="76">+IFERROR(D32-D33,"nm")</f>
        <v>-1.5299026425591167E-3</v>
      </c>
      <c r="E34" s="45">
        <f t="shared" ref="E34" si="77">+IFERROR(E32-E33,"nm")</f>
        <v>1.0526315789473467E-3</v>
      </c>
      <c r="F34" s="45">
        <f t="shared" ref="F34" si="78">+IFERROR(F32-F33,"nm")</f>
        <v>3.3613445378151141E-3</v>
      </c>
      <c r="G34" s="45">
        <f t="shared" ref="G34" si="79">+IFERROR(G32-G33,"nm")</f>
        <v>4.321608040200986E-3</v>
      </c>
      <c r="H34" s="45">
        <f t="shared" ref="H34" si="80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81">+J34</f>
        <v>0</v>
      </c>
      <c r="L34" s="47">
        <f t="shared" si="81"/>
        <v>0</v>
      </c>
      <c r="M34" s="47">
        <f t="shared" si="81"/>
        <v>0</v>
      </c>
      <c r="N34" s="47">
        <f t="shared" si="81"/>
        <v>0</v>
      </c>
      <c r="O34" s="66"/>
    </row>
    <row r="35" spans="1:15" x14ac:dyDescent="0.3">
      <c r="A35" s="9" t="s">
        <v>130</v>
      </c>
      <c r="B35" s="46">
        <f t="shared" ref="B35:H35" si="82">+B42+B38</f>
        <v>3766</v>
      </c>
      <c r="C35" s="46">
        <f t="shared" si="82"/>
        <v>3896</v>
      </c>
      <c r="D35" s="46">
        <f t="shared" si="82"/>
        <v>4015</v>
      </c>
      <c r="E35" s="46">
        <f t="shared" si="82"/>
        <v>3760</v>
      </c>
      <c r="F35" s="46">
        <f t="shared" si="82"/>
        <v>4074</v>
      </c>
      <c r="G35" s="46">
        <f t="shared" si="82"/>
        <v>3047</v>
      </c>
      <c r="H35" s="46">
        <f t="shared" si="82"/>
        <v>5219</v>
      </c>
      <c r="I35" s="46">
        <f>+I42+I38</f>
        <v>5238</v>
      </c>
      <c r="J35" s="46">
        <f>+J21*J37</f>
        <v>5595.9609988939983</v>
      </c>
      <c r="K35" s="46">
        <f t="shared" ref="K35:N35" si="83">+K21*K37</f>
        <v>5978.3847844869633</v>
      </c>
      <c r="L35" s="46">
        <f t="shared" si="83"/>
        <v>6386.9431253093444</v>
      </c>
      <c r="M35" s="46">
        <f t="shared" si="83"/>
        <v>6823.4220373014959</v>
      </c>
      <c r="N35" s="46">
        <f t="shared" si="83"/>
        <v>7289.7295913961443</v>
      </c>
      <c r="O35" s="80"/>
    </row>
    <row r="36" spans="1:15" x14ac:dyDescent="0.3">
      <c r="A36" s="44" t="s">
        <v>129</v>
      </c>
      <c r="B36" s="45" t="str">
        <f t="shared" ref="B36" si="84">+IFERROR(B35/A35-1,"nm")</f>
        <v>nm</v>
      </c>
      <c r="C36" s="45">
        <f t="shared" ref="C36" si="85">+IFERROR(C35/B35-1,"nm")</f>
        <v>3.4519383961763239E-2</v>
      </c>
      <c r="D36" s="45">
        <f t="shared" ref="D36" si="86">+IFERROR(D35/C35-1,"nm")</f>
        <v>3.0544147843942548E-2</v>
      </c>
      <c r="E36" s="45">
        <f t="shared" ref="E36" si="87">+IFERROR(E35/D35-1,"nm")</f>
        <v>-6.3511830635118338E-2</v>
      </c>
      <c r="F36" s="45">
        <f t="shared" ref="F36" si="88">+IFERROR(F35/E35-1,"nm")</f>
        <v>8.3510638297872308E-2</v>
      </c>
      <c r="G36" s="45">
        <f t="shared" ref="G36" si="89">+IFERROR(G35/F35-1,"nm")</f>
        <v>-0.25208640157093765</v>
      </c>
      <c r="H36" s="45">
        <f t="shared" ref="H36" si="90">+IFERROR(H35/G35-1,"nm")</f>
        <v>0.71283229405973092</v>
      </c>
      <c r="I36" s="45">
        <f>+IFERROR(I35/H35-1,"nm")</f>
        <v>3.6405441655489312E-3</v>
      </c>
      <c r="J36" s="45">
        <f t="shared" ref="J36:N36" si="91">+IFERROR(J35/I35-1,"nm")</f>
        <v>6.8339251411607238E-2</v>
      </c>
      <c r="K36" s="45">
        <f t="shared" si="91"/>
        <v>6.8339251411607016E-2</v>
      </c>
      <c r="L36" s="45">
        <f t="shared" si="91"/>
        <v>6.8339251411607016E-2</v>
      </c>
      <c r="M36" s="45">
        <f t="shared" si="91"/>
        <v>6.8339251411607238E-2</v>
      </c>
      <c r="N36" s="45">
        <f t="shared" si="91"/>
        <v>6.8339251411607238E-2</v>
      </c>
      <c r="O36" s="65"/>
    </row>
    <row r="37" spans="1:15" x14ac:dyDescent="0.3">
      <c r="A37" s="44" t="s">
        <v>131</v>
      </c>
      <c r="B37" s="45">
        <f t="shared" ref="B37:H37" si="92">+IFERROR(B35/B$21,"nm")</f>
        <v>0.27409024745269289</v>
      </c>
      <c r="C37" s="45">
        <f t="shared" si="92"/>
        <v>0.26388512598211866</v>
      </c>
      <c r="D37" s="45">
        <f t="shared" si="92"/>
        <v>0.26386698212407994</v>
      </c>
      <c r="E37" s="45">
        <f t="shared" si="92"/>
        <v>0.25311342982160889</v>
      </c>
      <c r="F37" s="45">
        <f t="shared" si="92"/>
        <v>0.25619418941013711</v>
      </c>
      <c r="G37" s="45">
        <f t="shared" si="92"/>
        <v>0.2103700635183651</v>
      </c>
      <c r="H37" s="45">
        <f t="shared" si="92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93">+J37</f>
        <v>0.28540293140086087</v>
      </c>
      <c r="L37" s="47">
        <f t="shared" si="93"/>
        <v>0.28540293140086087</v>
      </c>
      <c r="M37" s="47">
        <f t="shared" si="93"/>
        <v>0.28540293140086087</v>
      </c>
      <c r="N37" s="47">
        <f t="shared" si="93"/>
        <v>0.28540293140086087</v>
      </c>
      <c r="O37" s="66"/>
    </row>
    <row r="38" spans="1:15" x14ac:dyDescent="0.3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6">
        <f>+J41*J48</f>
        <v>132.47406717503929</v>
      </c>
      <c r="K38" s="46">
        <f t="shared" ref="K38:N38" si="94">+K41*K48</f>
        <v>141.52724575723244</v>
      </c>
      <c r="L38" s="46">
        <f t="shared" si="94"/>
        <v>151.19911178662827</v>
      </c>
      <c r="M38" s="46">
        <f t="shared" si="94"/>
        <v>161.53194590022636</v>
      </c>
      <c r="N38" s="46">
        <f t="shared" si="94"/>
        <v>172.57091816210809</v>
      </c>
      <c r="O38" s="80"/>
    </row>
    <row r="39" spans="1:15" x14ac:dyDescent="0.3">
      <c r="A39" s="44" t="s">
        <v>129</v>
      </c>
      <c r="B39" s="45" t="str">
        <f t="shared" ref="B39" si="95">+IFERROR(B38/A38-1,"nm")</f>
        <v>nm</v>
      </c>
      <c r="C39" s="45">
        <f t="shared" ref="C39" si="96">+IFERROR(C38/B38-1,"nm")</f>
        <v>9.9173553719008156E-2</v>
      </c>
      <c r="D39" s="45">
        <f t="shared" ref="D39" si="97">+IFERROR(D38/C38-1,"nm")</f>
        <v>5.2631578947368363E-2</v>
      </c>
      <c r="E39" s="45">
        <f t="shared" ref="E39" si="98">+IFERROR(E38/D38-1,"nm")</f>
        <v>0.14285714285714279</v>
      </c>
      <c r="F39" s="45">
        <f t="shared" ref="F39" si="99">+IFERROR(F38/E38-1,"nm")</f>
        <v>-6.8749999999999978E-2</v>
      </c>
      <c r="G39" s="45">
        <f t="shared" ref="G39" si="100">+IFERROR(G38/F38-1,"nm")</f>
        <v>-6.7114093959731447E-3</v>
      </c>
      <c r="H39" s="45">
        <f t="shared" ref="H39" si="101">+IFERROR(H38/G38-1,"nm")</f>
        <v>-0.1216216216216216</v>
      </c>
      <c r="I39" s="45">
        <f>+IFERROR(I38/H38-1,"nm")</f>
        <v>-4.6153846153846101E-2</v>
      </c>
      <c r="J39" s="45">
        <f t="shared" ref="J39" si="102">+IFERROR(J38/I38-1,"nm")</f>
        <v>6.8339251411607238E-2</v>
      </c>
      <c r="K39" s="45">
        <f t="shared" ref="K39" si="103">+IFERROR(K38/J38-1,"nm")</f>
        <v>6.8339251411607016E-2</v>
      </c>
      <c r="L39" s="45">
        <f t="shared" ref="L39" si="104">+IFERROR(L38/K38-1,"nm")</f>
        <v>6.8339251411607238E-2</v>
      </c>
      <c r="M39" s="45">
        <f t="shared" ref="M39" si="105">+IFERROR(M38/L38-1,"nm")</f>
        <v>6.8339251411607238E-2</v>
      </c>
      <c r="N39" s="45">
        <f t="shared" ref="N39" si="106">+IFERROR(N38/M38-1,"nm")</f>
        <v>6.8339251411607238E-2</v>
      </c>
      <c r="O39" s="65"/>
    </row>
    <row r="40" spans="1:15" x14ac:dyDescent="0.3">
      <c r="A40" s="44" t="s">
        <v>133</v>
      </c>
      <c r="B40" s="45">
        <f t="shared" ref="B40:H40" si="107">+IFERROR(B38/B$21,"nm")</f>
        <v>8.8064046579330417E-3</v>
      </c>
      <c r="C40" s="45">
        <f t="shared" si="107"/>
        <v>9.0083988079111346E-3</v>
      </c>
      <c r="D40" s="45">
        <f t="shared" si="107"/>
        <v>9.2008412197686646E-3</v>
      </c>
      <c r="E40" s="45">
        <f t="shared" si="107"/>
        <v>1.0770784247728038E-2</v>
      </c>
      <c r="F40" s="45">
        <f t="shared" si="107"/>
        <v>9.3698905798012821E-3</v>
      </c>
      <c r="G40" s="45">
        <f t="shared" si="107"/>
        <v>1.0218171775752554E-2</v>
      </c>
      <c r="H40" s="45">
        <f t="shared" si="107"/>
        <v>7.5673787764130628E-3</v>
      </c>
      <c r="I40" s="45">
        <f>+IFERROR(I38/I$21,"nm")</f>
        <v>6.7563886013185855E-3</v>
      </c>
      <c r="J40" s="45">
        <f t="shared" ref="J40:N40" si="108">+IFERROR(J38/J$21,"nm")</f>
        <v>6.7563886013185855E-3</v>
      </c>
      <c r="K40" s="45">
        <f t="shared" si="108"/>
        <v>6.7563886013185855E-3</v>
      </c>
      <c r="L40" s="45">
        <f t="shared" si="108"/>
        <v>6.7563886013185855E-3</v>
      </c>
      <c r="M40" s="45">
        <f t="shared" si="108"/>
        <v>6.7563886013185864E-3</v>
      </c>
      <c r="N40" s="45">
        <f t="shared" si="108"/>
        <v>6.7563886013185873E-3</v>
      </c>
      <c r="O40" s="65"/>
    </row>
    <row r="41" spans="1:15" x14ac:dyDescent="0.3">
      <c r="A41" s="44" t="s">
        <v>140</v>
      </c>
      <c r="B41" s="45">
        <f t="shared" ref="B41:H41" si="109">+IFERROR(B38/B48,"nm")</f>
        <v>0.19145569620253164</v>
      </c>
      <c r="C41" s="45">
        <f t="shared" si="109"/>
        <v>0.17924528301886791</v>
      </c>
      <c r="D41" s="45">
        <f t="shared" si="109"/>
        <v>0.17094017094017094</v>
      </c>
      <c r="E41" s="45">
        <f t="shared" si="109"/>
        <v>0.18867924528301888</v>
      </c>
      <c r="F41" s="45">
        <f t="shared" si="109"/>
        <v>0.18304668304668303</v>
      </c>
      <c r="G41" s="45">
        <f t="shared" si="109"/>
        <v>0.22945736434108527</v>
      </c>
      <c r="H41" s="45">
        <f t="shared" si="109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0">+J41</f>
        <v>0.19405320813771518</v>
      </c>
      <c r="L41" s="47">
        <f t="shared" si="110"/>
        <v>0.19405320813771518</v>
      </c>
      <c r="M41" s="47">
        <f t="shared" si="110"/>
        <v>0.19405320813771518</v>
      </c>
      <c r="N41" s="47">
        <f t="shared" si="110"/>
        <v>0.19405320813771518</v>
      </c>
      <c r="O41" s="66"/>
    </row>
    <row r="42" spans="1:15" x14ac:dyDescent="0.3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5463.4869317189587</v>
      </c>
      <c r="K42" s="9">
        <f t="shared" ref="K42:N42" si="111">+K35-K38</f>
        <v>5836.8575387297305</v>
      </c>
      <c r="L42" s="9">
        <f t="shared" si="111"/>
        <v>6235.7440135227162</v>
      </c>
      <c r="M42" s="9">
        <f t="shared" si="111"/>
        <v>6661.8900914012693</v>
      </c>
      <c r="N42" s="9">
        <f t="shared" si="111"/>
        <v>7117.1586732340365</v>
      </c>
      <c r="O42" s="79"/>
    </row>
    <row r="43" spans="1:15" x14ac:dyDescent="0.3">
      <c r="A43" s="44" t="s">
        <v>129</v>
      </c>
      <c r="B43" s="45" t="str">
        <f t="shared" ref="B43" si="112">+IFERROR(B42/A42-1,"nm")</f>
        <v>nm</v>
      </c>
      <c r="C43" s="45">
        <f t="shared" ref="C43" si="113">+IFERROR(C42/B42-1,"nm")</f>
        <v>3.2373113854595292E-2</v>
      </c>
      <c r="D43" s="45">
        <f t="shared" ref="D43" si="114">+IFERROR(D42/C42-1,"nm")</f>
        <v>2.9763486579856391E-2</v>
      </c>
      <c r="E43" s="45">
        <f t="shared" ref="E43" si="115">+IFERROR(E42/D42-1,"nm")</f>
        <v>-7.096774193548383E-2</v>
      </c>
      <c r="F43" s="45">
        <f t="shared" ref="F43" si="116">+IFERROR(F42/E42-1,"nm")</f>
        <v>9.0277777777777679E-2</v>
      </c>
      <c r="G43" s="45">
        <f t="shared" ref="G43" si="117">+IFERROR(G42/F42-1,"nm")</f>
        <v>-0.26140127388535028</v>
      </c>
      <c r="H43" s="45">
        <f t="shared" ref="H43" si="118">+IFERROR(H42/G42-1,"nm")</f>
        <v>0.75543290789927564</v>
      </c>
      <c r="I43" s="45">
        <f>+IFERROR(I42/H42-1,"nm")</f>
        <v>4.9125564943997002E-3</v>
      </c>
      <c r="J43" s="45">
        <f t="shared" ref="J43:N43" si="119">+IFERROR(J42/I42-1,"nm")</f>
        <v>6.8339251411607016E-2</v>
      </c>
      <c r="K43" s="45">
        <f t="shared" si="119"/>
        <v>6.8339251411607016E-2</v>
      </c>
      <c r="L43" s="45">
        <f t="shared" si="119"/>
        <v>6.8339251411607238E-2</v>
      </c>
      <c r="M43" s="45">
        <f t="shared" si="119"/>
        <v>6.8339251411607238E-2</v>
      </c>
      <c r="N43" s="45">
        <f t="shared" si="119"/>
        <v>6.833925141160746E-2</v>
      </c>
      <c r="O43" s="65"/>
    </row>
    <row r="44" spans="1:15" x14ac:dyDescent="0.3">
      <c r="A44" s="44" t="s">
        <v>131</v>
      </c>
      <c r="B44" s="45">
        <f t="shared" ref="B44:H44" si="120">+IFERROR(B42/B$21,"nm")</f>
        <v>0.26528384279475981</v>
      </c>
      <c r="C44" s="45">
        <f t="shared" si="120"/>
        <v>0.25487672717420751</v>
      </c>
      <c r="D44" s="45">
        <f t="shared" si="120"/>
        <v>0.25466614090431128</v>
      </c>
      <c r="E44" s="45">
        <f t="shared" si="120"/>
        <v>0.24234264557388085</v>
      </c>
      <c r="F44" s="45">
        <f t="shared" si="120"/>
        <v>0.2468242988303358</v>
      </c>
      <c r="G44" s="45">
        <f t="shared" si="120"/>
        <v>0.20015189174261253</v>
      </c>
      <c r="H44" s="45">
        <f t="shared" si="120"/>
        <v>0.29623377379358518</v>
      </c>
      <c r="I44" s="45">
        <f>+IFERROR(I42/I$21,"nm")</f>
        <v>0.27864654279954232</v>
      </c>
      <c r="J44" s="45">
        <f t="shared" ref="J44:N44" si="121">+IFERROR(J42/J$21,"nm")</f>
        <v>0.27864654279954226</v>
      </c>
      <c r="K44" s="45">
        <f t="shared" si="121"/>
        <v>0.27864654279954226</v>
      </c>
      <c r="L44" s="45">
        <f t="shared" si="121"/>
        <v>0.27864654279954226</v>
      </c>
      <c r="M44" s="45">
        <f t="shared" si="121"/>
        <v>0.27864654279954226</v>
      </c>
      <c r="N44" s="45">
        <f t="shared" si="121"/>
        <v>0.27864654279954232</v>
      </c>
      <c r="O44" s="65"/>
    </row>
    <row r="45" spans="1:15" x14ac:dyDescent="0.3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6">
        <f>+J21*J47</f>
        <v>155.97753070609465</v>
      </c>
      <c r="K45" s="46">
        <f t="shared" ref="K45:N45" si="122">+K21*K47</f>
        <v>166.63691839158014</v>
      </c>
      <c r="L45" s="46">
        <f t="shared" si="122"/>
        <v>178.02476065199781</v>
      </c>
      <c r="M45" s="46">
        <f t="shared" si="122"/>
        <v>190.19083952768588</v>
      </c>
      <c r="N45" s="46">
        <f t="shared" si="122"/>
        <v>203.18833912635304</v>
      </c>
      <c r="O45" s="80"/>
    </row>
    <row r="46" spans="1:15" x14ac:dyDescent="0.3">
      <c r="A46" s="44" t="s">
        <v>129</v>
      </c>
      <c r="B46" s="45" t="str">
        <f t="shared" ref="B46" si="123">+IFERROR(B45/A45-1,"nm")</f>
        <v>nm</v>
      </c>
      <c r="C46" s="45">
        <f t="shared" ref="C46" si="124">+IFERROR(C45/B45-1,"nm")</f>
        <v>0.16346153846153855</v>
      </c>
      <c r="D46" s="45">
        <f t="shared" ref="D46" si="125">+IFERROR(D45/C45-1,"nm")</f>
        <v>-7.8512396694214837E-2</v>
      </c>
      <c r="E46" s="45">
        <f t="shared" ref="E46" si="126">+IFERROR(E45/D45-1,"nm")</f>
        <v>-0.12107623318385652</v>
      </c>
      <c r="F46" s="45">
        <f t="shared" ref="F46" si="127">+IFERROR(F45/E45-1,"nm")</f>
        <v>-0.40306122448979587</v>
      </c>
      <c r="G46" s="45">
        <f t="shared" ref="G46" si="128">+IFERROR(G45/F45-1,"nm")</f>
        <v>-5.9829059829059839E-2</v>
      </c>
      <c r="H46" s="45">
        <f t="shared" ref="H46" si="129">+IFERROR(H45/G45-1,"nm")</f>
        <v>-0.10909090909090913</v>
      </c>
      <c r="I46" s="45">
        <f>+IFERROR(I45/H45-1,"nm")</f>
        <v>0.48979591836734704</v>
      </c>
      <c r="J46" s="45">
        <f t="shared" ref="J46" si="130">+IFERROR(J45/I45-1,"nm")</f>
        <v>6.8339251411607238E-2</v>
      </c>
      <c r="K46" s="45">
        <f t="shared" ref="K46" si="131">+IFERROR(K45/J45-1,"nm")</f>
        <v>6.8339251411607238E-2</v>
      </c>
      <c r="L46" s="45">
        <f t="shared" ref="L46" si="132">+IFERROR(L45/K45-1,"nm")</f>
        <v>6.8339251411607238E-2</v>
      </c>
      <c r="M46" s="45">
        <f t="shared" ref="M46" si="133">+IFERROR(M45/L45-1,"nm")</f>
        <v>6.8339251411607238E-2</v>
      </c>
      <c r="N46" s="45">
        <f t="shared" ref="N46" si="134">+IFERROR(N45/M45-1,"nm")</f>
        <v>6.8339251411607238E-2</v>
      </c>
      <c r="O46" s="65"/>
    </row>
    <row r="47" spans="1:15" x14ac:dyDescent="0.3">
      <c r="A47" s="44" t="s">
        <v>133</v>
      </c>
      <c r="B47" s="45">
        <f t="shared" ref="B47:H47" si="135">+IFERROR(B45/B$21,"nm")</f>
        <v>1.5138282387190683E-2</v>
      </c>
      <c r="C47" s="45">
        <f t="shared" si="135"/>
        <v>1.6391221891086428E-2</v>
      </c>
      <c r="D47" s="45">
        <f t="shared" si="135"/>
        <v>1.4655625657202945E-2</v>
      </c>
      <c r="E47" s="45">
        <f t="shared" si="135"/>
        <v>1.3194210703466847E-2</v>
      </c>
      <c r="F47" s="45">
        <f t="shared" si="135"/>
        <v>7.3575650861526856E-3</v>
      </c>
      <c r="G47" s="45">
        <f t="shared" si="135"/>
        <v>7.5945871306268989E-3</v>
      </c>
      <c r="H47" s="45">
        <f t="shared" si="135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36">+J47</f>
        <v>7.9551027080041418E-3</v>
      </c>
      <c r="L47" s="47">
        <f t="shared" si="136"/>
        <v>7.9551027080041418E-3</v>
      </c>
      <c r="M47" s="47">
        <f t="shared" si="136"/>
        <v>7.9551027080041418E-3</v>
      </c>
      <c r="N47" s="47">
        <f t="shared" si="136"/>
        <v>7.9551027080041418E-3</v>
      </c>
      <c r="O47" s="66"/>
    </row>
    <row r="48" spans="1:15" x14ac:dyDescent="0.3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6">
        <f>+J21*J50</f>
        <v>682.66878165201706</v>
      </c>
      <c r="K48" s="46">
        <f t="shared" ref="K48:N48" si="137">+K21*K50</f>
        <v>729.32185515218976</v>
      </c>
      <c r="L48" s="46">
        <f t="shared" si="137"/>
        <v>779.16316477141504</v>
      </c>
      <c r="M48" s="46">
        <f t="shared" si="137"/>
        <v>832.41059217939232</v>
      </c>
      <c r="N48" s="46">
        <f t="shared" si="137"/>
        <v>889.29690891602468</v>
      </c>
      <c r="O48" s="80"/>
    </row>
    <row r="49" spans="1:16" x14ac:dyDescent="0.3">
      <c r="A49" s="44" t="s">
        <v>129</v>
      </c>
      <c r="B49" s="45" t="str">
        <f t="shared" ref="B49" si="138">+IFERROR(B48/A48-1,"nm")</f>
        <v>nm</v>
      </c>
      <c r="C49" s="45">
        <f t="shared" ref="C49" si="139">+IFERROR(C48/B48-1,"nm")</f>
        <v>0.17405063291139244</v>
      </c>
      <c r="D49" s="45">
        <f t="shared" ref="D49" si="140">+IFERROR(D48/C48-1,"nm")</f>
        <v>0.10377358490566047</v>
      </c>
      <c r="E49" s="45">
        <f t="shared" ref="E49" si="141">+IFERROR(E48/D48-1,"nm")</f>
        <v>3.5409035409035505E-2</v>
      </c>
      <c r="F49" s="45">
        <f t="shared" ref="F49" si="142">+IFERROR(F48/E48-1,"nm")</f>
        <v>-4.0094339622641528E-2</v>
      </c>
      <c r="G49" s="45">
        <f t="shared" ref="G49" si="143">+IFERROR(G48/F48-1,"nm")</f>
        <v>-0.20761670761670759</v>
      </c>
      <c r="H49" s="45">
        <f t="shared" ref="H49" si="144">+IFERROR(H48/G48-1,"nm")</f>
        <v>-4.3410852713178349E-2</v>
      </c>
      <c r="I49" s="45">
        <f>+IFERROR(I48/H48-1,"nm")</f>
        <v>3.5656401944894611E-2</v>
      </c>
      <c r="J49" s="45">
        <f t="shared" ref="J49:N49" si="145">+IFERROR(J48/I48-1,"nm")</f>
        <v>6.8339251411607238E-2</v>
      </c>
      <c r="K49" s="45">
        <f t="shared" si="145"/>
        <v>6.8339251411607016E-2</v>
      </c>
      <c r="L49" s="45">
        <f t="shared" si="145"/>
        <v>6.8339251411607238E-2</v>
      </c>
      <c r="M49" s="45">
        <f t="shared" si="145"/>
        <v>6.8339251411607238E-2</v>
      </c>
      <c r="N49" s="45">
        <f t="shared" si="145"/>
        <v>6.8339251411607238E-2</v>
      </c>
      <c r="O49" s="65"/>
    </row>
    <row r="50" spans="1:16" x14ac:dyDescent="0.3">
      <c r="A50" s="44" t="s">
        <v>133</v>
      </c>
      <c r="B50" s="45">
        <f t="shared" ref="B50:H50" si="146">+IFERROR(B48/B$21,"nm")</f>
        <v>4.599708879184862E-2</v>
      </c>
      <c r="C50" s="45">
        <f t="shared" si="146"/>
        <v>5.0257382823083174E-2</v>
      </c>
      <c r="D50" s="45">
        <f t="shared" si="146"/>
        <v>5.3824921135646686E-2</v>
      </c>
      <c r="E50" s="45">
        <f t="shared" si="146"/>
        <v>5.7085156512958597E-2</v>
      </c>
      <c r="F50" s="45">
        <f t="shared" si="146"/>
        <v>5.1188529744686205E-2</v>
      </c>
      <c r="G50" s="45">
        <f t="shared" si="146"/>
        <v>4.4531897265948632E-2</v>
      </c>
      <c r="H50" s="45">
        <f t="shared" si="146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47">+J50</f>
        <v>3.4817196098730456E-2</v>
      </c>
      <c r="L50" s="47">
        <f t="shared" si="147"/>
        <v>3.4817196098730456E-2</v>
      </c>
      <c r="M50" s="47">
        <f t="shared" si="147"/>
        <v>3.4817196098730456E-2</v>
      </c>
      <c r="N50" s="47">
        <f t="shared" si="147"/>
        <v>3.4817196098730456E-2</v>
      </c>
      <c r="O50" s="66"/>
    </row>
    <row r="51" spans="1:16" x14ac:dyDescent="0.3">
      <c r="A51" s="41" t="s">
        <v>101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  <c r="O51" s="77"/>
    </row>
    <row r="52" spans="1:16" x14ac:dyDescent="0.3">
      <c r="A52" s="9" t="s">
        <v>136</v>
      </c>
      <c r="B52" s="9">
        <f>B54+B58+B62</f>
        <v>7126</v>
      </c>
      <c r="C52" s="9">
        <f t="shared" ref="C52:I52" si="148">C54+C58+C62</f>
        <v>7315</v>
      </c>
      <c r="D52" s="9">
        <f t="shared" si="148"/>
        <v>7970</v>
      </c>
      <c r="E52" s="9">
        <f t="shared" si="148"/>
        <v>9242</v>
      </c>
      <c r="F52" s="9">
        <f t="shared" si="148"/>
        <v>9812</v>
      </c>
      <c r="G52" s="9">
        <f t="shared" si="148"/>
        <v>9347</v>
      </c>
      <c r="H52" s="9">
        <f t="shared" si="148"/>
        <v>11456</v>
      </c>
      <c r="I52" s="9">
        <f t="shared" si="148"/>
        <v>12479</v>
      </c>
      <c r="J52" s="73">
        <f>I52*(1+I53)</f>
        <v>13593.352042597766</v>
      </c>
      <c r="K52" s="73">
        <f>J52*(1+J53)</f>
        <v>14807.213699334632</v>
      </c>
      <c r="L52" s="73">
        <f t="shared" ref="L52:N52" si="149">K52*(1+K53)</f>
        <v>16129.470998079338</v>
      </c>
      <c r="M52" s="73">
        <f t="shared" si="149"/>
        <v>17569.803472855452</v>
      </c>
      <c r="N52" s="73">
        <f t="shared" si="149"/>
        <v>19138.755022500281</v>
      </c>
      <c r="O52" s="79"/>
      <c r="P52" t="s">
        <v>214</v>
      </c>
    </row>
    <row r="53" spans="1:16" x14ac:dyDescent="0.3">
      <c r="A53" s="42" t="s">
        <v>129</v>
      </c>
      <c r="B53" s="45" t="str">
        <f t="shared" ref="B53" si="150">+IFERROR(B52/A52-1,"nm")</f>
        <v>nm</v>
      </c>
      <c r="C53" s="45">
        <f t="shared" ref="C53" si="151">+IFERROR(C52/B52-1,"nm")</f>
        <v>2.6522593320235766E-2</v>
      </c>
      <c r="D53" s="45">
        <f t="shared" ref="D53" si="152">+IFERROR(D52/C52-1,"nm")</f>
        <v>8.9542036910458034E-2</v>
      </c>
      <c r="E53" s="45">
        <f t="shared" ref="E53" si="153">+IFERROR(E52/D52-1,"nm")</f>
        <v>0.15959849435382689</v>
      </c>
      <c r="F53" s="45">
        <f t="shared" ref="F53" si="154">+IFERROR(F52/E52-1,"nm")</f>
        <v>6.1674962129409261E-2</v>
      </c>
      <c r="G53" s="45">
        <f t="shared" ref="G53" si="155">+IFERROR(G52/F52-1,"nm")</f>
        <v>-4.7390949857317621E-2</v>
      </c>
      <c r="H53" s="45">
        <f t="shared" ref="H53" si="156">+IFERROR(H52/G52-1,"nm")</f>
        <v>0.22563389322777372</v>
      </c>
      <c r="I53" s="45">
        <f>+IFERROR(I52/H52-1,"nm")</f>
        <v>8.9298184357541999E-2</v>
      </c>
      <c r="J53" s="45">
        <f t="shared" ref="J53:K53" si="157">+IFERROR(J52/I52-1,"nm")</f>
        <v>8.9298184357541999E-2</v>
      </c>
      <c r="K53" s="45">
        <f t="shared" si="157"/>
        <v>8.9298184357541999E-2</v>
      </c>
      <c r="L53" s="45">
        <f t="shared" ref="L53" si="158">+IFERROR(L52/K52-1,"nm")</f>
        <v>8.9298184357541999E-2</v>
      </c>
      <c r="M53" s="45">
        <f t="shared" ref="M53" si="159">+IFERROR(M52/L52-1,"nm")</f>
        <v>8.9298184357541999E-2</v>
      </c>
      <c r="N53" s="45">
        <f t="shared" ref="N53" si="160">+IFERROR(N52/M52-1,"nm")</f>
        <v>8.9298184357541999E-2</v>
      </c>
      <c r="O53" s="65"/>
      <c r="P53" t="s">
        <v>215</v>
      </c>
    </row>
    <row r="54" spans="1:16" x14ac:dyDescent="0.3">
      <c r="A54" s="43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73">
        <f>I54*(1+I55)</f>
        <v>7831.0680057388818</v>
      </c>
      <c r="K54" s="73">
        <f t="shared" ref="K54:N54" si="161">J54*(1+J55)</f>
        <v>8300.707378249479</v>
      </c>
      <c r="L54" s="73">
        <f t="shared" si="161"/>
        <v>8798.5116370885444</v>
      </c>
      <c r="M54" s="73">
        <f t="shared" si="161"/>
        <v>9326.1698672611437</v>
      </c>
      <c r="N54" s="73">
        <f t="shared" si="161"/>
        <v>9885.4724504053556</v>
      </c>
      <c r="O54" s="79"/>
      <c r="P54" t="s">
        <v>218</v>
      </c>
    </row>
    <row r="55" spans="1:16" x14ac:dyDescent="0.3">
      <c r="A55" s="42" t="s">
        <v>129</v>
      </c>
      <c r="B55" s="45" t="str">
        <f t="shared" ref="B55" si="162">+IFERROR(B54/A54-1,"nm")</f>
        <v>nm</v>
      </c>
      <c r="C55" s="45">
        <f t="shared" ref="C55" si="163">+IFERROR(C54/B54-1,"nm")</f>
        <v>3.4871358707208255E-2</v>
      </c>
      <c r="D55" s="45">
        <f>+IFERROR(D54/C54-1,"nm")</f>
        <v>6.6776248202177868E-2</v>
      </c>
      <c r="E55" s="45">
        <f>+IFERROR(E54/D54-1,"nm")</f>
        <v>0.1315485362095532</v>
      </c>
      <c r="F55" s="45">
        <f>+IFERROR(F54/E54-1,"nm")</f>
        <v>7.1148936170212673E-2</v>
      </c>
      <c r="G55" s="45">
        <f t="shared" ref="G55" si="164">+IFERROR(G54/F54-1,"nm")</f>
        <v>-6.3721595423486432E-2</v>
      </c>
      <c r="H55" s="45">
        <f t="shared" ref="H55" si="165">+IFERROR(H54/G54-1,"nm")</f>
        <v>0.18295994568907004</v>
      </c>
      <c r="I55" s="45">
        <f>+IFERROR(I54/H54-1,"nm")</f>
        <v>5.9971305595408975E-2</v>
      </c>
      <c r="J55" s="45">
        <f>+IFERROR(J54/I54-1,"nm")</f>
        <v>5.9971305595408975E-2</v>
      </c>
      <c r="K55" s="45">
        <f>+IFERROR(K54/J54-1,"nm")</f>
        <v>5.9971305595408975E-2</v>
      </c>
      <c r="L55" s="45">
        <f t="shared" ref="L55:N55" si="166">+IFERROR(L54/K54-1,"nm")</f>
        <v>5.9971305595408975E-2</v>
      </c>
      <c r="M55" s="45">
        <f t="shared" si="166"/>
        <v>5.9971305595408975E-2</v>
      </c>
      <c r="N55" s="45">
        <f t="shared" si="166"/>
        <v>5.9971305595408975E-2</v>
      </c>
      <c r="O55" s="65"/>
      <c r="P55" t="s">
        <v>219</v>
      </c>
    </row>
    <row r="56" spans="1:16" x14ac:dyDescent="0.3">
      <c r="A56" s="42" t="s">
        <v>137</v>
      </c>
      <c r="B56" s="45">
        <f>+Historicals!B190</f>
        <v>0.47</v>
      </c>
      <c r="C56" s="45">
        <f>+Historicals!C190</f>
        <v>0.37</v>
      </c>
      <c r="D56" s="45">
        <f>+Historicals!D190</f>
        <v>0.08</v>
      </c>
      <c r="E56" s="45">
        <f>+Historicals!E190</f>
        <v>0.06</v>
      </c>
      <c r="F56" s="45">
        <f>+Historicals!F190</f>
        <v>0.12</v>
      </c>
      <c r="G56" s="45">
        <f>+Historicals!G190</f>
        <v>-0.03</v>
      </c>
      <c r="H56" s="45">
        <f>+Historicals!H190</f>
        <v>0.13</v>
      </c>
      <c r="I56" s="45">
        <f>+Historicals!I190</f>
        <v>0.09</v>
      </c>
      <c r="J56" s="47">
        <v>0</v>
      </c>
      <c r="K56" s="47">
        <f t="shared" ref="K56:K57" si="167">+J56</f>
        <v>0</v>
      </c>
      <c r="L56" s="47">
        <f t="shared" ref="L56:L57" si="168">+K56</f>
        <v>0</v>
      </c>
      <c r="M56" s="47">
        <f t="shared" ref="M56:M57" si="169">+L56</f>
        <v>0</v>
      </c>
      <c r="N56" s="47">
        <f t="shared" ref="N56:N57" si="170">+M56</f>
        <v>0</v>
      </c>
      <c r="O56" s="66"/>
    </row>
    <row r="57" spans="1:16" x14ac:dyDescent="0.3">
      <c r="A57" s="42" t="s">
        <v>138</v>
      </c>
      <c r="B57" s="45" t="str">
        <f t="shared" ref="B57:H57" si="171">+IFERROR(B55-B56,"nm")</f>
        <v>nm</v>
      </c>
      <c r="C57" s="45">
        <f t="shared" si="171"/>
        <v>-0.33512864129279174</v>
      </c>
      <c r="D57" s="45">
        <f t="shared" si="171"/>
        <v>-1.3223751797822134E-2</v>
      </c>
      <c r="E57" s="45">
        <f t="shared" si="171"/>
        <v>7.1548536209553204E-2</v>
      </c>
      <c r="F57" s="45">
        <f t="shared" si="171"/>
        <v>-4.8851063829787322E-2</v>
      </c>
      <c r="G57" s="45">
        <f t="shared" si="171"/>
        <v>-3.3721595423486433E-2</v>
      </c>
      <c r="H57" s="45">
        <f t="shared" si="171"/>
        <v>5.2959945689070032E-2</v>
      </c>
      <c r="I57" s="45">
        <f>+IFERROR(I55-I56,"nm")</f>
        <v>-3.0028694404591022E-2</v>
      </c>
      <c r="J57" s="47">
        <v>0</v>
      </c>
      <c r="K57" s="47">
        <f t="shared" si="167"/>
        <v>0</v>
      </c>
      <c r="L57" s="47">
        <f t="shared" si="168"/>
        <v>0</v>
      </c>
      <c r="M57" s="47">
        <f t="shared" si="169"/>
        <v>0</v>
      </c>
      <c r="N57" s="47">
        <f t="shared" si="170"/>
        <v>0</v>
      </c>
      <c r="O57" s="66"/>
    </row>
    <row r="58" spans="1:16" x14ac:dyDescent="0.3">
      <c r="A58" s="43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73">
        <f>I58*(1+I59)</f>
        <v>5128.5608108108108</v>
      </c>
      <c r="K58" s="73">
        <f t="shared" ref="K58:N58" si="172">J58*(1+J59)</f>
        <v>5810.0587563915269</v>
      </c>
      <c r="L58" s="73">
        <f t="shared" si="172"/>
        <v>6582.1161136597711</v>
      </c>
      <c r="M58" s="73">
        <f t="shared" si="172"/>
        <v>7456.7666783127597</v>
      </c>
      <c r="N58" s="73">
        <f t="shared" si="172"/>
        <v>8447.6433315119793</v>
      </c>
      <c r="O58" s="79"/>
      <c r="P58" t="s">
        <v>220</v>
      </c>
    </row>
    <row r="59" spans="1:16" x14ac:dyDescent="0.3">
      <c r="A59" s="42" t="s">
        <v>129</v>
      </c>
      <c r="B59" s="45" t="str">
        <f t="shared" ref="B59" si="173">+IFERROR(B58/A58-1,"nm")</f>
        <v>nm</v>
      </c>
      <c r="C59" s="45">
        <f t="shared" ref="C59" si="174">+IFERROR(C58/B58-1,"nm")</f>
        <v>1.9502681618722484E-2</v>
      </c>
      <c r="D59" s="45">
        <f t="shared" ref="D59" si="175">+IFERROR(D58/C58-1,"nm")</f>
        <v>0.14538498326159721</v>
      </c>
      <c r="E59" s="45">
        <f t="shared" ref="E59" si="176">+IFERROR(E58/D58-1,"nm")</f>
        <v>0.22755741127348639</v>
      </c>
      <c r="F59" s="45">
        <f t="shared" ref="F59" si="177">+IFERROR(F58/E58-1,"nm")</f>
        <v>5.0000000000000044E-2</v>
      </c>
      <c r="G59" s="45">
        <f t="shared" ref="G59" si="178">+IFERROR(G58/F58-1,"nm")</f>
        <v>-1.1013929381276322E-2</v>
      </c>
      <c r="H59" s="45">
        <f t="shared" ref="H59" si="179">+IFERROR(H58/G58-1,"nm")</f>
        <v>0.30887651490337364</v>
      </c>
      <c r="I59" s="45">
        <f>+IFERROR(I58/H58-1,"nm")</f>
        <v>0.13288288288288297</v>
      </c>
      <c r="J59" s="45">
        <f>+IFERROR(J58/I58-1,"nm")</f>
        <v>0.13288288288288297</v>
      </c>
      <c r="K59" s="45">
        <f>+IFERROR(K58/J58-1,"nm")</f>
        <v>0.13288288288288297</v>
      </c>
      <c r="L59" s="45">
        <f t="shared" ref="L59:N59" si="180">+IFERROR(L58/K58-1,"nm")</f>
        <v>0.13288288288288297</v>
      </c>
      <c r="M59" s="45">
        <f t="shared" si="180"/>
        <v>0.13288288288288297</v>
      </c>
      <c r="N59" s="45">
        <f t="shared" si="180"/>
        <v>0.13288288288288319</v>
      </c>
      <c r="O59" s="65"/>
      <c r="P59" t="s">
        <v>221</v>
      </c>
    </row>
    <row r="60" spans="1:16" x14ac:dyDescent="0.3">
      <c r="A60" s="42" t="s">
        <v>137</v>
      </c>
      <c r="B60" s="45">
        <f>+Historicals!B191</f>
        <v>0.19</v>
      </c>
      <c r="C60" s="45">
        <f>+Historicals!C191</f>
        <v>0.25</v>
      </c>
      <c r="D60" s="45">
        <f>+Historicals!D191</f>
        <v>0.17</v>
      </c>
      <c r="E60" s="45">
        <f>+Historicals!E191</f>
        <v>0.16</v>
      </c>
      <c r="F60" s="45">
        <f>+Historicals!F191</f>
        <v>0.09</v>
      </c>
      <c r="G60" s="45">
        <f>+Historicals!G191</f>
        <v>0.02</v>
      </c>
      <c r="H60" s="45">
        <f>+Historicals!H191</f>
        <v>0.25</v>
      </c>
      <c r="I60" s="45">
        <f>+Historicals!I191</f>
        <v>0.16</v>
      </c>
      <c r="J60" s="47">
        <v>0</v>
      </c>
      <c r="K60" s="47">
        <f t="shared" ref="K60:K61" si="181">+J60</f>
        <v>0</v>
      </c>
      <c r="L60" s="47">
        <f t="shared" ref="L60:L61" si="182">+K60</f>
        <v>0</v>
      </c>
      <c r="M60" s="47">
        <f t="shared" ref="M60:M61" si="183">+L60</f>
        <v>0</v>
      </c>
      <c r="N60" s="47">
        <f t="shared" ref="N60:N61" si="184">+M60</f>
        <v>0</v>
      </c>
      <c r="O60" s="66"/>
    </row>
    <row r="61" spans="1:16" x14ac:dyDescent="0.3">
      <c r="A61" s="42" t="s">
        <v>138</v>
      </c>
      <c r="B61" s="45" t="str">
        <f t="shared" ref="B61:H61" si="185">+IFERROR(B59-B60,"nm")</f>
        <v>nm</v>
      </c>
      <c r="C61" s="45">
        <f t="shared" si="185"/>
        <v>-0.23049731838127752</v>
      </c>
      <c r="D61" s="45">
        <f t="shared" si="185"/>
        <v>-2.4615016738402801E-2</v>
      </c>
      <c r="E61" s="45">
        <f t="shared" si="185"/>
        <v>6.7557411273486384E-2</v>
      </c>
      <c r="F61" s="45">
        <f t="shared" si="185"/>
        <v>-3.9999999999999952E-2</v>
      </c>
      <c r="G61" s="45">
        <f t="shared" si="185"/>
        <v>-3.1013929381276322E-2</v>
      </c>
      <c r="H61" s="45">
        <f t="shared" si="185"/>
        <v>5.8876514903373645E-2</v>
      </c>
      <c r="I61" s="45">
        <f>+IFERROR(I59-I60,"nm")</f>
        <v>-2.7117117117117034E-2</v>
      </c>
      <c r="J61" s="47">
        <v>0</v>
      </c>
      <c r="K61" s="47">
        <f t="shared" si="181"/>
        <v>0</v>
      </c>
      <c r="L61" s="47">
        <f t="shared" si="182"/>
        <v>0</v>
      </c>
      <c r="M61" s="47">
        <f t="shared" si="183"/>
        <v>0</v>
      </c>
      <c r="N61" s="47">
        <f t="shared" si="184"/>
        <v>0</v>
      </c>
      <c r="O61" s="66"/>
    </row>
    <row r="62" spans="1:16" x14ac:dyDescent="0.3">
      <c r="A62" s="43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73">
        <f>I62*(1+I63)</f>
        <v>649.17551020408166</v>
      </c>
      <c r="K62" s="73">
        <f>J62*(1+J63)</f>
        <v>747.21426072469808</v>
      </c>
      <c r="L62" s="73">
        <f t="shared" ref="L62:N62" si="186">K62*(1+K63)</f>
        <v>860.05886336475453</v>
      </c>
      <c r="M62" s="73">
        <f t="shared" si="186"/>
        <v>989.94530395453387</v>
      </c>
      <c r="N62" s="73">
        <f t="shared" si="186"/>
        <v>1139.4472478170553</v>
      </c>
      <c r="O62" s="79"/>
      <c r="P62" t="s">
        <v>227</v>
      </c>
    </row>
    <row r="63" spans="1:16" x14ac:dyDescent="0.3">
      <c r="A63" s="42" t="s">
        <v>129</v>
      </c>
      <c r="B63" s="45" t="str">
        <f t="shared" ref="B63" si="187">+IFERROR(B62/A62-1,"nm")</f>
        <v>nm</v>
      </c>
      <c r="C63" s="45">
        <f t="shared" ref="C63" si="188">+IFERROR(C62/B62-1,"nm")</f>
        <v>-4.0322580645161255E-2</v>
      </c>
      <c r="D63" s="45">
        <f t="shared" ref="D63" si="189">+IFERROR(D62/C62-1,"nm")</f>
        <v>7.2829131652661028E-2</v>
      </c>
      <c r="E63" s="45">
        <f t="shared" ref="E63" si="190">+IFERROR(E62/D62-1,"nm")</f>
        <v>0.11488250652741505</v>
      </c>
      <c r="F63" s="45">
        <f t="shared" ref="F63" si="191">+IFERROR(F62/E62-1,"nm")</f>
        <v>1.1709601873536313E-2</v>
      </c>
      <c r="G63" s="45">
        <f t="shared" ref="G63" si="192">+IFERROR(G62/F62-1,"nm")</f>
        <v>-6.944444444444442E-2</v>
      </c>
      <c r="H63" s="45">
        <f t="shared" ref="H63" si="193">+IFERROR(H62/G62-1,"nm")</f>
        <v>0.21890547263681581</v>
      </c>
      <c r="I63" s="45">
        <f>+IFERROR(I62/H62-1,"nm")</f>
        <v>0.15102040816326534</v>
      </c>
      <c r="J63" s="45">
        <f>+IFERROR(J62/I62-1,"nm")</f>
        <v>0.15102040816326534</v>
      </c>
      <c r="K63" s="45">
        <f>+IFERROR(K62/J62-1,"nm")</f>
        <v>0.15102040816326534</v>
      </c>
      <c r="L63" s="45">
        <f t="shared" ref="L63:N63" si="194">+IFERROR(L62/K62-1,"nm")</f>
        <v>0.15102040816326534</v>
      </c>
      <c r="M63" s="45">
        <f t="shared" si="194"/>
        <v>0.15102040816326534</v>
      </c>
      <c r="N63" s="45">
        <f t="shared" si="194"/>
        <v>0.15102040816326534</v>
      </c>
      <c r="O63" s="65"/>
      <c r="P63" t="s">
        <v>228</v>
      </c>
    </row>
    <row r="64" spans="1:16" x14ac:dyDescent="0.3">
      <c r="A64" s="42" t="s">
        <v>137</v>
      </c>
      <c r="B64" s="45">
        <f>+Historicals!B192</f>
        <v>0.28999999999999998</v>
      </c>
      <c r="C64" s="45">
        <f>+Historicals!C192</f>
        <v>0.15</v>
      </c>
      <c r="D64" s="45">
        <f>+Historicals!D192</f>
        <v>7.0000000000000007E-2</v>
      </c>
      <c r="E64" s="45">
        <f>+Historicals!E192</f>
        <v>0.06</v>
      </c>
      <c r="F64" s="45">
        <f>+Historicals!F192</f>
        <v>0.05</v>
      </c>
      <c r="G64" s="45">
        <f>+Historicals!G192</f>
        <v>-0.03</v>
      </c>
      <c r="H64" s="45">
        <f>+Historicals!H192</f>
        <v>0.19</v>
      </c>
      <c r="I64" s="45">
        <f>+Historicals!I192</f>
        <v>0.17</v>
      </c>
      <c r="J64" s="47">
        <v>0</v>
      </c>
      <c r="K64" s="47">
        <f t="shared" ref="K64:K65" si="195">+J64</f>
        <v>0</v>
      </c>
      <c r="L64" s="47">
        <f t="shared" ref="L64:L65" si="196">+K64</f>
        <v>0</v>
      </c>
      <c r="M64" s="47">
        <f t="shared" ref="M64:M65" si="197">+L64</f>
        <v>0</v>
      </c>
      <c r="N64" s="47">
        <f t="shared" ref="N64:N65" si="198">+M64</f>
        <v>0</v>
      </c>
      <c r="O64" s="66"/>
    </row>
    <row r="65" spans="1:15" x14ac:dyDescent="0.3">
      <c r="A65" s="42" t="s">
        <v>138</v>
      </c>
      <c r="B65" s="45" t="str">
        <f t="shared" ref="B65:H65" si="199">+IFERROR(B63-B64,"nm")</f>
        <v>nm</v>
      </c>
      <c r="C65" s="45">
        <f t="shared" si="199"/>
        <v>-0.19032258064516125</v>
      </c>
      <c r="D65" s="45">
        <f t="shared" si="199"/>
        <v>2.8291316526610211E-3</v>
      </c>
      <c r="E65" s="45">
        <f t="shared" si="199"/>
        <v>5.4882506527415054E-2</v>
      </c>
      <c r="F65" s="45">
        <f t="shared" si="199"/>
        <v>-3.829039812646369E-2</v>
      </c>
      <c r="G65" s="45">
        <f t="shared" si="199"/>
        <v>-3.9444444444444421E-2</v>
      </c>
      <c r="H65" s="45">
        <f t="shared" si="199"/>
        <v>2.890547263681581E-2</v>
      </c>
      <c r="I65" s="45">
        <f>+IFERROR(I63-I64,"nm")</f>
        <v>-1.8979591836734672E-2</v>
      </c>
      <c r="J65" s="47">
        <v>0</v>
      </c>
      <c r="K65" s="47">
        <f t="shared" si="195"/>
        <v>0</v>
      </c>
      <c r="L65" s="47">
        <f t="shared" si="196"/>
        <v>0</v>
      </c>
      <c r="M65" s="47">
        <f t="shared" si="197"/>
        <v>0</v>
      </c>
      <c r="N65" s="47">
        <f t="shared" si="198"/>
        <v>0</v>
      </c>
      <c r="O65" s="66"/>
    </row>
    <row r="66" spans="1:15" x14ac:dyDescent="0.3">
      <c r="A66" s="9" t="s">
        <v>130</v>
      </c>
      <c r="B66" s="46">
        <f t="shared" ref="B66:H66" si="200">+B73+B69</f>
        <v>1611</v>
      </c>
      <c r="C66" s="46">
        <f t="shared" si="200"/>
        <v>1872</v>
      </c>
      <c r="D66" s="46">
        <f t="shared" si="200"/>
        <v>1613</v>
      </c>
      <c r="E66" s="46">
        <f t="shared" si="200"/>
        <v>1703</v>
      </c>
      <c r="F66" s="46">
        <f t="shared" si="200"/>
        <v>2106</v>
      </c>
      <c r="G66" s="46">
        <f t="shared" si="200"/>
        <v>1673</v>
      </c>
      <c r="H66" s="46">
        <f t="shared" si="200"/>
        <v>2571</v>
      </c>
      <c r="I66" s="46">
        <f>+I73+I69</f>
        <v>3427</v>
      </c>
      <c r="J66" s="46">
        <f>+J52*J68</f>
        <v>3733.0248777932961</v>
      </c>
      <c r="K66" s="46">
        <f t="shared" ref="K66:N66" si="201">+K52*K68</f>
        <v>4066.377221541773</v>
      </c>
      <c r="L66" s="46">
        <f t="shared" si="201"/>
        <v>4429.4973243383201</v>
      </c>
      <c r="M66" s="46">
        <f t="shared" si="201"/>
        <v>4825.0433930183217</v>
      </c>
      <c r="N66" s="46">
        <f t="shared" si="201"/>
        <v>5255.9110074612117</v>
      </c>
      <c r="O66" s="80"/>
    </row>
    <row r="67" spans="1:15" x14ac:dyDescent="0.3">
      <c r="A67" s="44" t="s">
        <v>129</v>
      </c>
      <c r="B67" s="45" t="str">
        <f t="shared" ref="B67" si="202">+IFERROR(B66/A66-1,"nm")</f>
        <v>nm</v>
      </c>
      <c r="C67" s="45">
        <f t="shared" ref="C67" si="203">+IFERROR(C66/B66-1,"nm")</f>
        <v>0.16201117318435765</v>
      </c>
      <c r="D67" s="45">
        <f t="shared" ref="D67" si="204">+IFERROR(D66/C66-1,"nm")</f>
        <v>-0.13835470085470081</v>
      </c>
      <c r="E67" s="45">
        <f t="shared" ref="E67" si="205">+IFERROR(E66/D66-1,"nm")</f>
        <v>5.5796652200867936E-2</v>
      </c>
      <c r="F67" s="45">
        <f t="shared" ref="F67" si="206">+IFERROR(F66/E66-1,"nm")</f>
        <v>0.23664122137404586</v>
      </c>
      <c r="G67" s="45">
        <f t="shared" ref="G67" si="207">+IFERROR(G66/F66-1,"nm")</f>
        <v>-0.20560303893637222</v>
      </c>
      <c r="H67" s="45">
        <f t="shared" ref="H67" si="208">+IFERROR(H66/G66-1,"nm")</f>
        <v>0.53676031081888831</v>
      </c>
      <c r="I67" s="45">
        <f>+IFERROR(I66/H66-1,"nm")</f>
        <v>0.33294437961882539</v>
      </c>
      <c r="J67" s="45">
        <f t="shared" ref="J67" si="209">+IFERROR(J66/I66-1,"nm")</f>
        <v>8.9298184357541999E-2</v>
      </c>
      <c r="K67" s="45">
        <f t="shared" ref="K67" si="210">+IFERROR(K66/J66-1,"nm")</f>
        <v>8.9298184357542221E-2</v>
      </c>
      <c r="L67" s="45">
        <f t="shared" ref="L67" si="211">+IFERROR(L66/K66-1,"nm")</f>
        <v>8.9298184357542221E-2</v>
      </c>
      <c r="M67" s="45">
        <f t="shared" ref="M67" si="212">+IFERROR(M66/L66-1,"nm")</f>
        <v>8.9298184357541777E-2</v>
      </c>
      <c r="N67" s="45">
        <f t="shared" ref="N67" si="213">+IFERROR(N66/M66-1,"nm")</f>
        <v>8.9298184357541999E-2</v>
      </c>
      <c r="O67" s="65"/>
    </row>
    <row r="68" spans="1:15" x14ac:dyDescent="0.3">
      <c r="A68" s="44" t="s">
        <v>131</v>
      </c>
      <c r="B68" s="45">
        <f t="shared" ref="B68:H68" si="214">+IFERROR(B66/B$52,"nm")</f>
        <v>0.22607353353915241</v>
      </c>
      <c r="C68" s="45">
        <f t="shared" si="214"/>
        <v>0.25591250854408748</v>
      </c>
      <c r="D68" s="45">
        <f t="shared" si="214"/>
        <v>0.20238393977415309</v>
      </c>
      <c r="E68" s="45">
        <f t="shared" si="214"/>
        <v>0.18426747457260334</v>
      </c>
      <c r="F68" s="45">
        <f t="shared" si="214"/>
        <v>0.21463514064410924</v>
      </c>
      <c r="G68" s="45">
        <f t="shared" si="214"/>
        <v>0.17898791055953783</v>
      </c>
      <c r="H68" s="45">
        <f t="shared" si="214"/>
        <v>0.22442388268156424</v>
      </c>
      <c r="I68" s="45">
        <f>+IFERROR(I66/I$52,"nm")</f>
        <v>0.27462136389133746</v>
      </c>
      <c r="J68" s="47">
        <f>+I68</f>
        <v>0.27462136389133746</v>
      </c>
      <c r="K68" s="47">
        <f t="shared" ref="K68" si="215">+J68</f>
        <v>0.27462136389133746</v>
      </c>
      <c r="L68" s="47">
        <f t="shared" ref="L68" si="216">+K68</f>
        <v>0.27462136389133746</v>
      </c>
      <c r="M68" s="47">
        <f t="shared" ref="M68" si="217">+L68</f>
        <v>0.27462136389133746</v>
      </c>
      <c r="N68" s="47">
        <f t="shared" ref="N68" si="218">+M68</f>
        <v>0.27462136389133746</v>
      </c>
      <c r="O68" s="66"/>
    </row>
    <row r="69" spans="1:15" x14ac:dyDescent="0.3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6">
        <f>+J72*J79</f>
        <v>145.96595670391062</v>
      </c>
      <c r="K69" s="46">
        <f t="shared" ref="K69:N69" si="219">+K72*K79</f>
        <v>159.00045161558143</v>
      </c>
      <c r="L69" s="46">
        <f t="shared" si="219"/>
        <v>173.19890325688206</v>
      </c>
      <c r="M69" s="46">
        <f t="shared" si="219"/>
        <v>188.66525085043921</v>
      </c>
      <c r="N69" s="46">
        <f t="shared" si="219"/>
        <v>205.51271520274364</v>
      </c>
      <c r="O69" s="80"/>
    </row>
    <row r="70" spans="1:15" x14ac:dyDescent="0.3">
      <c r="A70" s="44" t="s">
        <v>129</v>
      </c>
      <c r="B70" s="45" t="str">
        <f t="shared" ref="B70" si="220">+IFERROR(B69/A69-1,"nm")</f>
        <v>nm</v>
      </c>
      <c r="C70" s="45">
        <f>+IFERROR(C69/B69-1,"nm")</f>
        <v>-2.2988505747126409E-2</v>
      </c>
      <c r="D70" s="45">
        <f t="shared" ref="D70" si="221">+IFERROR(D69/C69-1,"nm")</f>
        <v>0.24705882352941178</v>
      </c>
      <c r="E70" s="45">
        <f t="shared" ref="E70" si="222">+IFERROR(E69/D69-1,"nm")</f>
        <v>9.4339622641509413E-2</v>
      </c>
      <c r="F70" s="45">
        <f t="shared" ref="F70" si="223">+IFERROR(F69/E69-1,"nm")</f>
        <v>-4.31034482758621E-2</v>
      </c>
      <c r="G70" s="45">
        <f t="shared" ref="G70" si="224">+IFERROR(G69/F69-1,"nm")</f>
        <v>0.18918918918918926</v>
      </c>
      <c r="H70" s="45">
        <f t="shared" ref="H70" si="225">+IFERROR(H69/G69-1,"nm")</f>
        <v>3.0303030303030276E-2</v>
      </c>
      <c r="I70" s="45">
        <f>+IFERROR(I69/H69-1,"nm")</f>
        <v>-1.4705882352941124E-2</v>
      </c>
      <c r="J70" s="45">
        <f t="shared" ref="J70" si="226">+IFERROR(J69/I69-1,"nm")</f>
        <v>8.9298184357541999E-2</v>
      </c>
      <c r="K70" s="45">
        <f t="shared" ref="K70" si="227">+IFERROR(K69/J69-1,"nm")</f>
        <v>8.9298184357541999E-2</v>
      </c>
      <c r="L70" s="45">
        <f t="shared" ref="L70" si="228">+IFERROR(L69/K69-1,"nm")</f>
        <v>8.9298184357541999E-2</v>
      </c>
      <c r="M70" s="45">
        <f t="shared" ref="M70" si="229">+IFERROR(M69/L69-1,"nm")</f>
        <v>8.9298184357541999E-2</v>
      </c>
      <c r="N70" s="45">
        <f t="shared" ref="N70" si="230">+IFERROR(N69/M69-1,"nm")</f>
        <v>8.9298184357541999E-2</v>
      </c>
      <c r="O70" s="65"/>
    </row>
    <row r="71" spans="1:15" x14ac:dyDescent="0.3">
      <c r="A71" s="44" t="s">
        <v>133</v>
      </c>
      <c r="B71" s="45">
        <f t="shared" ref="B71:H71" si="231">+IFERROR(B69/B$52,"nm")</f>
        <v>1.2208812798203761E-2</v>
      </c>
      <c r="C71" s="45">
        <f t="shared" si="231"/>
        <v>1.1619958988380041E-2</v>
      </c>
      <c r="D71" s="45">
        <f t="shared" si="231"/>
        <v>1.3299874529485571E-2</v>
      </c>
      <c r="E71" s="45">
        <f t="shared" si="231"/>
        <v>1.2551395801774508E-2</v>
      </c>
      <c r="F71" s="45">
        <f t="shared" si="231"/>
        <v>1.1312678353037097E-2</v>
      </c>
      <c r="G71" s="45">
        <f t="shared" si="231"/>
        <v>1.4122178239007167E-2</v>
      </c>
      <c r="H71" s="45">
        <f t="shared" si="231"/>
        <v>1.1871508379888268E-2</v>
      </c>
      <c r="I71" s="45">
        <f>+IFERROR(I69/I$52,"nm")</f>
        <v>1.0738039907043834E-2</v>
      </c>
      <c r="J71" s="45">
        <f>+IFERROR(J69/J$52,"nm")</f>
        <v>1.0738039907043834E-2</v>
      </c>
      <c r="K71" s="45">
        <f t="shared" ref="K71:N71" si="232">+IFERROR(K69/K$52,"nm")</f>
        <v>1.0738039907043834E-2</v>
      </c>
      <c r="L71" s="45">
        <f t="shared" si="232"/>
        <v>1.0738039907043834E-2</v>
      </c>
      <c r="M71" s="45">
        <f t="shared" si="232"/>
        <v>1.0738039907043835E-2</v>
      </c>
      <c r="N71" s="45">
        <f t="shared" si="232"/>
        <v>1.0738039907043834E-2</v>
      </c>
      <c r="O71" s="65"/>
    </row>
    <row r="72" spans="1:15" x14ac:dyDescent="0.3">
      <c r="A72" s="44" t="s">
        <v>140</v>
      </c>
      <c r="B72" s="45">
        <f t="shared" ref="B72:H72" si="233">+IFERROR(B69/B79,"nm")</f>
        <v>0.1746987951807229</v>
      </c>
      <c r="C72" s="45">
        <f t="shared" si="233"/>
        <v>0.13302034428794993</v>
      </c>
      <c r="D72" s="45">
        <f t="shared" si="233"/>
        <v>0.14950634696755993</v>
      </c>
      <c r="E72" s="45">
        <f t="shared" si="233"/>
        <v>0.13663133097762073</v>
      </c>
      <c r="F72" s="45">
        <f t="shared" si="233"/>
        <v>0.11948331539289558</v>
      </c>
      <c r="G72" s="45">
        <f t="shared" si="233"/>
        <v>0.14915254237288136</v>
      </c>
      <c r="H72" s="45">
        <f t="shared" si="233"/>
        <v>0.1384928716904277</v>
      </c>
      <c r="I72" s="45">
        <f>+IFERROR(I69/I79,"nm")</f>
        <v>0.14565217391304347</v>
      </c>
      <c r="J72" s="47">
        <f>+I72</f>
        <v>0.14565217391304347</v>
      </c>
      <c r="K72" s="47">
        <f t="shared" ref="K72" si="234">+J72</f>
        <v>0.14565217391304347</v>
      </c>
      <c r="L72" s="47">
        <f t="shared" ref="L72" si="235">+K72</f>
        <v>0.14565217391304347</v>
      </c>
      <c r="M72" s="47">
        <f t="shared" ref="M72" si="236">+L72</f>
        <v>0.14565217391304347</v>
      </c>
      <c r="N72" s="47">
        <f t="shared" ref="N72" si="237">+M72</f>
        <v>0.14565217391304347</v>
      </c>
      <c r="O72" s="66"/>
    </row>
    <row r="73" spans="1:15" x14ac:dyDescent="0.3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3587.0589210893854</v>
      </c>
      <c r="K73" s="9">
        <f t="shared" ref="K73:N73" si="238">+K66-K69</f>
        <v>3907.3767699261916</v>
      </c>
      <c r="L73" s="9">
        <f t="shared" si="238"/>
        <v>4256.2984210814384</v>
      </c>
      <c r="M73" s="9">
        <f t="shared" si="238"/>
        <v>4636.3781421678823</v>
      </c>
      <c r="N73" s="9">
        <f t="shared" si="238"/>
        <v>5050.3982922584682</v>
      </c>
      <c r="O73" s="79"/>
    </row>
    <row r="74" spans="1:15" x14ac:dyDescent="0.3">
      <c r="A74" s="44" t="s">
        <v>129</v>
      </c>
      <c r="B74" s="45" t="str">
        <f t="shared" ref="B74" si="239">+IFERROR(B73/A73-1,"nm")</f>
        <v>nm</v>
      </c>
      <c r="C74" s="45">
        <f t="shared" ref="C74" si="240">+IFERROR(C73/B73-1,"nm")</f>
        <v>0.17257217847769035</v>
      </c>
      <c r="D74" s="45">
        <f t="shared" ref="D74" si="241">+IFERROR(D73/C73-1,"nm")</f>
        <v>-0.15668718522663683</v>
      </c>
      <c r="E74" s="45">
        <f t="shared" ref="E74" si="242">+IFERROR(E73/D73-1,"nm")</f>
        <v>5.3085600530855981E-2</v>
      </c>
      <c r="F74" s="45">
        <f t="shared" ref="F74" si="243">+IFERROR(F73/E73-1,"nm")</f>
        <v>0.25708884688090738</v>
      </c>
      <c r="G74" s="45">
        <f t="shared" ref="G74" si="244">+IFERROR(G73/F73-1,"nm")</f>
        <v>-0.22756892230576442</v>
      </c>
      <c r="H74" s="45">
        <f t="shared" ref="H74" si="245">+IFERROR(H73/G73-1,"nm")</f>
        <v>0.58014276443867629</v>
      </c>
      <c r="I74" s="45">
        <f>+IFERROR(I73/H73-1,"nm")</f>
        <v>0.3523613963039014</v>
      </c>
      <c r="J74" s="45">
        <f t="shared" ref="J74" si="246">+IFERROR(J73/I73-1,"nm")</f>
        <v>8.9298184357541777E-2</v>
      </c>
      <c r="K74" s="45">
        <f t="shared" ref="K74" si="247">+IFERROR(K73/J73-1,"nm")</f>
        <v>8.9298184357542221E-2</v>
      </c>
      <c r="L74" s="45">
        <f t="shared" ref="L74" si="248">+IFERROR(L73/K73-1,"nm")</f>
        <v>8.9298184357542221E-2</v>
      </c>
      <c r="M74" s="45">
        <f t="shared" ref="M74" si="249">+IFERROR(M73/L73-1,"nm")</f>
        <v>8.9298184357541777E-2</v>
      </c>
      <c r="N74" s="45">
        <f t="shared" ref="N74" si="250">+IFERROR(N73/M73-1,"nm")</f>
        <v>8.9298184357541999E-2</v>
      </c>
      <c r="O74" s="65"/>
    </row>
    <row r="75" spans="1:15" x14ac:dyDescent="0.3">
      <c r="A75" s="44" t="s">
        <v>131</v>
      </c>
      <c r="B75" s="45">
        <f>+IFERROR(B73/B$52,"nm")</f>
        <v>0.21386472074094864</v>
      </c>
      <c r="C75" s="45">
        <f t="shared" ref="C75:H75" si="251">+IFERROR(C73/C$52,"nm")</f>
        <v>0.24429254955570745</v>
      </c>
      <c r="D75" s="45">
        <f t="shared" si="251"/>
        <v>0.1890840652446675</v>
      </c>
      <c r="E75" s="45">
        <f t="shared" si="251"/>
        <v>0.17171607877082881</v>
      </c>
      <c r="F75" s="45">
        <f t="shared" si="251"/>
        <v>0.20332246229107215</v>
      </c>
      <c r="G75" s="45">
        <f t="shared" si="251"/>
        <v>0.16486573232053064</v>
      </c>
      <c r="H75" s="45">
        <f t="shared" si="251"/>
        <v>0.21255237430167598</v>
      </c>
      <c r="I75" s="45">
        <f>+IFERROR(I73/I$52,"nm")</f>
        <v>0.26388332398429359</v>
      </c>
      <c r="J75" s="45">
        <f t="shared" ref="J75:N75" si="252">+IFERROR(J73/J$52,"nm")</f>
        <v>0.26388332398429359</v>
      </c>
      <c r="K75" s="45">
        <f t="shared" si="252"/>
        <v>0.26388332398429365</v>
      </c>
      <c r="L75" s="45">
        <f t="shared" si="252"/>
        <v>0.26388332398429365</v>
      </c>
      <c r="M75" s="45">
        <f t="shared" si="252"/>
        <v>0.26388332398429359</v>
      </c>
      <c r="N75" s="45">
        <f t="shared" si="252"/>
        <v>0.26388332398429359</v>
      </c>
      <c r="O75" s="65"/>
    </row>
    <row r="76" spans="1:15" x14ac:dyDescent="0.3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6">
        <f>+J52*J78</f>
        <v>214.59174231843573</v>
      </c>
      <c r="K76" s="46">
        <f t="shared" ref="K76:N76" si="253">+K52*K78</f>
        <v>233.75439528559357</v>
      </c>
      <c r="L76" s="46">
        <f t="shared" si="253"/>
        <v>254.62823837019226</v>
      </c>
      <c r="M76" s="46">
        <f t="shared" si="253"/>
        <v>277.36607774280981</v>
      </c>
      <c r="N76" s="46">
        <f t="shared" si="253"/>
        <v>302.13436488761562</v>
      </c>
      <c r="O76" s="80"/>
    </row>
    <row r="77" spans="1:15" x14ac:dyDescent="0.3">
      <c r="A77" s="44" t="s">
        <v>129</v>
      </c>
      <c r="B77" s="45" t="str">
        <f t="shared" ref="B77" si="254">+IFERROR(B76/A76-1,"nm")</f>
        <v>nm</v>
      </c>
      <c r="C77" s="45">
        <f>+IFERROR(C76/B76-1,"nm")</f>
        <v>-8.4745762711864181E-3</v>
      </c>
      <c r="D77" s="45">
        <f t="shared" ref="D77" si="255">+IFERROR(D76/C76-1,"nm")</f>
        <v>-0.26068376068376065</v>
      </c>
      <c r="E77" s="45">
        <f t="shared" ref="E77" si="256">+IFERROR(E76/D76-1,"nm")</f>
        <v>0.38728323699421963</v>
      </c>
      <c r="F77" s="45">
        <f t="shared" ref="F77" si="257">+IFERROR(F76/E76-1,"nm")</f>
        <v>-2.9166666666666674E-2</v>
      </c>
      <c r="G77" s="45">
        <f t="shared" ref="G77" si="258">+IFERROR(G76/F76-1,"nm")</f>
        <v>-0.40343347639484983</v>
      </c>
      <c r="H77" s="45">
        <f t="shared" ref="H77" si="259">+IFERROR(H76/G76-1,"nm")</f>
        <v>0.10071942446043169</v>
      </c>
      <c r="I77" s="45">
        <f>+IFERROR(I76/H76-1,"nm")</f>
        <v>0.28758169934640532</v>
      </c>
      <c r="J77" s="45">
        <f t="shared" ref="J77" si="260">+IFERROR(J76/I76-1,"nm")</f>
        <v>8.9298184357541777E-2</v>
      </c>
      <c r="K77" s="45">
        <f t="shared" ref="K77" si="261">+IFERROR(K76/J76-1,"nm")</f>
        <v>8.9298184357541999E-2</v>
      </c>
      <c r="L77" s="45">
        <f t="shared" ref="L77" si="262">+IFERROR(L76/K76-1,"nm")</f>
        <v>8.9298184357541999E-2</v>
      </c>
      <c r="M77" s="45">
        <f t="shared" ref="M77" si="263">+IFERROR(M76/L76-1,"nm")</f>
        <v>8.9298184357541777E-2</v>
      </c>
      <c r="N77" s="45">
        <f t="shared" ref="N77" si="264">+IFERROR(N76/M76-1,"nm")</f>
        <v>8.9298184357542221E-2</v>
      </c>
      <c r="O77" s="65"/>
    </row>
    <row r="78" spans="1:15" x14ac:dyDescent="0.3">
      <c r="A78" s="44" t="s">
        <v>133</v>
      </c>
      <c r="B78" s="45">
        <f>+IFERROR(B76/B$52,"nm")</f>
        <v>3.3118158854897557E-2</v>
      </c>
      <c r="C78" s="45">
        <f t="shared" ref="C78:I78" si="265">+IFERROR(C76/C$52,"nm")</f>
        <v>3.1989063568010935E-2</v>
      </c>
      <c r="D78" s="45">
        <f t="shared" si="265"/>
        <v>2.1706398996235884E-2</v>
      </c>
      <c r="E78" s="45">
        <f t="shared" si="265"/>
        <v>2.5968405107119671E-2</v>
      </c>
      <c r="F78" s="45">
        <f t="shared" si="265"/>
        <v>2.3746432939258051E-2</v>
      </c>
      <c r="G78" s="45">
        <f t="shared" si="265"/>
        <v>1.4871081630469669E-2</v>
      </c>
      <c r="H78" s="45">
        <f t="shared" si="265"/>
        <v>1.3355446927374302E-2</v>
      </c>
      <c r="I78" s="45">
        <f t="shared" si="265"/>
        <v>1.5786521355877874E-2</v>
      </c>
      <c r="J78" s="47">
        <f>+I78</f>
        <v>1.5786521355877874E-2</v>
      </c>
      <c r="K78" s="47">
        <f t="shared" ref="K78" si="266">+J78</f>
        <v>1.5786521355877874E-2</v>
      </c>
      <c r="L78" s="47">
        <f t="shared" ref="L78" si="267">+K78</f>
        <v>1.5786521355877874E-2</v>
      </c>
      <c r="M78" s="47">
        <f t="shared" ref="M78" si="268">+L78</f>
        <v>1.5786521355877874E-2</v>
      </c>
      <c r="N78" s="47">
        <f t="shared" ref="N78" si="269">+M78</f>
        <v>1.5786521355877874E-2</v>
      </c>
      <c r="O78" s="66"/>
    </row>
    <row r="79" spans="1:15" x14ac:dyDescent="0.3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6">
        <f>+J52*J81</f>
        <v>1002.1543296089386</v>
      </c>
      <c r="K79" s="46">
        <f t="shared" ref="K79:N79" si="270">+K52*K81</f>
        <v>1091.6448916890665</v>
      </c>
      <c r="L79" s="46">
        <f t="shared" si="270"/>
        <v>1189.1267984800859</v>
      </c>
      <c r="M79" s="46">
        <f t="shared" si="270"/>
        <v>1295.3136625552543</v>
      </c>
      <c r="N79" s="46">
        <f t="shared" si="270"/>
        <v>1410.9828207949563</v>
      </c>
      <c r="O79" s="80"/>
    </row>
    <row r="80" spans="1:15" x14ac:dyDescent="0.3">
      <c r="A80" s="44" t="s">
        <v>129</v>
      </c>
      <c r="B80" s="45" t="str">
        <f t="shared" ref="B80" si="271">+IFERROR(B79/A79-1,"nm")</f>
        <v>nm</v>
      </c>
      <c r="C80" s="45">
        <f>+IFERROR(C79/B79-1,"nm")</f>
        <v>0.2831325301204819</v>
      </c>
      <c r="D80" s="45">
        <f t="shared" ref="D80" si="272">+IFERROR(D79/C79-1,"nm")</f>
        <v>0.10954616588419408</v>
      </c>
      <c r="E80" s="45">
        <f t="shared" ref="E80" si="273">+IFERROR(E79/D79-1,"nm")</f>
        <v>0.19746121297602248</v>
      </c>
      <c r="F80" s="45">
        <f t="shared" ref="F80" si="274">+IFERROR(F79/E79-1,"nm")</f>
        <v>9.4228504122497059E-2</v>
      </c>
      <c r="G80" s="45">
        <f t="shared" ref="G80" si="275">+IFERROR(G79/F79-1,"nm")</f>
        <v>-4.7362755651237931E-2</v>
      </c>
      <c r="H80" s="45">
        <f t="shared" ref="H80" si="276">+IFERROR(H79/G79-1,"nm")</f>
        <v>0.1096045197740112</v>
      </c>
      <c r="I80" s="45">
        <f>+IFERROR(I79/H79-1,"nm")</f>
        <v>-6.313645621181263E-2</v>
      </c>
      <c r="J80" s="45">
        <f t="shared" ref="J80:N80" si="277">+IFERROR(J79/I79-1,"nm")</f>
        <v>8.9298184357541999E-2</v>
      </c>
      <c r="K80" s="45">
        <f t="shared" si="277"/>
        <v>8.9298184357541999E-2</v>
      </c>
      <c r="L80" s="45">
        <f t="shared" si="277"/>
        <v>8.9298184357542221E-2</v>
      </c>
      <c r="M80" s="45">
        <f t="shared" si="277"/>
        <v>8.9298184357541999E-2</v>
      </c>
      <c r="N80" s="45">
        <f t="shared" si="277"/>
        <v>8.9298184357541999E-2</v>
      </c>
      <c r="O80" s="65"/>
    </row>
    <row r="81" spans="1:16" x14ac:dyDescent="0.3">
      <c r="A81" s="44" t="s">
        <v>133</v>
      </c>
      <c r="B81" s="45">
        <f>+IFERROR(B79/B$52,"nm")</f>
        <v>6.9884928431097393E-2</v>
      </c>
      <c r="C81" s="45">
        <f t="shared" ref="C81:I81" si="278">+IFERROR(C79/C$52,"nm")</f>
        <v>8.7354750512645254E-2</v>
      </c>
      <c r="D81" s="45">
        <f t="shared" si="278"/>
        <v>8.8958594730238399E-2</v>
      </c>
      <c r="E81" s="45">
        <f t="shared" si="278"/>
        <v>9.1863233066435832E-2</v>
      </c>
      <c r="F81" s="45">
        <f t="shared" si="278"/>
        <v>9.4679983693436609E-2</v>
      </c>
      <c r="G81" s="45">
        <f t="shared" si="278"/>
        <v>9.4682785920616241E-2</v>
      </c>
      <c r="H81" s="45">
        <f t="shared" si="278"/>
        <v>8.5719273743016758E-2</v>
      </c>
      <c r="I81" s="45">
        <f t="shared" si="278"/>
        <v>7.37238560782114E-2</v>
      </c>
      <c r="J81" s="47">
        <f>+I81</f>
        <v>7.37238560782114E-2</v>
      </c>
      <c r="K81" s="47">
        <f t="shared" ref="K81" si="279">+J81</f>
        <v>7.37238560782114E-2</v>
      </c>
      <c r="L81" s="47">
        <f t="shared" ref="L81" si="280">+K81</f>
        <v>7.37238560782114E-2</v>
      </c>
      <c r="M81" s="47">
        <f t="shared" ref="M81" si="281">+L81</f>
        <v>7.37238560782114E-2</v>
      </c>
      <c r="N81" s="47">
        <f t="shared" ref="N81" si="282">+M81</f>
        <v>7.37238560782114E-2</v>
      </c>
      <c r="O81" s="66"/>
    </row>
    <row r="82" spans="1:16" x14ac:dyDescent="0.3">
      <c r="A82" s="41" t="s">
        <v>102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  <c r="O82" s="77"/>
    </row>
    <row r="83" spans="1:16" x14ac:dyDescent="0.3">
      <c r="A83" s="9" t="s">
        <v>136</v>
      </c>
      <c r="B83" s="9">
        <f>B85+B89+B93</f>
        <v>3067</v>
      </c>
      <c r="C83" s="9">
        <f t="shared" ref="C83:I83" si="283">C85+C89+C93</f>
        <v>3785</v>
      </c>
      <c r="D83" s="9">
        <f t="shared" si="283"/>
        <v>4237</v>
      </c>
      <c r="E83" s="9">
        <f t="shared" si="283"/>
        <v>5134</v>
      </c>
      <c r="F83" s="9">
        <f t="shared" si="283"/>
        <v>6208</v>
      </c>
      <c r="G83" s="9">
        <f t="shared" si="283"/>
        <v>6679</v>
      </c>
      <c r="H83" s="9">
        <f t="shared" si="283"/>
        <v>8290</v>
      </c>
      <c r="I83" s="9">
        <f t="shared" si="283"/>
        <v>7547</v>
      </c>
      <c r="J83" s="73">
        <f>I83*(1+I84)</f>
        <v>6870.5921592279856</v>
      </c>
      <c r="K83" s="73">
        <f>J83*(1+J84)</f>
        <v>6254.8080851258874</v>
      </c>
      <c r="L83" s="73">
        <f t="shared" ref="L83:N83" si="284">K83*(1+K84)</f>
        <v>5694.2143086182232</v>
      </c>
      <c r="M83" s="73">
        <f t="shared" si="284"/>
        <v>5183.8643410303657</v>
      </c>
      <c r="N83" s="73">
        <f t="shared" si="284"/>
        <v>4719.2550279561119</v>
      </c>
      <c r="O83" s="79"/>
      <c r="P83" t="s">
        <v>225</v>
      </c>
    </row>
    <row r="84" spans="1:16" x14ac:dyDescent="0.3">
      <c r="A84" s="42" t="s">
        <v>129</v>
      </c>
      <c r="B84" s="45" t="str">
        <f t="shared" ref="B84" si="285">+IFERROR(B83/A83-1,"nm")</f>
        <v>nm</v>
      </c>
      <c r="C84" s="45">
        <f t="shared" ref="C84" si="286">+IFERROR(C83/B83-1,"nm")</f>
        <v>0.23410498858819695</v>
      </c>
      <c r="D84" s="45">
        <f t="shared" ref="D84" si="287">+IFERROR(D83/C83-1,"nm")</f>
        <v>0.11941875825627468</v>
      </c>
      <c r="E84" s="45">
        <f t="shared" ref="E84" si="288">+IFERROR(E83/D83-1,"nm")</f>
        <v>0.21170639603493036</v>
      </c>
      <c r="F84" s="45">
        <f t="shared" ref="F84" si="289">+IFERROR(F83/E83-1,"nm")</f>
        <v>0.20919361121932223</v>
      </c>
      <c r="G84" s="45">
        <f t="shared" ref="G84" si="290">+IFERROR(G83/F83-1,"nm")</f>
        <v>7.5869845360824639E-2</v>
      </c>
      <c r="H84" s="45">
        <f t="shared" ref="H84" si="291">+IFERROR(H83/G83-1,"nm")</f>
        <v>0.24120377301991325</v>
      </c>
      <c r="I84" s="45">
        <f>+IFERROR(I83/H83-1,"nm")</f>
        <v>-8.9626055488540413E-2</v>
      </c>
      <c r="J84" s="45">
        <f t="shared" ref="J84:K84" si="292">+IFERROR(J83/I83-1,"nm")</f>
        <v>-8.9626055488540413E-2</v>
      </c>
      <c r="K84" s="45">
        <f t="shared" si="292"/>
        <v>-8.9626055488540413E-2</v>
      </c>
      <c r="L84" s="45">
        <f t="shared" ref="L84" si="293">+IFERROR(L83/K83-1,"nm")</f>
        <v>-8.9626055488540413E-2</v>
      </c>
      <c r="M84" s="45">
        <f t="shared" ref="M84" si="294">+IFERROR(M83/L83-1,"nm")</f>
        <v>-8.9626055488540413E-2</v>
      </c>
      <c r="N84" s="45">
        <f t="shared" ref="N84" si="295">+IFERROR(N83/M83-1,"nm")</f>
        <v>-8.9626055488540413E-2</v>
      </c>
      <c r="O84" s="65"/>
      <c r="P84" t="s">
        <v>226</v>
      </c>
    </row>
    <row r="85" spans="1:16" x14ac:dyDescent="0.3">
      <c r="A85" s="43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73">
        <f>I85*(1+I86)</f>
        <v>5103.1760612386915</v>
      </c>
      <c r="K85" s="73">
        <f t="shared" ref="K85:N85" si="296">J85*(1+J86)</f>
        <v>4808.4205893647795</v>
      </c>
      <c r="L85" s="73">
        <f t="shared" si="296"/>
        <v>4530.6899638134382</v>
      </c>
      <c r="M85" s="73">
        <f t="shared" si="296"/>
        <v>4269.0008427302673</v>
      </c>
      <c r="N85" s="73">
        <f t="shared" si="296"/>
        <v>4022.4266813199588</v>
      </c>
      <c r="O85" s="79"/>
      <c r="P85" t="s">
        <v>229</v>
      </c>
    </row>
    <row r="86" spans="1:16" x14ac:dyDescent="0.3">
      <c r="A86" s="42" t="s">
        <v>129</v>
      </c>
      <c r="B86" s="45" t="str">
        <f t="shared" ref="B86" si="297">+IFERROR(B85/A85-1,"nm")</f>
        <v>nm</v>
      </c>
      <c r="C86" s="45">
        <f t="shared" ref="C86" si="298">+IFERROR(C85/B85-1,"nm")</f>
        <v>0.28918650793650791</v>
      </c>
      <c r="D86" s="45">
        <f>+IFERROR(D85/C85-1,"nm")</f>
        <v>0.12350904193920731</v>
      </c>
      <c r="E86" s="45">
        <f>+IFERROR(E85/D85-1,"nm")</f>
        <v>0.19726027397260282</v>
      </c>
      <c r="F86" s="45">
        <f>+IFERROR(F85/E85-1,"nm")</f>
        <v>0.21910755148741412</v>
      </c>
      <c r="G86" s="45">
        <f t="shared" ref="G86" si="299">+IFERROR(G85/F85-1,"nm")</f>
        <v>8.7517597372125833E-2</v>
      </c>
      <c r="H86" s="45">
        <f t="shared" ref="H86" si="300">+IFERROR(H85/G85-1,"nm")</f>
        <v>0.24012944983818763</v>
      </c>
      <c r="I86" s="45">
        <f>+IFERROR(I85/H85-1,"nm")</f>
        <v>-5.7759220598469052E-2</v>
      </c>
      <c r="J86" s="45">
        <f t="shared" ref="J86:K86" si="301">+IFERROR(J85/I85-1,"nm")</f>
        <v>-5.7759220598469052E-2</v>
      </c>
      <c r="K86" s="45">
        <f t="shared" si="301"/>
        <v>-5.7759220598469052E-2</v>
      </c>
      <c r="L86" s="45">
        <f>+IFERROR(L85/K85-1,"nm")</f>
        <v>-5.7759220598469163E-2</v>
      </c>
      <c r="M86" s="45">
        <f t="shared" ref="M86" si="302">+IFERROR(M85/L85-1,"nm")</f>
        <v>-5.7759220598469274E-2</v>
      </c>
      <c r="N86" s="45">
        <f t="shared" ref="N86" si="303">+IFERROR(N85/M85-1,"nm")</f>
        <v>-5.7759220598469274E-2</v>
      </c>
      <c r="O86" s="65"/>
      <c r="P86" t="s">
        <v>230</v>
      </c>
    </row>
    <row r="87" spans="1:16" x14ac:dyDescent="0.3">
      <c r="A87" s="42" t="s">
        <v>137</v>
      </c>
      <c r="B87" s="45">
        <f>+Historicals!B194</f>
        <v>0.28000000000000003</v>
      </c>
      <c r="C87" s="45">
        <f>+Historicals!C194</f>
        <v>0.33</v>
      </c>
      <c r="D87" s="45">
        <f>+Historicals!D194</f>
        <v>0.18</v>
      </c>
      <c r="E87" s="45">
        <f>+Historicals!E194</f>
        <v>0.16</v>
      </c>
      <c r="F87" s="45">
        <f>+Historicals!F194</f>
        <v>0.25</v>
      </c>
      <c r="G87" s="45">
        <f>+Historicals!G194</f>
        <v>0.12</v>
      </c>
      <c r="H87" s="45">
        <f>+Historicals!H194</f>
        <v>0.19</v>
      </c>
      <c r="I87" s="45">
        <f>+Historicals!I194</f>
        <v>-0.1</v>
      </c>
      <c r="J87" s="47">
        <v>0</v>
      </c>
      <c r="K87" s="47">
        <f t="shared" ref="K87:K88" si="304">+J87</f>
        <v>0</v>
      </c>
      <c r="L87" s="47">
        <f t="shared" ref="L87:L88" si="305">+K87</f>
        <v>0</v>
      </c>
      <c r="M87" s="47">
        <f t="shared" ref="M87:M88" si="306">+L87</f>
        <v>0</v>
      </c>
      <c r="N87" s="47">
        <f t="shared" ref="N87:N88" si="307">+M87</f>
        <v>0</v>
      </c>
      <c r="O87" s="66"/>
    </row>
    <row r="88" spans="1:16" x14ac:dyDescent="0.3">
      <c r="A88" s="42" t="s">
        <v>138</v>
      </c>
      <c r="B88" s="45" t="str">
        <f t="shared" ref="B88:H88" si="308">+IFERROR(B86-B87,"nm")</f>
        <v>nm</v>
      </c>
      <c r="C88" s="45">
        <f t="shared" si="308"/>
        <v>-4.0813492063492107E-2</v>
      </c>
      <c r="D88" s="45">
        <f t="shared" si="308"/>
        <v>-5.6490958060792684E-2</v>
      </c>
      <c r="E88" s="45">
        <f t="shared" si="308"/>
        <v>3.7260273972602814E-2</v>
      </c>
      <c r="F88" s="45">
        <f t="shared" si="308"/>
        <v>-3.0892448512585879E-2</v>
      </c>
      <c r="G88" s="45">
        <f t="shared" si="308"/>
        <v>-3.2482402627874163E-2</v>
      </c>
      <c r="H88" s="45">
        <f t="shared" si="308"/>
        <v>5.0129449838187623E-2</v>
      </c>
      <c r="I88" s="45">
        <f>+IFERROR(I86-I87,"nm")</f>
        <v>4.2240779401530953E-2</v>
      </c>
      <c r="J88" s="47">
        <v>0</v>
      </c>
      <c r="K88" s="47">
        <f t="shared" si="304"/>
        <v>0</v>
      </c>
      <c r="L88" s="47">
        <f t="shared" si="305"/>
        <v>0</v>
      </c>
      <c r="M88" s="47">
        <f t="shared" si="306"/>
        <v>0</v>
      </c>
      <c r="N88" s="47">
        <f t="shared" si="307"/>
        <v>0</v>
      </c>
      <c r="O88" s="66"/>
    </row>
    <row r="89" spans="1:16" x14ac:dyDescent="0.3">
      <c r="A89" s="43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73">
        <f>I89*(1+I90)</f>
        <v>1600.2743928419259</v>
      </c>
      <c r="K89" s="73">
        <f t="shared" ref="K89:N89" si="309">J89*(1+J90)</f>
        <v>1321.4025450906061</v>
      </c>
      <c r="L89" s="73">
        <f t="shared" si="309"/>
        <v>1091.128305234595</v>
      </c>
      <c r="M89" s="73">
        <f t="shared" si="309"/>
        <v>900.98281020223487</v>
      </c>
      <c r="N89" s="73">
        <f t="shared" si="309"/>
        <v>743.973023507427</v>
      </c>
      <c r="O89" s="79"/>
      <c r="P89" t="s">
        <v>229</v>
      </c>
    </row>
    <row r="90" spans="1:16" x14ac:dyDescent="0.3">
      <c r="A90" s="42" t="s">
        <v>129</v>
      </c>
      <c r="B90" s="45" t="str">
        <f t="shared" ref="B90" si="310">+IFERROR(B89/A89-1,"nm")</f>
        <v>nm</v>
      </c>
      <c r="C90" s="45">
        <f t="shared" ref="C90" si="311">+IFERROR(C89/B89-1,"nm")</f>
        <v>0.14054054054054044</v>
      </c>
      <c r="D90" s="45">
        <f t="shared" ref="D90" si="312">+IFERROR(D89/C89-1,"nm")</f>
        <v>0.12606635071090055</v>
      </c>
      <c r="E90" s="45">
        <f t="shared" ref="E90" si="313">+IFERROR(E89/D89-1,"nm")</f>
        <v>0.26936026936026947</v>
      </c>
      <c r="F90" s="45">
        <f t="shared" ref="F90" si="314">+IFERROR(F89/E89-1,"nm")</f>
        <v>0.19893899204244025</v>
      </c>
      <c r="G90" s="45">
        <f t="shared" ref="G90" si="315">+IFERROR(G89/F89-1,"nm")</f>
        <v>4.8672566371681381E-2</v>
      </c>
      <c r="H90" s="45">
        <f t="shared" ref="H90" si="316">+IFERROR(H89/G89-1,"nm")</f>
        <v>0.2378691983122363</v>
      </c>
      <c r="I90" s="45">
        <f>+IFERROR(I89/H89-1,"nm")</f>
        <v>-0.17426501917341286</v>
      </c>
      <c r="J90" s="45">
        <f>+IFERROR(J89/I89-1,"nm")</f>
        <v>-0.17426501917341286</v>
      </c>
      <c r="K90" s="45">
        <f t="shared" ref="K90:N90" si="317">+IFERROR(K89/J89-1,"nm")</f>
        <v>-0.17426501917341286</v>
      </c>
      <c r="L90" s="45">
        <f t="shared" si="317"/>
        <v>-0.17426501917341286</v>
      </c>
      <c r="M90" s="45">
        <f t="shared" si="317"/>
        <v>-0.17426501917341286</v>
      </c>
      <c r="N90" s="45">
        <f t="shared" si="317"/>
        <v>-0.17426501917341286</v>
      </c>
      <c r="O90" s="65"/>
      <c r="P90" t="s">
        <v>231</v>
      </c>
    </row>
    <row r="91" spans="1:16" x14ac:dyDescent="0.3">
      <c r="A91" s="42" t="s">
        <v>137</v>
      </c>
      <c r="B91" s="45">
        <f>+Historicals!B195</f>
        <v>7.0000000000000007E-2</v>
      </c>
      <c r="C91" s="45">
        <f>+Historicals!C195</f>
        <v>0.17</v>
      </c>
      <c r="D91" s="45">
        <f>+Historicals!D195</f>
        <v>0.18</v>
      </c>
      <c r="E91" s="45">
        <f>+Historicals!E195</f>
        <v>0.23</v>
      </c>
      <c r="F91" s="45">
        <f>+Historicals!F195</f>
        <v>0.23</v>
      </c>
      <c r="G91" s="45">
        <f>+Historicals!G195</f>
        <v>0.08</v>
      </c>
      <c r="H91" s="45">
        <f>+Historicals!H195</f>
        <v>0.19</v>
      </c>
      <c r="I91" s="45">
        <f>+Historicals!I195</f>
        <v>-0.21</v>
      </c>
      <c r="J91" s="47">
        <v>0</v>
      </c>
      <c r="K91" s="47">
        <f t="shared" ref="K91:K92" si="318">+J91</f>
        <v>0</v>
      </c>
      <c r="L91" s="47">
        <f t="shared" ref="L91:L92" si="319">+K91</f>
        <v>0</v>
      </c>
      <c r="M91" s="47">
        <f t="shared" ref="M91:M92" si="320">+L91</f>
        <v>0</v>
      </c>
      <c r="N91" s="47">
        <f t="shared" ref="N91:N92" si="321">+M91</f>
        <v>0</v>
      </c>
      <c r="O91" s="66"/>
    </row>
    <row r="92" spans="1:16" x14ac:dyDescent="0.3">
      <c r="A92" s="42" t="s">
        <v>138</v>
      </c>
      <c r="B92" s="45" t="str">
        <f t="shared" ref="B92:H92" si="322">+IFERROR(B90-B91,"nm")</f>
        <v>nm</v>
      </c>
      <c r="C92" s="45">
        <f t="shared" si="322"/>
        <v>-2.9459459459459575E-2</v>
      </c>
      <c r="D92" s="45">
        <f t="shared" si="322"/>
        <v>-5.3933649289099439E-2</v>
      </c>
      <c r="E92" s="45">
        <f t="shared" si="322"/>
        <v>3.9360269360269456E-2</v>
      </c>
      <c r="F92" s="45">
        <f t="shared" si="322"/>
        <v>-3.1061007957559755E-2</v>
      </c>
      <c r="G92" s="45">
        <f t="shared" si="322"/>
        <v>-3.1327433628318621E-2</v>
      </c>
      <c r="H92" s="45">
        <f t="shared" si="322"/>
        <v>4.7869198312236294E-2</v>
      </c>
      <c r="I92" s="45">
        <f>+IFERROR(I90-I91,"nm")</f>
        <v>3.5734980826587132E-2</v>
      </c>
      <c r="J92" s="47">
        <v>0</v>
      </c>
      <c r="K92" s="47">
        <f t="shared" si="318"/>
        <v>0</v>
      </c>
      <c r="L92" s="47">
        <f t="shared" si="319"/>
        <v>0</v>
      </c>
      <c r="M92" s="47">
        <f t="shared" si="320"/>
        <v>0</v>
      </c>
      <c r="N92" s="47">
        <f t="shared" si="321"/>
        <v>0</v>
      </c>
      <c r="O92" s="66"/>
    </row>
    <row r="93" spans="1:16" x14ac:dyDescent="0.3">
      <c r="A93" s="43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73">
        <f>I93*(1+I94)</f>
        <v>191.02051282051283</v>
      </c>
      <c r="K93" s="73">
        <f t="shared" ref="K93:N93" si="323">J93*(1+J94)</f>
        <v>189.06132807363579</v>
      </c>
      <c r="L93" s="73">
        <f t="shared" si="323"/>
        <v>189.06132807363579</v>
      </c>
      <c r="M93" s="73">
        <f t="shared" si="323"/>
        <v>189.06132807363579</v>
      </c>
      <c r="N93" s="73">
        <f t="shared" si="323"/>
        <v>189.06132807363579</v>
      </c>
      <c r="O93" s="79"/>
      <c r="P93" t="s">
        <v>237</v>
      </c>
    </row>
    <row r="94" spans="1:16" x14ac:dyDescent="0.3">
      <c r="A94" s="42" t="s">
        <v>129</v>
      </c>
      <c r="B94" s="45" t="str">
        <f t="shared" ref="B94" si="324">+IFERROR(B93/A93-1,"nm")</f>
        <v>nm</v>
      </c>
      <c r="C94" s="45">
        <f t="shared" ref="C94" si="325">+IFERROR(C93/B93-1,"nm")</f>
        <v>3.9682539682539764E-2</v>
      </c>
      <c r="D94" s="45">
        <f t="shared" ref="D94" si="326">+IFERROR(D93/C93-1,"nm")</f>
        <v>-1.5267175572519109E-2</v>
      </c>
      <c r="E94" s="45">
        <f t="shared" ref="E94" si="327">+IFERROR(E93/D93-1,"nm")</f>
        <v>7.7519379844961378E-3</v>
      </c>
      <c r="F94" s="45">
        <f t="shared" ref="F94" si="328">+IFERROR(F93/E93-1,"nm")</f>
        <v>6.1538461538461542E-2</v>
      </c>
      <c r="G94" s="45">
        <f t="shared" ref="G94" si="329">+IFERROR(G93/F93-1,"nm")</f>
        <v>7.2463768115942129E-2</v>
      </c>
      <c r="H94" s="45">
        <f t="shared" ref="H94" si="330">+IFERROR(H93/G93-1,"nm")</f>
        <v>0.31756756756756754</v>
      </c>
      <c r="I94" s="45">
        <f>+IFERROR(I93/H93-1,"nm")</f>
        <v>-1.025641025641022E-2</v>
      </c>
      <c r="J94" s="45">
        <f>+IFERROR(J93/I93-1,"nm")</f>
        <v>-1.025641025641022E-2</v>
      </c>
      <c r="K94" s="45">
        <f t="shared" ref="K94:N94" si="331">+K95+K96</f>
        <v>0</v>
      </c>
      <c r="L94" s="45">
        <f t="shared" si="331"/>
        <v>0</v>
      </c>
      <c r="M94" s="45">
        <f t="shared" si="331"/>
        <v>0</v>
      </c>
      <c r="N94" s="45">
        <f t="shared" si="331"/>
        <v>0</v>
      </c>
      <c r="O94" s="65"/>
    </row>
    <row r="95" spans="1:16" x14ac:dyDescent="0.3">
      <c r="A95" s="42" t="s">
        <v>137</v>
      </c>
      <c r="B95" s="45">
        <f>+Historicals!B196</f>
        <v>0.01</v>
      </c>
      <c r="C95" s="45">
        <f>+Historicals!C196</f>
        <v>7.0000000000000007E-2</v>
      </c>
      <c r="D95" s="45">
        <f>+Historicals!D196</f>
        <v>0.03</v>
      </c>
      <c r="E95" s="45">
        <f>+Historicals!E196</f>
        <v>-0.01</v>
      </c>
      <c r="F95" s="45">
        <f>+Historicals!F196</f>
        <v>0.08</v>
      </c>
      <c r="G95" s="45">
        <f>+Historicals!G196</f>
        <v>0.11</v>
      </c>
      <c r="H95" s="45">
        <f>+Historicals!H196</f>
        <v>0.26</v>
      </c>
      <c r="I95" s="45">
        <f>+Historicals!I196</f>
        <v>-0.06</v>
      </c>
      <c r="J95" s="47">
        <v>0</v>
      </c>
      <c r="K95" s="47">
        <f t="shared" ref="K95:K96" si="332">+J95</f>
        <v>0</v>
      </c>
      <c r="L95" s="47">
        <f t="shared" ref="L95:L96" si="333">+K95</f>
        <v>0</v>
      </c>
      <c r="M95" s="47">
        <f t="shared" ref="M95:M96" si="334">+L95</f>
        <v>0</v>
      </c>
      <c r="N95" s="47">
        <f t="shared" ref="N95:N96" si="335">+M95</f>
        <v>0</v>
      </c>
      <c r="O95" s="66"/>
    </row>
    <row r="96" spans="1:16" x14ac:dyDescent="0.3">
      <c r="A96" s="42" t="s">
        <v>138</v>
      </c>
      <c r="B96" s="45" t="str">
        <f t="shared" ref="B96:H96" si="336">+IFERROR(B94-B95,"nm")</f>
        <v>nm</v>
      </c>
      <c r="C96" s="45">
        <f t="shared" si="336"/>
        <v>-3.0317460317460243E-2</v>
      </c>
      <c r="D96" s="45">
        <f t="shared" si="336"/>
        <v>-4.5267175572519108E-2</v>
      </c>
      <c r="E96" s="45">
        <f t="shared" si="336"/>
        <v>1.775193798449614E-2</v>
      </c>
      <c r="F96" s="45">
        <f t="shared" si="336"/>
        <v>-1.846153846153846E-2</v>
      </c>
      <c r="G96" s="45">
        <f t="shared" si="336"/>
        <v>-3.7536231884057872E-2</v>
      </c>
      <c r="H96" s="45">
        <f t="shared" si="336"/>
        <v>5.7567567567567535E-2</v>
      </c>
      <c r="I96" s="45">
        <f>+IFERROR(I94-I95,"nm")</f>
        <v>4.9743589743589778E-2</v>
      </c>
      <c r="J96" s="47">
        <v>0</v>
      </c>
      <c r="K96" s="47">
        <f t="shared" si="332"/>
        <v>0</v>
      </c>
      <c r="L96" s="47">
        <f t="shared" si="333"/>
        <v>0</v>
      </c>
      <c r="M96" s="47">
        <f t="shared" si="334"/>
        <v>0</v>
      </c>
      <c r="N96" s="47">
        <f t="shared" si="335"/>
        <v>0</v>
      </c>
      <c r="O96" s="66"/>
    </row>
    <row r="97" spans="1:15" x14ac:dyDescent="0.3">
      <c r="A97" s="9" t="s">
        <v>130</v>
      </c>
      <c r="B97" s="46">
        <f t="shared" ref="B97:H97" si="337">+B104+B100</f>
        <v>1039</v>
      </c>
      <c r="C97" s="46">
        <f t="shared" si="337"/>
        <v>1420</v>
      </c>
      <c r="D97" s="46">
        <f t="shared" si="337"/>
        <v>1561</v>
      </c>
      <c r="E97" s="46">
        <f t="shared" si="337"/>
        <v>1863</v>
      </c>
      <c r="F97" s="46">
        <f t="shared" si="337"/>
        <v>2426</v>
      </c>
      <c r="G97" s="46">
        <f t="shared" si="337"/>
        <v>2534</v>
      </c>
      <c r="H97" s="46">
        <f t="shared" si="337"/>
        <v>3289</v>
      </c>
      <c r="I97" s="46">
        <f>+I104+I100</f>
        <v>2406</v>
      </c>
      <c r="J97" s="46">
        <f>+J83*J99</f>
        <v>2190.3597104945716</v>
      </c>
      <c r="K97" s="46">
        <f t="shared" ref="K97:N97" si="338">+K83*K99</f>
        <v>1994.0464095419218</v>
      </c>
      <c r="L97" s="46">
        <f t="shared" si="338"/>
        <v>1815.3278953935926</v>
      </c>
      <c r="M97" s="46">
        <f t="shared" si="338"/>
        <v>1652.6272167111513</v>
      </c>
      <c r="N97" s="46">
        <f t="shared" si="338"/>
        <v>1504.5087580843256</v>
      </c>
      <c r="O97" s="80"/>
    </row>
    <row r="98" spans="1:15" x14ac:dyDescent="0.3">
      <c r="A98" s="44" t="s">
        <v>129</v>
      </c>
      <c r="B98" s="45" t="str">
        <f t="shared" ref="B98" si="339">+IFERROR(B97/A97-1,"nm")</f>
        <v>nm</v>
      </c>
      <c r="C98" s="45">
        <f t="shared" ref="C98" si="340">+IFERROR(C97/B97-1,"nm")</f>
        <v>0.36669874879692022</v>
      </c>
      <c r="D98" s="45">
        <f t="shared" ref="D98" si="341">+IFERROR(D97/C97-1,"nm")</f>
        <v>9.9295774647887303E-2</v>
      </c>
      <c r="E98" s="45">
        <f t="shared" ref="E98" si="342">+IFERROR(E97/D97-1,"nm")</f>
        <v>0.19346572709801402</v>
      </c>
      <c r="F98" s="45">
        <f t="shared" ref="F98" si="343">+IFERROR(F97/E97-1,"nm")</f>
        <v>0.3022007514761138</v>
      </c>
      <c r="G98" s="45">
        <f t="shared" ref="G98" si="344">+IFERROR(G97/F97-1,"nm")</f>
        <v>4.4517724649629109E-2</v>
      </c>
      <c r="H98" s="45">
        <f t="shared" ref="H98" si="345">+IFERROR(H97/G97-1,"nm")</f>
        <v>0.29794790844514596</v>
      </c>
      <c r="I98" s="45">
        <f>+IFERROR(I97/H97-1,"nm")</f>
        <v>-0.26847065977500761</v>
      </c>
      <c r="J98" s="45">
        <f>+IFERROR(J97/I97-1,"nm")</f>
        <v>-8.9626055488540524E-2</v>
      </c>
      <c r="K98" s="45">
        <f t="shared" ref="K98" si="346">+IFERROR(K97/J97-1,"nm")</f>
        <v>-8.9626055488540413E-2</v>
      </c>
      <c r="L98" s="45">
        <f t="shared" ref="L98" si="347">+IFERROR(L97/K97-1,"nm")</f>
        <v>-8.9626055488540524E-2</v>
      </c>
      <c r="M98" s="45">
        <f t="shared" ref="M98" si="348">+IFERROR(M97/L97-1,"nm")</f>
        <v>-8.9626055488540413E-2</v>
      </c>
      <c r="N98" s="45">
        <f t="shared" ref="N98" si="349">+IFERROR(N97/M97-1,"nm")</f>
        <v>-8.9626055488540413E-2</v>
      </c>
      <c r="O98" s="65"/>
    </row>
    <row r="99" spans="1:15" x14ac:dyDescent="0.3">
      <c r="A99" s="44" t="s">
        <v>131</v>
      </c>
      <c r="B99" s="45">
        <f t="shared" ref="B99:H99" si="350">+IFERROR(B97/B$83,"nm")</f>
        <v>0.33876752526899251</v>
      </c>
      <c r="C99" s="45">
        <f t="shared" si="350"/>
        <v>0.37516512549537651</v>
      </c>
      <c r="D99" s="45">
        <f t="shared" si="350"/>
        <v>0.36842105263157893</v>
      </c>
      <c r="E99" s="45">
        <f t="shared" si="350"/>
        <v>0.36287495130502534</v>
      </c>
      <c r="F99" s="45">
        <f t="shared" si="350"/>
        <v>0.3907860824742268</v>
      </c>
      <c r="G99" s="45">
        <f t="shared" si="350"/>
        <v>0.37939811349004343</v>
      </c>
      <c r="H99" s="45">
        <f t="shared" si="350"/>
        <v>0.39674306393244874</v>
      </c>
      <c r="I99" s="45">
        <f>+IFERROR(I97/I$83,"nm")</f>
        <v>0.31880217304889358</v>
      </c>
      <c r="J99" s="47">
        <f>+I99</f>
        <v>0.31880217304889358</v>
      </c>
      <c r="K99" s="47">
        <f t="shared" ref="K99" si="351">+J99</f>
        <v>0.31880217304889358</v>
      </c>
      <c r="L99" s="47">
        <f t="shared" ref="L99" si="352">+K99</f>
        <v>0.31880217304889358</v>
      </c>
      <c r="M99" s="47">
        <f t="shared" ref="M99" si="353">+L99</f>
        <v>0.31880217304889358</v>
      </c>
      <c r="N99" s="47">
        <f t="shared" ref="N99" si="354">+M99</f>
        <v>0.31880217304889358</v>
      </c>
      <c r="O99" s="66"/>
    </row>
    <row r="100" spans="1:15" x14ac:dyDescent="0.3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6">
        <f>+J103*J110</f>
        <v>37.325331724969843</v>
      </c>
      <c r="K100" s="46">
        <f t="shared" ref="K100:N100" si="355">+K103*K110</f>
        <v>33.980009472659518</v>
      </c>
      <c r="L100" s="46">
        <f t="shared" si="355"/>
        <v>30.934515258161806</v>
      </c>
      <c r="M100" s="46">
        <f t="shared" si="355"/>
        <v>28.161976677122695</v>
      </c>
      <c r="N100" s="46">
        <f t="shared" si="355"/>
        <v>25.637929792791915</v>
      </c>
      <c r="O100" s="80"/>
    </row>
    <row r="101" spans="1:15" x14ac:dyDescent="0.3">
      <c r="A101" s="44" t="s">
        <v>129</v>
      </c>
      <c r="B101" s="45" t="str">
        <f t="shared" ref="B101" si="356">+IFERROR(B100/A100-1,"nm")</f>
        <v>nm</v>
      </c>
      <c r="C101" s="45">
        <f>+IFERROR(C100/B100-1,"nm")</f>
        <v>4.3478260869565188E-2</v>
      </c>
      <c r="D101" s="45">
        <f t="shared" ref="D101" si="357">+IFERROR(D100/C100-1,"nm")</f>
        <v>0.125</v>
      </c>
      <c r="E101" s="45">
        <f t="shared" ref="E101" si="358">+IFERROR(E100/D100-1,"nm")</f>
        <v>3.7037037037036979E-2</v>
      </c>
      <c r="F101" s="45">
        <f t="shared" ref="F101" si="359">+IFERROR(F100/E100-1,"nm")</f>
        <v>-0.1071428571428571</v>
      </c>
      <c r="G101" s="45">
        <f t="shared" ref="G101" si="360">+IFERROR(G100/F100-1,"nm")</f>
        <v>-0.12</v>
      </c>
      <c r="H101" s="45">
        <f t="shared" ref="H101" si="361">+IFERROR(H100/G100-1,"nm")</f>
        <v>4.5454545454545414E-2</v>
      </c>
      <c r="I101" s="45">
        <f>+IFERROR(I100/H100-1,"nm")</f>
        <v>-0.10869565217391308</v>
      </c>
      <c r="J101" s="45">
        <f>+IFERROR(J100/I100-1,"nm")</f>
        <v>-8.9626055488540413E-2</v>
      </c>
      <c r="K101" s="45">
        <f t="shared" ref="K101" si="362">+IFERROR(K100/J100-1,"nm")</f>
        <v>-8.9626055488540413E-2</v>
      </c>
      <c r="L101" s="45">
        <f t="shared" ref="L101" si="363">+IFERROR(L100/K100-1,"nm")</f>
        <v>-8.9626055488540413E-2</v>
      </c>
      <c r="M101" s="45">
        <f t="shared" ref="M101" si="364">+IFERROR(M100/L100-1,"nm")</f>
        <v>-8.9626055488540413E-2</v>
      </c>
      <c r="N101" s="45">
        <f t="shared" ref="N101" si="365">+IFERROR(N100/M100-1,"nm")</f>
        <v>-8.9626055488540413E-2</v>
      </c>
      <c r="O101" s="65"/>
    </row>
    <row r="102" spans="1:15" x14ac:dyDescent="0.3">
      <c r="A102" s="44" t="s">
        <v>133</v>
      </c>
      <c r="B102" s="45">
        <f t="shared" ref="B102:H102" si="366">+IFERROR(B100/B$83,"nm")</f>
        <v>1.4998369742419302E-2</v>
      </c>
      <c r="C102" s="45">
        <f t="shared" si="366"/>
        <v>1.2681638044914135E-2</v>
      </c>
      <c r="D102" s="45">
        <f t="shared" si="366"/>
        <v>1.2744866650932263E-2</v>
      </c>
      <c r="E102" s="45">
        <f t="shared" si="366"/>
        <v>1.090767432800935E-2</v>
      </c>
      <c r="F102" s="45">
        <f t="shared" si="366"/>
        <v>8.0541237113402053E-3</v>
      </c>
      <c r="G102" s="45">
        <f t="shared" si="366"/>
        <v>6.5878125467884411E-3</v>
      </c>
      <c r="H102" s="45">
        <f t="shared" si="366"/>
        <v>5.5488540410132689E-3</v>
      </c>
      <c r="I102" s="45">
        <f>+IFERROR(I100/I$83,"nm")</f>
        <v>5.4326222340002651E-3</v>
      </c>
      <c r="J102" s="45">
        <f>+IFERROR(J100/J$83,"nm")</f>
        <v>5.4326222340002651E-3</v>
      </c>
      <c r="K102" s="45">
        <f t="shared" ref="K102:N102" si="367">+IFERROR(K100/K$83,"nm")</f>
        <v>5.4326222340002651E-3</v>
      </c>
      <c r="L102" s="45">
        <f t="shared" si="367"/>
        <v>5.4326222340002651E-3</v>
      </c>
      <c r="M102" s="45">
        <f t="shared" si="367"/>
        <v>5.4326222340002643E-3</v>
      </c>
      <c r="N102" s="45">
        <f t="shared" si="367"/>
        <v>5.4326222340002651E-3</v>
      </c>
      <c r="O102" s="65"/>
    </row>
    <row r="103" spans="1:15" x14ac:dyDescent="0.3">
      <c r="A103" s="44" t="s">
        <v>140</v>
      </c>
      <c r="B103" s="45">
        <f t="shared" ref="B103:H103" si="368">+IFERROR(B100/B110,"nm")</f>
        <v>0.18110236220472442</v>
      </c>
      <c r="C103" s="45">
        <f t="shared" si="368"/>
        <v>0.20512820512820512</v>
      </c>
      <c r="D103" s="45">
        <f t="shared" si="368"/>
        <v>0.24</v>
      </c>
      <c r="E103" s="45">
        <f t="shared" si="368"/>
        <v>0.21875</v>
      </c>
      <c r="F103" s="45">
        <f t="shared" si="368"/>
        <v>0.2109704641350211</v>
      </c>
      <c r="G103" s="45">
        <f t="shared" si="368"/>
        <v>0.20560747663551401</v>
      </c>
      <c r="H103" s="45">
        <f t="shared" si="368"/>
        <v>0.15972222222222221</v>
      </c>
      <c r="I103" s="45">
        <f>+IFERROR(I100/I110,"nm")</f>
        <v>0.13531353135313531</v>
      </c>
      <c r="J103" s="47">
        <f>+I103</f>
        <v>0.13531353135313531</v>
      </c>
      <c r="K103" s="47">
        <f t="shared" ref="K103" si="369">+J103</f>
        <v>0.13531353135313531</v>
      </c>
      <c r="L103" s="47">
        <f t="shared" ref="L103" si="370">+K103</f>
        <v>0.13531353135313531</v>
      </c>
      <c r="M103" s="47">
        <f t="shared" ref="M103" si="371">+L103</f>
        <v>0.13531353135313531</v>
      </c>
      <c r="N103" s="47">
        <f t="shared" ref="N103" si="372">+M103</f>
        <v>0.13531353135313531</v>
      </c>
      <c r="O103" s="66"/>
    </row>
    <row r="104" spans="1:15" x14ac:dyDescent="0.3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2153.0343787696015</v>
      </c>
      <c r="K104" s="9">
        <f t="shared" ref="K104:N104" si="373">+K97-K100</f>
        <v>1960.0664000692623</v>
      </c>
      <c r="L104" s="9">
        <f t="shared" si="373"/>
        <v>1784.3933801354308</v>
      </c>
      <c r="M104" s="9">
        <f t="shared" si="373"/>
        <v>1624.4652400340285</v>
      </c>
      <c r="N104" s="9">
        <f t="shared" si="373"/>
        <v>1478.8708282915336</v>
      </c>
      <c r="O104" s="79"/>
    </row>
    <row r="105" spans="1:15" x14ac:dyDescent="0.3">
      <c r="A105" s="44" t="s">
        <v>129</v>
      </c>
      <c r="B105" s="45" t="str">
        <f t="shared" ref="B105" si="374">+IFERROR(B104/A104-1,"nm")</f>
        <v>nm</v>
      </c>
      <c r="C105" s="45">
        <f t="shared" ref="C105" si="375">+IFERROR(C104/B104-1,"nm")</f>
        <v>0.38167170191339372</v>
      </c>
      <c r="D105" s="45">
        <f t="shared" ref="D105" si="376">+IFERROR(D104/C104-1,"nm")</f>
        <v>9.8396501457725938E-2</v>
      </c>
      <c r="E105" s="45">
        <f t="shared" ref="E105" si="377">+IFERROR(E104/D104-1,"nm")</f>
        <v>0.19907100199071004</v>
      </c>
      <c r="F105" s="45">
        <f t="shared" ref="F105" si="378">+IFERROR(F104/E104-1,"nm")</f>
        <v>0.31488655229662421</v>
      </c>
      <c r="G105" s="45">
        <f t="shared" ref="G105" si="379">+IFERROR(G104/F104-1,"nm")</f>
        <v>4.7979797979798011E-2</v>
      </c>
      <c r="H105" s="45">
        <f t="shared" ref="H105" si="380">+IFERROR(H104/G104-1,"nm")</f>
        <v>0.30240963855421676</v>
      </c>
      <c r="I105" s="45">
        <f>+IFERROR(I104/H104-1,"nm")</f>
        <v>-0.27073697193956214</v>
      </c>
      <c r="J105" s="45">
        <f t="shared" ref="J105" si="381">+IFERROR(J104/I104-1,"nm")</f>
        <v>-8.9626055488540635E-2</v>
      </c>
      <c r="K105" s="45">
        <f t="shared" ref="K105" si="382">+IFERROR(K104/J104-1,"nm")</f>
        <v>-8.9626055488540302E-2</v>
      </c>
      <c r="L105" s="45">
        <f t="shared" ref="L105" si="383">+IFERROR(L104/K104-1,"nm")</f>
        <v>-8.9626055488540524E-2</v>
      </c>
      <c r="M105" s="45">
        <f t="shared" ref="M105" si="384">+IFERROR(M104/L104-1,"nm")</f>
        <v>-8.9626055488540413E-2</v>
      </c>
      <c r="N105" s="45">
        <f t="shared" ref="N105" si="385">+IFERROR(N104/M104-1,"nm")</f>
        <v>-8.9626055488540413E-2</v>
      </c>
      <c r="O105" s="65"/>
    </row>
    <row r="106" spans="1:15" x14ac:dyDescent="0.3">
      <c r="A106" s="44" t="s">
        <v>131</v>
      </c>
      <c r="B106" s="45">
        <f t="shared" ref="B106:N106" si="386">+IFERROR(B104/B$83,"nm")</f>
        <v>0.3237691555265732</v>
      </c>
      <c r="C106" s="45">
        <f t="shared" si="386"/>
        <v>0.36248348745046233</v>
      </c>
      <c r="D106" s="45">
        <f t="shared" si="386"/>
        <v>0.35567618598064671</v>
      </c>
      <c r="E106" s="45">
        <f t="shared" si="386"/>
        <v>0.35196727697701596</v>
      </c>
      <c r="F106" s="45">
        <f t="shared" si="386"/>
        <v>0.38273195876288657</v>
      </c>
      <c r="G106" s="45">
        <f t="shared" si="386"/>
        <v>0.37281030094325496</v>
      </c>
      <c r="H106" s="45">
        <f t="shared" si="386"/>
        <v>0.39119420989143544</v>
      </c>
      <c r="I106" s="45">
        <f>+IFERROR(I104/I$83,"nm")</f>
        <v>0.31336955081489332</v>
      </c>
      <c r="J106" s="45">
        <f t="shared" si="386"/>
        <v>0.31336955081489326</v>
      </c>
      <c r="K106" s="45">
        <f t="shared" si="386"/>
        <v>0.31336955081489332</v>
      </c>
      <c r="L106" s="45">
        <f t="shared" si="386"/>
        <v>0.31336955081489332</v>
      </c>
      <c r="M106" s="45">
        <f t="shared" si="386"/>
        <v>0.31336955081489332</v>
      </c>
      <c r="N106" s="45">
        <f t="shared" si="386"/>
        <v>0.31336955081489332</v>
      </c>
      <c r="O106" s="65"/>
    </row>
    <row r="107" spans="1:15" x14ac:dyDescent="0.3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6">
        <f>+J83*J109</f>
        <v>71.009167671893849</v>
      </c>
      <c r="K107" s="46">
        <f t="shared" ref="K107:N107" si="387">+K83*K109</f>
        <v>64.644896069937616</v>
      </c>
      <c r="L107" s="46">
        <f t="shared" si="387"/>
        <v>58.851029027722461</v>
      </c>
      <c r="M107" s="46">
        <f t="shared" si="387"/>
        <v>53.576443434526105</v>
      </c>
      <c r="N107" s="46">
        <f t="shared" si="387"/>
        <v>48.774598142384619</v>
      </c>
      <c r="O107" s="80"/>
    </row>
    <row r="108" spans="1:15" x14ac:dyDescent="0.3">
      <c r="A108" s="44" t="s">
        <v>129</v>
      </c>
      <c r="B108" s="45" t="str">
        <f t="shared" ref="B108" si="388">+IFERROR(B107/A107-1,"nm")</f>
        <v>nm</v>
      </c>
      <c r="C108" s="45">
        <f>+IFERROR(C107/B107-1,"nm")</f>
        <v>-0.3623188405797102</v>
      </c>
      <c r="D108" s="45">
        <f t="shared" ref="D108" si="389">+IFERROR(D107/C107-1,"nm")</f>
        <v>0.15909090909090917</v>
      </c>
      <c r="E108" s="45">
        <f t="shared" ref="E108" si="390">+IFERROR(E107/D107-1,"nm")</f>
        <v>0.49019607843137258</v>
      </c>
      <c r="F108" s="45">
        <f t="shared" ref="F108" si="391">+IFERROR(F107/E107-1,"nm")</f>
        <v>-0.35526315789473684</v>
      </c>
      <c r="G108" s="45">
        <f t="shared" ref="G108" si="392">+IFERROR(G107/F107-1,"nm")</f>
        <v>-0.4285714285714286</v>
      </c>
      <c r="H108" s="45">
        <f t="shared" ref="H108" si="393">+IFERROR(H107/G107-1,"nm")</f>
        <v>2.3571428571428572</v>
      </c>
      <c r="I108" s="45">
        <f>+IFERROR(I107/H107-1,"nm")</f>
        <v>-0.17021276595744683</v>
      </c>
      <c r="J108" s="45">
        <f t="shared" ref="J108:N108" si="394">+IFERROR(J107/I107-1,"nm")</f>
        <v>-8.9626055488540413E-2</v>
      </c>
      <c r="K108" s="45">
        <f t="shared" si="394"/>
        <v>-8.9626055488540524E-2</v>
      </c>
      <c r="L108" s="45">
        <f t="shared" si="394"/>
        <v>-8.9626055488540413E-2</v>
      </c>
      <c r="M108" s="45">
        <f t="shared" si="394"/>
        <v>-8.9626055488540413E-2</v>
      </c>
      <c r="N108" s="45">
        <f t="shared" si="394"/>
        <v>-8.9626055488540413E-2</v>
      </c>
      <c r="O108" s="65"/>
    </row>
    <row r="109" spans="1:15" x14ac:dyDescent="0.3">
      <c r="A109" s="44" t="s">
        <v>133</v>
      </c>
      <c r="B109" s="45">
        <f t="shared" ref="B109:H109" si="395">+IFERROR(B107/B$83,"nm")</f>
        <v>2.2497554613628953E-2</v>
      </c>
      <c r="C109" s="45">
        <f t="shared" si="395"/>
        <v>1.1624834874504624E-2</v>
      </c>
      <c r="D109" s="45">
        <f t="shared" si="395"/>
        <v>1.2036818503658248E-2</v>
      </c>
      <c r="E109" s="45">
        <f t="shared" si="395"/>
        <v>1.4803272302298403E-2</v>
      </c>
      <c r="F109" s="45">
        <f t="shared" si="395"/>
        <v>7.8930412371134018E-3</v>
      </c>
      <c r="G109" s="45">
        <f t="shared" si="395"/>
        <v>4.1922443479562805E-3</v>
      </c>
      <c r="H109" s="45">
        <f t="shared" si="395"/>
        <v>1.1338962605548853E-2</v>
      </c>
      <c r="I109" s="45">
        <f>+IFERROR(I107/I$83,"nm")</f>
        <v>1.0335232542732211E-2</v>
      </c>
      <c r="J109" s="47">
        <f>+I109</f>
        <v>1.0335232542732211E-2</v>
      </c>
      <c r="K109" s="47">
        <f t="shared" ref="K109" si="396">+J109</f>
        <v>1.0335232542732211E-2</v>
      </c>
      <c r="L109" s="47">
        <f t="shared" ref="L109" si="397">+K109</f>
        <v>1.0335232542732211E-2</v>
      </c>
      <c r="M109" s="47">
        <f t="shared" ref="M109" si="398">+L109</f>
        <v>1.0335232542732211E-2</v>
      </c>
      <c r="N109" s="47">
        <f t="shared" ref="N109" si="399">+M109</f>
        <v>1.0335232542732211E-2</v>
      </c>
      <c r="O109" s="66"/>
    </row>
    <row r="110" spans="1:15" x14ac:dyDescent="0.3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6">
        <f>+J83*J112</f>
        <v>275.84330518697226</v>
      </c>
      <c r="K110" s="46">
        <f t="shared" ref="K110:N110" si="400">+K83*K112</f>
        <v>251.12055781014229</v>
      </c>
      <c r="L110" s="46">
        <f t="shared" si="400"/>
        <v>228.61361276153724</v>
      </c>
      <c r="M110" s="46">
        <f t="shared" si="400"/>
        <v>208.12387641873602</v>
      </c>
      <c r="N110" s="46">
        <f t="shared" si="400"/>
        <v>189.47055432234026</v>
      </c>
      <c r="O110" s="80"/>
    </row>
    <row r="111" spans="1:15" x14ac:dyDescent="0.3">
      <c r="A111" s="44" t="s">
        <v>129</v>
      </c>
      <c r="B111" s="45" t="str">
        <f t="shared" ref="B111" si="401">+IFERROR(B110/A110-1,"nm")</f>
        <v>nm</v>
      </c>
      <c r="C111" s="45">
        <f>+IFERROR(C110/B110-1,"nm")</f>
        <v>-7.8740157480314932E-2</v>
      </c>
      <c r="D111" s="45">
        <f t="shared" ref="D111" si="402">+IFERROR(D110/C110-1,"nm")</f>
        <v>-3.8461538461538436E-2</v>
      </c>
      <c r="E111" s="45">
        <f t="shared" ref="E111" si="403">+IFERROR(E110/D110-1,"nm")</f>
        <v>0.13777777777777778</v>
      </c>
      <c r="F111" s="45">
        <f t="shared" ref="F111" si="404">+IFERROR(F110/E110-1,"nm")</f>
        <v>-7.421875E-2</v>
      </c>
      <c r="G111" s="45">
        <f t="shared" ref="G111" si="405">+IFERROR(G110/F110-1,"nm")</f>
        <v>-9.7046413502109741E-2</v>
      </c>
      <c r="H111" s="45">
        <f t="shared" ref="H111" si="406">+IFERROR(H110/G110-1,"nm")</f>
        <v>0.34579439252336441</v>
      </c>
      <c r="I111" s="45">
        <f>+IFERROR(I110/H110-1,"nm")</f>
        <v>5.2083333333333259E-2</v>
      </c>
      <c r="J111" s="45">
        <f>+IFERROR(J110/I110-1,"nm")</f>
        <v>-8.9626055488540413E-2</v>
      </c>
      <c r="K111" s="45">
        <f t="shared" ref="K111:N111" si="407">+IFERROR(K110/J110-1,"nm")</f>
        <v>-8.9626055488540413E-2</v>
      </c>
      <c r="L111" s="45">
        <f t="shared" si="407"/>
        <v>-8.9626055488540524E-2</v>
      </c>
      <c r="M111" s="45">
        <f t="shared" si="407"/>
        <v>-8.9626055488540413E-2</v>
      </c>
      <c r="N111" s="45">
        <f t="shared" si="407"/>
        <v>-8.9626055488540413E-2</v>
      </c>
      <c r="O111" s="65"/>
    </row>
    <row r="112" spans="1:15" x14ac:dyDescent="0.3">
      <c r="A112" s="44" t="s">
        <v>133</v>
      </c>
      <c r="B112" s="45">
        <f t="shared" ref="B112:H112" si="408">+IFERROR(B110/B$83,"nm")</f>
        <v>8.2817085099445714E-2</v>
      </c>
      <c r="C112" s="45">
        <f t="shared" si="408"/>
        <v>6.1822985468956405E-2</v>
      </c>
      <c r="D112" s="45">
        <f t="shared" si="408"/>
        <v>5.31036110455511E-2</v>
      </c>
      <c r="E112" s="45">
        <f t="shared" si="408"/>
        <v>4.9863654070899883E-2</v>
      </c>
      <c r="F112" s="45">
        <f t="shared" si="408"/>
        <v>3.817654639175258E-2</v>
      </c>
      <c r="G112" s="45">
        <f t="shared" si="408"/>
        <v>3.2040724659380147E-2</v>
      </c>
      <c r="H112" s="45">
        <f t="shared" si="408"/>
        <v>3.4740651387213509E-2</v>
      </c>
      <c r="I112" s="45">
        <f>+IFERROR(I110/I$83,"nm")</f>
        <v>4.0148403339075128E-2</v>
      </c>
      <c r="J112" s="47">
        <f>+I112</f>
        <v>4.0148403339075128E-2</v>
      </c>
      <c r="K112" s="47">
        <f t="shared" ref="K112" si="409">+J112</f>
        <v>4.0148403339075128E-2</v>
      </c>
      <c r="L112" s="47">
        <f t="shared" ref="L112" si="410">+K112</f>
        <v>4.0148403339075128E-2</v>
      </c>
      <c r="M112" s="47">
        <f t="shared" ref="M112" si="411">+L112</f>
        <v>4.0148403339075128E-2</v>
      </c>
      <c r="N112" s="47">
        <f t="shared" ref="N112" si="412">+M112</f>
        <v>4.0148403339075128E-2</v>
      </c>
      <c r="O112" s="66"/>
    </row>
    <row r="113" spans="1:16" x14ac:dyDescent="0.3">
      <c r="A113" s="41" t="s">
        <v>192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  <c r="O113" s="77"/>
    </row>
    <row r="114" spans="1:16" x14ac:dyDescent="0.3">
      <c r="A114" s="9" t="s">
        <v>136</v>
      </c>
      <c r="B114" s="9">
        <f>B116+B120+B124</f>
        <v>4653</v>
      </c>
      <c r="C114" s="9">
        <f t="shared" ref="C114:H114" si="413">C116+C120+C124</f>
        <v>4570</v>
      </c>
      <c r="D114" s="9">
        <f t="shared" si="413"/>
        <v>4737</v>
      </c>
      <c r="E114" s="9">
        <f t="shared" si="413"/>
        <v>5166</v>
      </c>
      <c r="F114" s="9">
        <f t="shared" si="413"/>
        <v>5254</v>
      </c>
      <c r="G114" s="9">
        <f t="shared" si="413"/>
        <v>5028</v>
      </c>
      <c r="H114" s="9">
        <f t="shared" si="413"/>
        <v>5343</v>
      </c>
      <c r="I114" s="9">
        <f>I116+I120+I124</f>
        <v>5955</v>
      </c>
      <c r="J114" s="73">
        <f>I114*(1+I115)</f>
        <v>6637.0999438517683</v>
      </c>
      <c r="K114" s="73">
        <f t="shared" ref="K114:N114" si="414">J114*(1+J115)</f>
        <v>7397.3292467971696</v>
      </c>
      <c r="L114" s="73">
        <f t="shared" si="414"/>
        <v>8244.6370325055486</v>
      </c>
      <c r="M114" s="73">
        <f t="shared" si="414"/>
        <v>9188.9974786768744</v>
      </c>
      <c r="N114" s="73">
        <f t="shared" si="414"/>
        <v>10241.527229182255</v>
      </c>
      <c r="O114" s="79"/>
    </row>
    <row r="115" spans="1:16" x14ac:dyDescent="0.3">
      <c r="A115" s="42" t="s">
        <v>129</v>
      </c>
      <c r="B115" s="45" t="str">
        <f t="shared" ref="B115" si="415">+IFERROR(B114/A114-1,"nm")</f>
        <v>nm</v>
      </c>
      <c r="C115" s="45">
        <f t="shared" ref="C115" si="416">+IFERROR(C114/B114-1,"nm")</f>
        <v>-1.783795400816679E-2</v>
      </c>
      <c r="D115" s="45">
        <f t="shared" ref="D115" si="417">+IFERROR(D114/C114-1,"nm")</f>
        <v>3.6542669584245013E-2</v>
      </c>
      <c r="E115" s="45">
        <f t="shared" ref="E115" si="418">+IFERROR(E114/D114-1,"nm")</f>
        <v>9.0563647878403986E-2</v>
      </c>
      <c r="F115" s="45">
        <f t="shared" ref="F115" si="419">+IFERROR(F114/E114-1,"nm")</f>
        <v>1.7034456058846237E-2</v>
      </c>
      <c r="G115" s="45">
        <f t="shared" ref="G115" si="420">+IFERROR(G114/F114-1,"nm")</f>
        <v>-4.3014845831747195E-2</v>
      </c>
      <c r="H115" s="45">
        <f t="shared" ref="H115" si="421">+IFERROR(H114/G114-1,"nm")</f>
        <v>6.2649164677804237E-2</v>
      </c>
      <c r="I115" s="45">
        <f>+IFERROR(I114/H114-1,"nm")</f>
        <v>0.11454239191465465</v>
      </c>
      <c r="J115" s="45">
        <f t="shared" ref="J115:N115" si="422">+IFERROR(J114/I114-1,"nm")</f>
        <v>0.11454239191465465</v>
      </c>
      <c r="K115" s="45">
        <f t="shared" si="422"/>
        <v>0.11454239191465465</v>
      </c>
      <c r="L115" s="45">
        <f t="shared" si="422"/>
        <v>0.11454239191465465</v>
      </c>
      <c r="M115" s="45">
        <f t="shared" si="422"/>
        <v>0.11454239191465465</v>
      </c>
      <c r="N115" s="45">
        <f t="shared" si="422"/>
        <v>0.11454239191465465</v>
      </c>
      <c r="O115" s="65"/>
    </row>
    <row r="116" spans="1:16" x14ac:dyDescent="0.3">
      <c r="A116" s="43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73">
        <f>I116*(1+I117)</f>
        <v>4618.8360207707019</v>
      </c>
      <c r="K116" s="73">
        <f t="shared" ref="K116:N116" si="423">J116*(1+J117)</f>
        <v>5189.4055428773854</v>
      </c>
      <c r="L116" s="73">
        <f t="shared" si="423"/>
        <v>5830.4580996908799</v>
      </c>
      <c r="M116" s="73">
        <f t="shared" si="423"/>
        <v>6550.7005323392195</v>
      </c>
      <c r="N116" s="73">
        <f t="shared" si="423"/>
        <v>7359.9152469107757</v>
      </c>
      <c r="O116" s="79"/>
      <c r="P116" t="s">
        <v>222</v>
      </c>
    </row>
    <row r="117" spans="1:16" x14ac:dyDescent="0.3">
      <c r="A117" s="42" t="s">
        <v>129</v>
      </c>
      <c r="B117" s="45" t="str">
        <f t="shared" ref="B117" si="424">+IFERROR(B116/A116-1,"nm")</f>
        <v>nm</v>
      </c>
      <c r="C117" s="45">
        <f t="shared" ref="C117" si="425">+IFERROR(C116/B116-1,"nm")</f>
        <v>4.2030391205949424E-3</v>
      </c>
      <c r="D117" s="45">
        <f t="shared" ref="D117" si="426">+IFERROR(D116/C116-1,"nm")</f>
        <v>5.7630392788152074E-2</v>
      </c>
      <c r="E117" s="45">
        <f t="shared" ref="E117" si="427">+IFERROR(E116/D116-1,"nm")</f>
        <v>8.8280060882800715E-2</v>
      </c>
      <c r="F117" s="45">
        <f t="shared" ref="F117" si="428">+IFERROR(F116/E116-1,"nm")</f>
        <v>1.3146853146853044E-2</v>
      </c>
      <c r="G117" s="45">
        <f t="shared" ref="G117" si="429">+IFERROR(G116/F116-1,"nm")</f>
        <v>-4.7763666482606326E-2</v>
      </c>
      <c r="H117" s="45">
        <f t="shared" ref="H117" si="430">+IFERROR(H116/G116-1,"nm")</f>
        <v>6.0887213685126174E-2</v>
      </c>
      <c r="I117" s="45">
        <f>+IFERROR(I116/H116-1,"nm")</f>
        <v>0.12353101940420874</v>
      </c>
      <c r="J117" s="45">
        <f t="shared" ref="J117:N117" si="431">+IFERROR(J116/I116-1,"nm")</f>
        <v>0.12353101940420874</v>
      </c>
      <c r="K117" s="45">
        <f t="shared" si="431"/>
        <v>0.12353101940420874</v>
      </c>
      <c r="L117" s="45">
        <f t="shared" si="431"/>
        <v>0.12353101940420874</v>
      </c>
      <c r="M117" s="45">
        <f t="shared" si="431"/>
        <v>0.12353101940420874</v>
      </c>
      <c r="N117" s="45">
        <f t="shared" si="431"/>
        <v>0.12353101940420874</v>
      </c>
      <c r="O117" s="65"/>
      <c r="P117" t="s">
        <v>223</v>
      </c>
    </row>
    <row r="118" spans="1:16" x14ac:dyDescent="0.3">
      <c r="A118" s="42" t="s">
        <v>137</v>
      </c>
      <c r="B118" s="45">
        <f>+Historicals!B198</f>
        <v>0.32</v>
      </c>
      <c r="C118" s="45">
        <f>+Historicals!C198</f>
        <v>0.48</v>
      </c>
      <c r="D118" s="45">
        <f>+Historicals!D198</f>
        <v>0.16</v>
      </c>
      <c r="E118" s="45">
        <f>+Historicals!E198</f>
        <v>0.09</v>
      </c>
      <c r="F118" s="45">
        <f>+Historicals!F198</f>
        <v>0.12</v>
      </c>
      <c r="G118" s="45">
        <f>+Historicals!G198</f>
        <v>0</v>
      </c>
      <c r="H118" s="45">
        <f>+Historicals!H198</f>
        <v>0.08</v>
      </c>
      <c r="I118" s="45">
        <f>+Historicals!I198</f>
        <v>0.17</v>
      </c>
      <c r="J118" s="47">
        <v>0</v>
      </c>
      <c r="K118" s="47">
        <f t="shared" ref="K118:K119" si="432">+J118</f>
        <v>0</v>
      </c>
      <c r="L118" s="47">
        <f t="shared" ref="L118:L119" si="433">+K118</f>
        <v>0</v>
      </c>
      <c r="M118" s="47">
        <f t="shared" ref="M118:M119" si="434">+L118</f>
        <v>0</v>
      </c>
      <c r="N118" s="47">
        <f t="shared" ref="N118:N119" si="435">+M118</f>
        <v>0</v>
      </c>
      <c r="O118" s="66"/>
      <c r="P118" t="s">
        <v>224</v>
      </c>
    </row>
    <row r="119" spans="1:16" x14ac:dyDescent="0.3">
      <c r="A119" s="42" t="s">
        <v>138</v>
      </c>
      <c r="B119" s="45" t="str">
        <f t="shared" ref="B119:H119" si="436">+IFERROR(B117-B118,"nm")</f>
        <v>nm</v>
      </c>
      <c r="C119" s="45">
        <f t="shared" si="436"/>
        <v>-0.47579696087940504</v>
      </c>
      <c r="D119" s="45">
        <f t="shared" si="436"/>
        <v>-0.10236960721184793</v>
      </c>
      <c r="E119" s="45">
        <f t="shared" si="436"/>
        <v>-1.7199391171992817E-3</v>
      </c>
      <c r="F119" s="45">
        <f t="shared" si="436"/>
        <v>-0.10685314685314695</v>
      </c>
      <c r="G119" s="45">
        <f t="shared" si="436"/>
        <v>-4.7763666482606326E-2</v>
      </c>
      <c r="H119" s="45">
        <f t="shared" si="436"/>
        <v>-1.9112786314873828E-2</v>
      </c>
      <c r="I119" s="45">
        <f>+IFERROR(I117-I118,"nm")</f>
        <v>-4.646898059579127E-2</v>
      </c>
      <c r="J119" s="47">
        <v>0</v>
      </c>
      <c r="K119" s="47">
        <f t="shared" si="432"/>
        <v>0</v>
      </c>
      <c r="L119" s="47">
        <f t="shared" si="433"/>
        <v>0</v>
      </c>
      <c r="M119" s="47">
        <f t="shared" si="434"/>
        <v>0</v>
      </c>
      <c r="N119" s="47">
        <f t="shared" si="435"/>
        <v>0</v>
      </c>
      <c r="O119" s="66"/>
    </row>
    <row r="120" spans="1:16" x14ac:dyDescent="0.3">
      <c r="A120" s="43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73">
        <f>I120*(1+I121)</f>
        <v>1735.0066934404285</v>
      </c>
      <c r="K120" s="73">
        <f t="shared" ref="K120:N120" si="437">J120*(1+J121)</f>
        <v>1869.7193952068876</v>
      </c>
      <c r="L120" s="73">
        <f t="shared" si="437"/>
        <v>2014.8917177262981</v>
      </c>
      <c r="M120" s="73">
        <f t="shared" si="437"/>
        <v>2171.3357868402545</v>
      </c>
      <c r="N120" s="73">
        <f t="shared" si="437"/>
        <v>2339.9267850152678</v>
      </c>
      <c r="O120" s="79"/>
      <c r="P120" t="s">
        <v>234</v>
      </c>
    </row>
    <row r="121" spans="1:16" x14ac:dyDescent="0.3">
      <c r="A121" s="42" t="s">
        <v>129</v>
      </c>
      <c r="B121" s="45" t="str">
        <f t="shared" ref="B121" si="438">+IFERROR(B120/A120-1,"nm")</f>
        <v>nm</v>
      </c>
      <c r="C121" s="45">
        <f t="shared" ref="C121" si="439">+IFERROR(C120/B120-1,"nm")</f>
        <v>-6.0751398880895313E-2</v>
      </c>
      <c r="D121" s="45">
        <f t="shared" ref="D121" si="440">+IFERROR(D120/C120-1,"nm")</f>
        <v>8.5106382978723527E-3</v>
      </c>
      <c r="E121" s="45">
        <f t="shared" ref="E121" si="441">+IFERROR(E120/D120-1,"nm")</f>
        <v>0.13670886075949373</v>
      </c>
      <c r="F121" s="45">
        <f t="shared" ref="F121" si="442">+IFERROR(F120/E120-1,"nm")</f>
        <v>3.563474387527843E-2</v>
      </c>
      <c r="G121" s="45">
        <f t="shared" ref="G121" si="443">+IFERROR(G120/F120-1,"nm")</f>
        <v>-2.1505376344086002E-2</v>
      </c>
      <c r="H121" s="45">
        <f t="shared" ref="H121" si="444">+IFERROR(H120/G120-1,"nm")</f>
        <v>9.4505494505494614E-2</v>
      </c>
      <c r="I121" s="45">
        <f>+IFERROR(I120/H120-1,"nm")</f>
        <v>7.7643908969210251E-2</v>
      </c>
      <c r="J121" s="45">
        <f>+IFERROR(J120/I120-1,"nm")</f>
        <v>7.7643908969210251E-2</v>
      </c>
      <c r="K121" s="45">
        <f t="shared" ref="K121:N121" si="445">+IFERROR(K120/J120-1,"nm")</f>
        <v>7.7643908969210251E-2</v>
      </c>
      <c r="L121" s="45">
        <f t="shared" si="445"/>
        <v>7.7643908969210251E-2</v>
      </c>
      <c r="M121" s="45">
        <f t="shared" si="445"/>
        <v>7.7643908969210251E-2</v>
      </c>
      <c r="N121" s="45">
        <f t="shared" si="445"/>
        <v>7.7643908969210251E-2</v>
      </c>
      <c r="O121" s="65"/>
      <c r="P121" t="s">
        <v>235</v>
      </c>
    </row>
    <row r="122" spans="1:16" x14ac:dyDescent="0.3">
      <c r="A122" s="42" t="s">
        <v>137</v>
      </c>
      <c r="B122" s="45">
        <f>+Historicals!B199</f>
        <v>-0.03</v>
      </c>
      <c r="C122" s="45">
        <f>+Historicals!C199</f>
        <v>0.16</v>
      </c>
      <c r="D122" s="45">
        <f>+Historicals!D199</f>
        <v>0.09</v>
      </c>
      <c r="E122" s="45">
        <f>+Historicals!E199</f>
        <v>0.15</v>
      </c>
      <c r="F122" s="45">
        <f>+Historicals!F199</f>
        <v>0.15</v>
      </c>
      <c r="G122" s="45">
        <f>+Historicals!G199</f>
        <v>0.03</v>
      </c>
      <c r="H122" s="45">
        <f>+Historicals!H199</f>
        <v>0.1</v>
      </c>
      <c r="I122" s="45">
        <f>+Historicals!I199</f>
        <v>0.12</v>
      </c>
      <c r="J122" s="47">
        <v>0</v>
      </c>
      <c r="K122" s="47">
        <f t="shared" ref="K122:K123" si="446">+J122</f>
        <v>0</v>
      </c>
      <c r="L122" s="47">
        <f t="shared" ref="L122:L123" si="447">+K122</f>
        <v>0</v>
      </c>
      <c r="M122" s="47">
        <f t="shared" ref="M122:M123" si="448">+L122</f>
        <v>0</v>
      </c>
      <c r="N122" s="47">
        <f t="shared" ref="N122:N123" si="449">+M122</f>
        <v>0</v>
      </c>
      <c r="O122" s="66"/>
    </row>
    <row r="123" spans="1:16" x14ac:dyDescent="0.3">
      <c r="A123" s="42" t="s">
        <v>138</v>
      </c>
      <c r="B123" s="45" t="str">
        <f t="shared" ref="B123:H123" si="450">+IFERROR(B121-B122,"nm")</f>
        <v>nm</v>
      </c>
      <c r="C123" s="45">
        <f t="shared" si="450"/>
        <v>-0.22075139888089532</v>
      </c>
      <c r="D123" s="45">
        <f t="shared" si="450"/>
        <v>-8.1489361702127644E-2</v>
      </c>
      <c r="E123" s="45">
        <f t="shared" si="450"/>
        <v>-1.3291139240506261E-2</v>
      </c>
      <c r="F123" s="45">
        <f t="shared" si="450"/>
        <v>-0.11436525612472156</v>
      </c>
      <c r="G123" s="45">
        <f t="shared" si="450"/>
        <v>-5.1505376344086001E-2</v>
      </c>
      <c r="H123" s="45">
        <f t="shared" si="450"/>
        <v>-5.4945054945053917E-3</v>
      </c>
      <c r="I123" s="45">
        <f>+IFERROR(I121-I122,"nm")</f>
        <v>-4.2356091030789744E-2</v>
      </c>
      <c r="J123" s="47">
        <v>0</v>
      </c>
      <c r="K123" s="47">
        <f t="shared" si="446"/>
        <v>0</v>
      </c>
      <c r="L123" s="47">
        <f t="shared" si="447"/>
        <v>0</v>
      </c>
      <c r="M123" s="47">
        <f t="shared" si="448"/>
        <v>0</v>
      </c>
      <c r="N123" s="47">
        <f t="shared" si="449"/>
        <v>0</v>
      </c>
      <c r="O123" s="66"/>
    </row>
    <row r="124" spans="1:16" x14ac:dyDescent="0.3">
      <c r="A124" s="43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73">
        <f>I124*(1+I125)</f>
        <v>288.18947368421055</v>
      </c>
      <c r="K124" s="73">
        <f t="shared" ref="K124:N124" si="451">J124*(1+J125)</f>
        <v>354.9280886426593</v>
      </c>
      <c r="L124" s="73">
        <f t="shared" si="451"/>
        <v>437.12196180201198</v>
      </c>
      <c r="M124" s="73">
        <f t="shared" si="451"/>
        <v>538.35020558774113</v>
      </c>
      <c r="N124" s="73">
        <f t="shared" si="451"/>
        <v>663.0207795133233</v>
      </c>
      <c r="O124" s="79"/>
      <c r="P124" t="s">
        <v>238</v>
      </c>
    </row>
    <row r="125" spans="1:16" x14ac:dyDescent="0.3">
      <c r="A125" s="42" t="s">
        <v>129</v>
      </c>
      <c r="B125" s="45" t="str">
        <f t="shared" ref="B125" si="452">+IFERROR(B124/A124-1,"nm")</f>
        <v>nm</v>
      </c>
      <c r="C125" s="45">
        <f t="shared" ref="C125" si="453">+IFERROR(C124/B124-1,"nm")</f>
        <v>-6.4724919093851141E-2</v>
      </c>
      <c r="D125" s="45">
        <f t="shared" ref="D125" si="454">+IFERROR(D124/C124-1,"nm")</f>
        <v>-7.6124567474048388E-2</v>
      </c>
      <c r="E125" s="45">
        <f t="shared" ref="E125" si="455">+IFERROR(E124/D124-1,"nm")</f>
        <v>-8.6142322097378266E-2</v>
      </c>
      <c r="F125" s="45">
        <f t="shared" ref="F125" si="456">+IFERROR(F124/E124-1,"nm")</f>
        <v>-2.8688524590163911E-2</v>
      </c>
      <c r="G125" s="45">
        <f t="shared" ref="G125" si="457">+IFERROR(G124/F124-1,"nm")</f>
        <v>-9.7046413502109741E-2</v>
      </c>
      <c r="H125" s="45">
        <f t="shared" ref="H125" si="458">+IFERROR(H124/G124-1,"nm")</f>
        <v>-0.11214953271028039</v>
      </c>
      <c r="I125" s="45">
        <f>+IFERROR(I124/H124-1,"nm")</f>
        <v>0.23157894736842111</v>
      </c>
      <c r="J125" s="45">
        <f>+IFERROR(J124/I124-1,"nm")</f>
        <v>0.23157894736842111</v>
      </c>
      <c r="K125" s="45">
        <f t="shared" ref="K125:N125" si="459">+IFERROR(K124/J124-1,"nm")</f>
        <v>0.23157894736842111</v>
      </c>
      <c r="L125" s="45">
        <f t="shared" si="459"/>
        <v>0.23157894736842111</v>
      </c>
      <c r="M125" s="45">
        <f t="shared" si="459"/>
        <v>0.23157894736842111</v>
      </c>
      <c r="N125" s="45">
        <f t="shared" si="459"/>
        <v>0.23157894736842111</v>
      </c>
      <c r="O125" s="65"/>
    </row>
    <row r="126" spans="1:16" x14ac:dyDescent="0.3">
      <c r="A126" s="42" t="s">
        <v>137</v>
      </c>
      <c r="B126" s="45">
        <f>+Historicals!B200</f>
        <v>-0.01</v>
      </c>
      <c r="C126" s="45">
        <f>+Historicals!C200</f>
        <v>0.14000000000000001</v>
      </c>
      <c r="D126" s="45">
        <f>+Historicals!D200</f>
        <v>-0.01</v>
      </c>
      <c r="E126" s="45">
        <f>+Historicals!E200</f>
        <v>-0.08</v>
      </c>
      <c r="F126" s="45">
        <f>+Historicals!F200</f>
        <v>0.08</v>
      </c>
      <c r="G126" s="45">
        <f>+Historicals!G200</f>
        <v>-0.04</v>
      </c>
      <c r="H126" s="45">
        <f>+Historicals!H200</f>
        <v>-0.09</v>
      </c>
      <c r="I126" s="45">
        <f>+Historicals!I200</f>
        <v>0.28000000000000003</v>
      </c>
      <c r="J126" s="47">
        <v>0</v>
      </c>
      <c r="K126" s="47">
        <f t="shared" ref="K126:K127" si="460">+J126</f>
        <v>0</v>
      </c>
      <c r="L126" s="47">
        <f t="shared" ref="L126:L127" si="461">+K126</f>
        <v>0</v>
      </c>
      <c r="M126" s="47">
        <f t="shared" ref="M126:M127" si="462">+L126</f>
        <v>0</v>
      </c>
      <c r="N126" s="47">
        <f t="shared" ref="N126:N127" si="463">+M126</f>
        <v>0</v>
      </c>
      <c r="O126" s="66"/>
    </row>
    <row r="127" spans="1:16" x14ac:dyDescent="0.3">
      <c r="A127" s="42" t="s">
        <v>138</v>
      </c>
      <c r="B127" s="45" t="str">
        <f t="shared" ref="B127:H127" si="464">+IFERROR(B125-B126,"nm")</f>
        <v>nm</v>
      </c>
      <c r="C127" s="45">
        <f t="shared" si="464"/>
        <v>-0.20472491909385115</v>
      </c>
      <c r="D127" s="45">
        <f t="shared" si="464"/>
        <v>-6.6124567474048393E-2</v>
      </c>
      <c r="E127" s="45">
        <f t="shared" si="464"/>
        <v>-6.1423220973782638E-3</v>
      </c>
      <c r="F127" s="45">
        <f t="shared" si="464"/>
        <v>-0.10868852459016391</v>
      </c>
      <c r="G127" s="45">
        <f t="shared" si="464"/>
        <v>-5.704641350210974E-2</v>
      </c>
      <c r="H127" s="45">
        <f t="shared" si="464"/>
        <v>-2.214953271028039E-2</v>
      </c>
      <c r="I127" s="45">
        <f>+IFERROR(I125-I126,"nm")</f>
        <v>-4.842105263157892E-2</v>
      </c>
      <c r="J127" s="47">
        <v>0</v>
      </c>
      <c r="K127" s="47">
        <f t="shared" si="460"/>
        <v>0</v>
      </c>
      <c r="L127" s="47">
        <f t="shared" si="461"/>
        <v>0</v>
      </c>
      <c r="M127" s="47">
        <f t="shared" si="462"/>
        <v>0</v>
      </c>
      <c r="N127" s="47">
        <f t="shared" si="463"/>
        <v>0</v>
      </c>
      <c r="O127" s="66"/>
    </row>
    <row r="128" spans="1:16" x14ac:dyDescent="0.3">
      <c r="A128" s="9" t="s">
        <v>130</v>
      </c>
      <c r="B128" s="46">
        <f t="shared" ref="B128:H128" si="465">+B135+B131</f>
        <v>967</v>
      </c>
      <c r="C128" s="46">
        <f t="shared" si="465"/>
        <v>1044</v>
      </c>
      <c r="D128" s="46">
        <f t="shared" si="465"/>
        <v>1034</v>
      </c>
      <c r="E128" s="46">
        <f t="shared" si="465"/>
        <v>1244</v>
      </c>
      <c r="F128" s="46">
        <f t="shared" si="465"/>
        <v>1376</v>
      </c>
      <c r="G128" s="46">
        <f t="shared" si="465"/>
        <v>1230</v>
      </c>
      <c r="H128" s="46">
        <f t="shared" si="465"/>
        <v>1573</v>
      </c>
      <c r="I128" s="46">
        <f>+I135+I131</f>
        <v>1938</v>
      </c>
      <c r="J128" s="46">
        <f>+J114*J130</f>
        <v>2159.9831555306005</v>
      </c>
      <c r="K128" s="46">
        <f t="shared" ref="K128:N128" si="466">+K114*K130</f>
        <v>2407.3927926604388</v>
      </c>
      <c r="L128" s="46">
        <f t="shared" si="466"/>
        <v>2683.1413214098661</v>
      </c>
      <c r="M128" s="46">
        <f t="shared" si="466"/>
        <v>2990.4747462091991</v>
      </c>
      <c r="N128" s="46">
        <f t="shared" si="466"/>
        <v>3333.0108766003709</v>
      </c>
      <c r="O128" s="80"/>
    </row>
    <row r="129" spans="1:15" x14ac:dyDescent="0.3">
      <c r="A129" s="44" t="s">
        <v>129</v>
      </c>
      <c r="B129" s="45" t="str">
        <f t="shared" ref="B129" si="467">+IFERROR(B128/A128-1,"nm")</f>
        <v>nm</v>
      </c>
      <c r="C129" s="45">
        <f t="shared" ref="C129" si="468">+IFERROR(C128/B128-1,"nm")</f>
        <v>7.962771458117901E-2</v>
      </c>
      <c r="D129" s="45">
        <f t="shared" ref="D129" si="469">+IFERROR(D128/C128-1,"nm")</f>
        <v>-9.5785440613026518E-3</v>
      </c>
      <c r="E129" s="45">
        <f t="shared" ref="E129" si="470">+IFERROR(E128/D128-1,"nm")</f>
        <v>0.20309477756286265</v>
      </c>
      <c r="F129" s="45">
        <f t="shared" ref="F129" si="471">+IFERROR(F128/E128-1,"nm")</f>
        <v>0.10610932475884249</v>
      </c>
      <c r="G129" s="45">
        <f t="shared" ref="G129" si="472">+IFERROR(G128/F128-1,"nm")</f>
        <v>-0.10610465116279066</v>
      </c>
      <c r="H129" s="45">
        <f t="shared" ref="H129" si="473">+IFERROR(H128/G128-1,"nm")</f>
        <v>0.27886178861788613</v>
      </c>
      <c r="I129" s="45">
        <f>+IFERROR(I128/H128-1,"nm")</f>
        <v>0.23204068658614108</v>
      </c>
      <c r="J129" s="45">
        <f t="shared" ref="J129" si="474">+IFERROR(J128/I128-1,"nm")</f>
        <v>0.11454239191465443</v>
      </c>
      <c r="K129" s="45">
        <f t="shared" ref="K129" si="475">+IFERROR(K128/J128-1,"nm")</f>
        <v>0.11454239191465465</v>
      </c>
      <c r="L129" s="45">
        <f t="shared" ref="L129" si="476">+IFERROR(L128/K128-1,"nm")</f>
        <v>0.11454239191465487</v>
      </c>
      <c r="M129" s="45">
        <f t="shared" ref="M129" si="477">+IFERROR(M128/L128-1,"nm")</f>
        <v>0.11454239191465465</v>
      </c>
      <c r="N129" s="45">
        <f t="shared" ref="N129" si="478">+IFERROR(N128/M128-1,"nm")</f>
        <v>0.11454239191465465</v>
      </c>
      <c r="O129" s="65"/>
    </row>
    <row r="130" spans="1:15" x14ac:dyDescent="0.3">
      <c r="A130" s="44" t="s">
        <v>131</v>
      </c>
      <c r="B130" s="45">
        <f t="shared" ref="B130:H130" si="479">+IFERROR(B128/B$21,"nm")</f>
        <v>7.0378457059679767E-2</v>
      </c>
      <c r="C130" s="45">
        <f t="shared" si="479"/>
        <v>7.0712544026009211E-2</v>
      </c>
      <c r="D130" s="45">
        <f t="shared" si="479"/>
        <v>6.7954784437434274E-2</v>
      </c>
      <c r="E130" s="45">
        <f t="shared" si="479"/>
        <v>8.374284752608549E-2</v>
      </c>
      <c r="F130" s="45">
        <f t="shared" si="479"/>
        <v>8.6529996226889699E-2</v>
      </c>
      <c r="G130" s="45">
        <f t="shared" si="479"/>
        <v>8.4921292460646225E-2</v>
      </c>
      <c r="H130" s="45">
        <f t="shared" si="479"/>
        <v>9.1565283194598057E-2</v>
      </c>
      <c r="I130" s="45">
        <f>+IFERROR(I128/I$114,"nm")</f>
        <v>0.32544080604534004</v>
      </c>
      <c r="J130" s="47">
        <f>+I130</f>
        <v>0.32544080604534004</v>
      </c>
      <c r="K130" s="47">
        <f t="shared" ref="K130" si="480">+J130</f>
        <v>0.32544080604534004</v>
      </c>
      <c r="L130" s="47">
        <f t="shared" ref="L130" si="481">+K130</f>
        <v>0.32544080604534004</v>
      </c>
      <c r="M130" s="47">
        <f t="shared" ref="M130" si="482">+L130</f>
        <v>0.32544080604534004</v>
      </c>
      <c r="N130" s="47">
        <f t="shared" ref="N130" si="483">+M130</f>
        <v>0.32544080604534004</v>
      </c>
      <c r="O130" s="66"/>
    </row>
    <row r="131" spans="1:15" x14ac:dyDescent="0.3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6">
        <f>+J134*J141</f>
        <v>46.810780460415494</v>
      </c>
      <c r="K131" s="46">
        <f t="shared" ref="K131:N131" si="484">+K134*K141</f>
        <v>52.172599221743262</v>
      </c>
      <c r="L131" s="46">
        <f t="shared" si="484"/>
        <v>58.148573529006391</v>
      </c>
      <c r="M131" s="46">
        <f t="shared" si="484"/>
        <v>64.809050227443947</v>
      </c>
      <c r="N131" s="46">
        <f t="shared" si="484"/>
        <v>72.232433858212389</v>
      </c>
      <c r="O131" s="80"/>
    </row>
    <row r="132" spans="1:15" x14ac:dyDescent="0.3">
      <c r="A132" s="44" t="s">
        <v>129</v>
      </c>
      <c r="B132" s="45" t="str">
        <f t="shared" ref="B132" si="485">+IFERROR(B131/A131-1,"nm")</f>
        <v>nm</v>
      </c>
      <c r="C132" s="45">
        <f t="shared" ref="C132" si="486">+IFERROR(C131/B131-1,"nm")</f>
        <v>-0.1428571428571429</v>
      </c>
      <c r="D132" s="45">
        <f t="shared" ref="D132" si="487">+IFERROR(D131/C131-1,"nm")</f>
        <v>0.28571428571428581</v>
      </c>
      <c r="E132" s="45">
        <f t="shared" ref="E132" si="488">+IFERROR(E131/D131-1,"nm")</f>
        <v>1.8518518518518601E-2</v>
      </c>
      <c r="F132" s="45">
        <f t="shared" ref="F132" si="489">+IFERROR(F131/E131-1,"nm")</f>
        <v>-3.6363636363636376E-2</v>
      </c>
      <c r="G132" s="45">
        <f t="shared" ref="G132" si="490">+IFERROR(G131/F131-1,"nm")</f>
        <v>-0.13207547169811318</v>
      </c>
      <c r="H132" s="45">
        <f t="shared" ref="H132" si="491">+IFERROR(H131/G131-1,"nm")</f>
        <v>-6.5217391304347783E-2</v>
      </c>
      <c r="I132" s="45">
        <f>+IFERROR(I131/H131-1,"nm")</f>
        <v>-2.3255813953488413E-2</v>
      </c>
      <c r="J132" s="45">
        <f t="shared" ref="J132" si="492">+IFERROR(J131/I131-1,"nm")</f>
        <v>0.11454239191465465</v>
      </c>
      <c r="K132" s="45">
        <f t="shared" ref="K132" si="493">+IFERROR(K131/J131-1,"nm")</f>
        <v>0.11454239191465465</v>
      </c>
      <c r="L132" s="45">
        <f t="shared" ref="L132" si="494">+IFERROR(L131/K131-1,"nm")</f>
        <v>0.11454239191465487</v>
      </c>
      <c r="M132" s="45">
        <f t="shared" ref="M132" si="495">+IFERROR(M131/L131-1,"nm")</f>
        <v>0.11454239191465443</v>
      </c>
      <c r="N132" s="45">
        <f t="shared" ref="N132" si="496">+IFERROR(N131/M131-1,"nm")</f>
        <v>0.11454239191465487</v>
      </c>
      <c r="O132" s="65"/>
    </row>
    <row r="133" spans="1:15" x14ac:dyDescent="0.3">
      <c r="A133" s="44" t="s">
        <v>133</v>
      </c>
      <c r="B133" s="45">
        <f t="shared" ref="B133:H133" si="497">+IFERROR(B131/B$114,"nm")</f>
        <v>1.053084031807436E-2</v>
      </c>
      <c r="C133" s="45">
        <f t="shared" si="497"/>
        <v>9.1903719912472641E-3</v>
      </c>
      <c r="D133" s="45">
        <f t="shared" si="497"/>
        <v>1.1399620012666244E-2</v>
      </c>
      <c r="E133" s="45">
        <f t="shared" si="497"/>
        <v>1.064653503677894E-2</v>
      </c>
      <c r="F133" s="45">
        <f t="shared" si="497"/>
        <v>1.0087552341073468E-2</v>
      </c>
      <c r="G133" s="45">
        <f t="shared" si="497"/>
        <v>9.148766905330152E-3</v>
      </c>
      <c r="H133" s="45">
        <f t="shared" si="497"/>
        <v>8.0479131574022079E-3</v>
      </c>
      <c r="I133" s="45">
        <f>+IFERROR(I131/I$114,"nm")</f>
        <v>7.0528967254408059E-3</v>
      </c>
      <c r="J133" s="45">
        <f t="shared" ref="J133:N133" si="498">+IFERROR(J131/J$114,"nm")</f>
        <v>7.0528967254408059E-3</v>
      </c>
      <c r="K133" s="45">
        <f t="shared" si="498"/>
        <v>7.0528967254408059E-3</v>
      </c>
      <c r="L133" s="45">
        <f t="shared" si="498"/>
        <v>7.0528967254408067E-3</v>
      </c>
      <c r="M133" s="45">
        <f t="shared" si="498"/>
        <v>7.0528967254408059E-3</v>
      </c>
      <c r="N133" s="45">
        <f t="shared" si="498"/>
        <v>7.0528967254408076E-3</v>
      </c>
      <c r="O133" s="65"/>
    </row>
    <row r="134" spans="1:15" x14ac:dyDescent="0.3">
      <c r="A134" s="44" t="s">
        <v>140</v>
      </c>
      <c r="B134" s="45">
        <f t="shared" ref="B134:H134" si="499">+IFERROR(B131/B141,"nm")</f>
        <v>0.15909090909090909</v>
      </c>
      <c r="C134" s="45">
        <f t="shared" si="499"/>
        <v>0.12650602409638553</v>
      </c>
      <c r="D134" s="45">
        <f t="shared" si="499"/>
        <v>0.1588235294117647</v>
      </c>
      <c r="E134" s="45">
        <f t="shared" si="499"/>
        <v>0.16224188790560473</v>
      </c>
      <c r="F134" s="45">
        <f t="shared" si="499"/>
        <v>0.16257668711656442</v>
      </c>
      <c r="G134" s="45">
        <f t="shared" si="499"/>
        <v>0.1554054054054054</v>
      </c>
      <c r="H134" s="45">
        <f t="shared" si="499"/>
        <v>0.14144736842105263</v>
      </c>
      <c r="I134" s="45">
        <f>+IFERROR(I131/I141,"nm")</f>
        <v>0.15328467153284672</v>
      </c>
      <c r="J134" s="47">
        <f>+I134</f>
        <v>0.15328467153284672</v>
      </c>
      <c r="K134" s="47">
        <f t="shared" ref="K134" si="500">+J134</f>
        <v>0.15328467153284672</v>
      </c>
      <c r="L134" s="47">
        <f t="shared" ref="L134" si="501">+K134</f>
        <v>0.15328467153284672</v>
      </c>
      <c r="M134" s="47">
        <f t="shared" ref="M134" si="502">+L134</f>
        <v>0.15328467153284672</v>
      </c>
      <c r="N134" s="47">
        <f t="shared" ref="N134" si="503">+M134</f>
        <v>0.15328467153284672</v>
      </c>
      <c r="O134" s="66"/>
    </row>
    <row r="135" spans="1:15" x14ac:dyDescent="0.3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2113.1723750701849</v>
      </c>
      <c r="K135" s="9">
        <f t="shared" ref="K135:N135" si="504">+K128-K131</f>
        <v>2355.2201934386953</v>
      </c>
      <c r="L135" s="9">
        <f t="shared" si="504"/>
        <v>2624.99274788086</v>
      </c>
      <c r="M135" s="9">
        <f t="shared" si="504"/>
        <v>2925.6656959817551</v>
      </c>
      <c r="N135" s="9">
        <f t="shared" si="504"/>
        <v>3260.7784427421584</v>
      </c>
      <c r="O135" s="79"/>
    </row>
    <row r="136" spans="1:15" x14ac:dyDescent="0.3">
      <c r="A136" s="44" t="s">
        <v>129</v>
      </c>
      <c r="B136" s="45" t="str">
        <f t="shared" ref="B136" si="505">+IFERROR(B135/A135-1,"nm")</f>
        <v>nm</v>
      </c>
      <c r="C136" s="45">
        <f t="shared" ref="C136" si="506">+IFERROR(C135/B135-1,"nm")</f>
        <v>9.1503267973856106E-2</v>
      </c>
      <c r="D136" s="45">
        <f t="shared" ref="D136" si="507">+IFERROR(D135/C135-1,"nm")</f>
        <v>-2.1956087824351322E-2</v>
      </c>
      <c r="E136" s="45">
        <f t="shared" ref="E136" si="508">+IFERROR(E135/D135-1,"nm")</f>
        <v>0.21326530612244898</v>
      </c>
      <c r="F136" s="45">
        <f t="shared" ref="F136" si="509">+IFERROR(F135/E135-1,"nm")</f>
        <v>0.11269974768713209</v>
      </c>
      <c r="G136" s="45">
        <f t="shared" ref="G136" si="510">+IFERROR(G135/F135-1,"nm")</f>
        <v>-0.1050642479213908</v>
      </c>
      <c r="H136" s="45">
        <f t="shared" ref="H136" si="511">+IFERROR(H135/G135-1,"nm")</f>
        <v>0.29222972972972983</v>
      </c>
      <c r="I136" s="45">
        <f>+IFERROR(I135/H135-1,"nm")</f>
        <v>0.23921568627450984</v>
      </c>
      <c r="J136" s="45">
        <f t="shared" ref="J136" si="512">+IFERROR(J135/I135-1,"nm")</f>
        <v>0.11454239191465443</v>
      </c>
      <c r="K136" s="45">
        <f t="shared" ref="K136" si="513">+IFERROR(K135/J135-1,"nm")</f>
        <v>0.11454239191465443</v>
      </c>
      <c r="L136" s="45">
        <f t="shared" ref="L136" si="514">+IFERROR(L135/K135-1,"nm")</f>
        <v>0.1145423919146551</v>
      </c>
      <c r="M136" s="45">
        <f t="shared" ref="M136" si="515">+IFERROR(M135/L135-1,"nm")</f>
        <v>0.11454239191465443</v>
      </c>
      <c r="N136" s="45">
        <f t="shared" ref="N136" si="516">+IFERROR(N135/M135-1,"nm")</f>
        <v>0.11454239191465465</v>
      </c>
      <c r="O136" s="65"/>
    </row>
    <row r="137" spans="1:15" x14ac:dyDescent="0.3">
      <c r="A137" s="44" t="s">
        <v>131</v>
      </c>
      <c r="B137" s="45">
        <f t="shared" ref="B137:H137" si="517">+IFERROR(B135/B$114,"nm")</f>
        <v>0.19729206963249515</v>
      </c>
      <c r="C137" s="45">
        <f t="shared" si="517"/>
        <v>0.21925601750547047</v>
      </c>
      <c r="D137" s="45">
        <f t="shared" si="517"/>
        <v>0.20688199282246147</v>
      </c>
      <c r="E137" s="45">
        <f t="shared" si="517"/>
        <v>0.23015873015873015</v>
      </c>
      <c r="F137" s="45">
        <f t="shared" si="517"/>
        <v>0.25180814617434338</v>
      </c>
      <c r="G137" s="45">
        <f t="shared" si="517"/>
        <v>0.2354813046937152</v>
      </c>
      <c r="H137" s="45">
        <f t="shared" si="517"/>
        <v>0.28635597978663674</v>
      </c>
      <c r="I137" s="45">
        <f>+IFERROR(I135/I$114,"nm")</f>
        <v>0.31838790931989924</v>
      </c>
      <c r="J137" s="45">
        <f t="shared" ref="J137:N137" si="518">+IFERROR(J135/J$114,"nm")</f>
        <v>0.31838790931989919</v>
      </c>
      <c r="K137" s="45">
        <f t="shared" si="518"/>
        <v>0.31838790931989919</v>
      </c>
      <c r="L137" s="45">
        <f t="shared" si="518"/>
        <v>0.31838790931989924</v>
      </c>
      <c r="M137" s="45">
        <f t="shared" si="518"/>
        <v>0.31838790931989919</v>
      </c>
      <c r="N137" s="45">
        <f t="shared" si="518"/>
        <v>0.31838790931989919</v>
      </c>
      <c r="O137" s="65"/>
    </row>
    <row r="138" spans="1:15" x14ac:dyDescent="0.3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6">
        <f>+J114*J140</f>
        <v>62.41437394722066</v>
      </c>
      <c r="K138" s="46">
        <f t="shared" ref="K138:N138" si="519">+K114*K140</f>
        <v>69.563465628991011</v>
      </c>
      <c r="L138" s="46">
        <f t="shared" si="519"/>
        <v>77.531431372008512</v>
      </c>
      <c r="M138" s="46">
        <f t="shared" si="519"/>
        <v>86.412066969925263</v>
      </c>
      <c r="N138" s="46">
        <f t="shared" si="519"/>
        <v>96.309911810949828</v>
      </c>
      <c r="O138" s="80"/>
    </row>
    <row r="139" spans="1:15" x14ac:dyDescent="0.3">
      <c r="A139" s="44" t="s">
        <v>129</v>
      </c>
      <c r="B139" s="45" t="str">
        <f t="shared" ref="B139" si="520">+IFERROR(B138/A138-1,"nm")</f>
        <v>nm</v>
      </c>
      <c r="C139" s="45">
        <f t="shared" ref="C139" si="521">+IFERROR(C138/B138-1,"nm")</f>
        <v>0.19230769230769229</v>
      </c>
      <c r="D139" s="45">
        <f t="shared" ref="D139" si="522">+IFERROR(D138/C138-1,"nm")</f>
        <v>-4.8387096774193505E-2</v>
      </c>
      <c r="E139" s="45">
        <f t="shared" ref="E139" si="523">+IFERROR(E138/D138-1,"nm")</f>
        <v>-0.16949152542372881</v>
      </c>
      <c r="F139" s="45">
        <f t="shared" ref="F139" si="524">+IFERROR(F138/E138-1,"nm")</f>
        <v>-4.081632653061229E-2</v>
      </c>
      <c r="G139" s="45">
        <f t="shared" ref="G139" si="525">+IFERROR(G138/F138-1,"nm")</f>
        <v>-0.12765957446808507</v>
      </c>
      <c r="H139" s="45">
        <f t="shared" ref="H139" si="526">+IFERROR(H138/G138-1,"nm")</f>
        <v>0.31707317073170738</v>
      </c>
      <c r="I139" s="45">
        <f>+IFERROR(I138/H138-1,"nm")</f>
        <v>3.7037037037036979E-2</v>
      </c>
      <c r="J139" s="45">
        <f t="shared" ref="J139:N139" si="527">+IFERROR(J138/I138-1,"nm")</f>
        <v>0.11454239191465465</v>
      </c>
      <c r="K139" s="45">
        <f t="shared" si="527"/>
        <v>0.11454239191465443</v>
      </c>
      <c r="L139" s="45">
        <f t="shared" si="527"/>
        <v>0.11454239191465465</v>
      </c>
      <c r="M139" s="45">
        <f t="shared" si="527"/>
        <v>0.11454239191465465</v>
      </c>
      <c r="N139" s="45">
        <f t="shared" si="527"/>
        <v>0.11454239191465465</v>
      </c>
      <c r="O139" s="65"/>
    </row>
    <row r="140" spans="1:15" x14ac:dyDescent="0.3">
      <c r="A140" s="44" t="s">
        <v>133</v>
      </c>
      <c r="B140" s="45">
        <f t="shared" ref="B140:H140" si="528">+IFERROR(B138/B$21,"nm")</f>
        <v>3.7845705967976709E-3</v>
      </c>
      <c r="C140" s="45">
        <f t="shared" si="528"/>
        <v>4.1994039555675973E-3</v>
      </c>
      <c r="D140" s="45">
        <f t="shared" si="528"/>
        <v>3.8774973711882231E-3</v>
      </c>
      <c r="E140" s="45">
        <f t="shared" si="528"/>
        <v>3.2985526758667117E-3</v>
      </c>
      <c r="F140" s="45">
        <f t="shared" si="528"/>
        <v>2.9556030687963777E-3</v>
      </c>
      <c r="G140" s="45">
        <f t="shared" si="528"/>
        <v>2.8307097486882076E-3</v>
      </c>
      <c r="H140" s="45">
        <f t="shared" si="528"/>
        <v>3.1433727225100411E-3</v>
      </c>
      <c r="I140" s="45">
        <f>+IFERROR(I138/I$114,"nm")</f>
        <v>9.4038623005877411E-3</v>
      </c>
      <c r="J140" s="47">
        <f>+I140</f>
        <v>9.4038623005877411E-3</v>
      </c>
      <c r="K140" s="47">
        <f t="shared" ref="K140" si="529">+J140</f>
        <v>9.4038623005877411E-3</v>
      </c>
      <c r="L140" s="47">
        <f t="shared" ref="L140" si="530">+K140</f>
        <v>9.4038623005877411E-3</v>
      </c>
      <c r="M140" s="47">
        <f t="shared" ref="M140" si="531">+L140</f>
        <v>9.4038623005877411E-3</v>
      </c>
      <c r="N140" s="47">
        <f t="shared" ref="N140" si="532">+M140</f>
        <v>9.4038623005877411E-3</v>
      </c>
      <c r="O140" s="66"/>
    </row>
    <row r="141" spans="1:15" x14ac:dyDescent="0.3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6">
        <f>+J114*J143</f>
        <v>305.38461538461536</v>
      </c>
      <c r="K141" s="46">
        <f t="shared" ref="K141:N141" si="533">+K114*K143</f>
        <v>340.36409968470605</v>
      </c>
      <c r="L141" s="46">
        <f t="shared" si="533"/>
        <v>379.35021778447026</v>
      </c>
      <c r="M141" s="46">
        <f t="shared" si="533"/>
        <v>422.80189910284861</v>
      </c>
      <c r="N141" s="46">
        <f t="shared" si="533"/>
        <v>471.23063993214743</v>
      </c>
      <c r="O141" s="80"/>
    </row>
    <row r="142" spans="1:15" x14ac:dyDescent="0.3">
      <c r="A142" s="44" t="s">
        <v>129</v>
      </c>
      <c r="B142" s="45" t="str">
        <f>+IFERROR(B141/A141-1,"nm")</f>
        <v>nm</v>
      </c>
      <c r="C142" s="45">
        <f t="shared" ref="C142" si="534">+IFERROR(C141/B141-1,"nm")</f>
        <v>7.7922077922077948E-2</v>
      </c>
      <c r="D142" s="45">
        <f t="shared" ref="D142" si="535">+IFERROR(D141/C141-1,"nm")</f>
        <v>2.4096385542168752E-2</v>
      </c>
      <c r="E142" s="45">
        <f t="shared" ref="E142" si="536">+IFERROR(E141/D141-1,"nm")</f>
        <v>-2.9411764705882248E-3</v>
      </c>
      <c r="F142" s="45">
        <f t="shared" ref="F142" si="537">+IFERROR(F141/E141-1,"nm")</f>
        <v>-3.8348082595870192E-2</v>
      </c>
      <c r="G142" s="45">
        <f t="shared" ref="G142" si="538">+IFERROR(G141/F141-1,"nm")</f>
        <v>-9.2024539877300637E-2</v>
      </c>
      <c r="H142" s="45">
        <f t="shared" ref="H142" si="539">+IFERROR(H141/G141-1,"nm")</f>
        <v>2.7027027027026973E-2</v>
      </c>
      <c r="I142" s="45">
        <f>+IFERROR(I141/H141-1,"nm")</f>
        <v>-9.8684210526315819E-2</v>
      </c>
      <c r="J142" s="45">
        <f t="shared" ref="J142:N142" si="540">+IFERROR(J141/I141-1,"nm")</f>
        <v>0.11454239191465465</v>
      </c>
      <c r="K142" s="45">
        <f t="shared" si="540"/>
        <v>0.11454239191465465</v>
      </c>
      <c r="L142" s="45">
        <f t="shared" si="540"/>
        <v>0.11454239191465465</v>
      </c>
      <c r="M142" s="45">
        <f t="shared" si="540"/>
        <v>0.11454239191465465</v>
      </c>
      <c r="N142" s="45">
        <f t="shared" si="540"/>
        <v>0.11454239191465487</v>
      </c>
      <c r="O142" s="65"/>
    </row>
    <row r="143" spans="1:15" x14ac:dyDescent="0.3">
      <c r="A143" s="44" t="s">
        <v>133</v>
      </c>
      <c r="B143" s="45">
        <f t="shared" ref="B143:H143" si="541">+IFERROR(B141/B$114,"nm")</f>
        <v>6.6193853427895979E-2</v>
      </c>
      <c r="C143" s="45">
        <f t="shared" si="541"/>
        <v>7.264770240700219E-2</v>
      </c>
      <c r="D143" s="45">
        <f t="shared" si="541"/>
        <v>7.1775385264935612E-2</v>
      </c>
      <c r="E143" s="45">
        <f t="shared" si="541"/>
        <v>6.5621370499419282E-2</v>
      </c>
      <c r="F143" s="45">
        <f t="shared" si="541"/>
        <v>6.2047963456414161E-2</v>
      </c>
      <c r="G143" s="45">
        <f t="shared" si="541"/>
        <v>5.88703261734288E-2</v>
      </c>
      <c r="H143" s="45">
        <f t="shared" si="541"/>
        <v>5.6896874415122589E-2</v>
      </c>
      <c r="I143" s="45">
        <f>+IFERROR(I141/I$114,"nm")</f>
        <v>4.6011754827875735E-2</v>
      </c>
      <c r="J143" s="47">
        <f>+I143</f>
        <v>4.6011754827875735E-2</v>
      </c>
      <c r="K143" s="47">
        <f t="shared" ref="K143" si="542">+J143</f>
        <v>4.6011754827875735E-2</v>
      </c>
      <c r="L143" s="47">
        <f t="shared" ref="L143" si="543">+K143</f>
        <v>4.6011754827875735E-2</v>
      </c>
      <c r="M143" s="47">
        <f t="shared" ref="M143" si="544">+L143</f>
        <v>4.6011754827875735E-2</v>
      </c>
      <c r="N143" s="47">
        <f t="shared" ref="N143" si="545">+M143</f>
        <v>4.6011754827875735E-2</v>
      </c>
      <c r="O143" s="66"/>
    </row>
    <row r="144" spans="1:15" x14ac:dyDescent="0.3">
      <c r="A144" s="41" t="s">
        <v>104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  <c r="O144" s="77"/>
    </row>
    <row r="145" spans="1:15" x14ac:dyDescent="0.3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46">E147+E151+E155+E159</f>
        <v>1886</v>
      </c>
      <c r="F145" s="9">
        <f t="shared" si="546"/>
        <v>1906</v>
      </c>
      <c r="G145" s="9">
        <f t="shared" si="546"/>
        <v>1846</v>
      </c>
      <c r="H145" s="9">
        <f t="shared" si="546"/>
        <v>2205</v>
      </c>
      <c r="I145" s="9">
        <f>I147+I151+I155+I159</f>
        <v>2346</v>
      </c>
      <c r="J145" s="73">
        <f>I145*(1+I146)</f>
        <v>2496.0163265306123</v>
      </c>
      <c r="K145" s="73">
        <f t="shared" ref="K145:N145" si="547">J145*(1+J146)</f>
        <v>2655.6255338053588</v>
      </c>
      <c r="L145" s="73">
        <f t="shared" si="547"/>
        <v>2825.4410441303276</v>
      </c>
      <c r="M145" s="73">
        <f t="shared" si="547"/>
        <v>3006.1155054556684</v>
      </c>
      <c r="N145" s="73">
        <f t="shared" si="547"/>
        <v>3198.3432996820852</v>
      </c>
      <c r="O145" s="79"/>
    </row>
    <row r="146" spans="1:15" x14ac:dyDescent="0.3">
      <c r="A146" s="42" t="s">
        <v>129</v>
      </c>
      <c r="B146" s="45" t="str">
        <f t="shared" ref="B146" si="548">+IFERROR(B145/A145-1,"nm")</f>
        <v>nm</v>
      </c>
      <c r="C146" s="45">
        <f t="shared" ref="C146" si="549">+IFERROR(C145/B145-1,"nm")</f>
        <v>-1.3622603430877955E-2</v>
      </c>
      <c r="D146" s="45">
        <f t="shared" ref="D146" si="550">+IFERROR(D145/C145-1,"nm")</f>
        <v>4.4501278772378416E-2</v>
      </c>
      <c r="E146" s="45">
        <f t="shared" ref="E146" si="551">+IFERROR(E145/D145-1,"nm")</f>
        <v>-7.6395690499510338E-2</v>
      </c>
      <c r="F146" s="45">
        <f t="shared" ref="F146" si="552">+IFERROR(F145/E145-1,"nm")</f>
        <v>1.0604453870625585E-2</v>
      </c>
      <c r="G146" s="45">
        <f t="shared" ref="G146" si="553">+IFERROR(G145/F145-1,"nm")</f>
        <v>-3.147953830010497E-2</v>
      </c>
      <c r="H146" s="45">
        <f t="shared" ref="H146" si="554">+IFERROR(H145/G145-1,"nm")</f>
        <v>0.19447453954496208</v>
      </c>
      <c r="I146" s="45">
        <f>+IFERROR(I145/H145-1,"nm")</f>
        <v>6.3945578231292544E-2</v>
      </c>
      <c r="J146" s="45">
        <f>+IFERROR(J145/I145-1,"nm")</f>
        <v>6.3945578231292544E-2</v>
      </c>
      <c r="K146" s="45">
        <f t="shared" ref="K146:N146" si="555">+IFERROR(K145/J145-1,"nm")</f>
        <v>6.3945578231292544E-2</v>
      </c>
      <c r="L146" s="45">
        <f t="shared" si="555"/>
        <v>6.3945578231292544E-2</v>
      </c>
      <c r="M146" s="45">
        <f t="shared" si="555"/>
        <v>6.3945578231292544E-2</v>
      </c>
      <c r="N146" s="45">
        <f t="shared" si="555"/>
        <v>6.3945578231292544E-2</v>
      </c>
      <c r="O146" s="65"/>
    </row>
    <row r="147" spans="1:15" x14ac:dyDescent="0.3">
      <c r="A147" s="43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73">
        <f>I147*(1+I148)</f>
        <v>2207.8731117824773</v>
      </c>
      <c r="K147" s="73">
        <f t="shared" ref="K147:N147" si="556">J147*(1+J148)</f>
        <v>2327.9387190697421</v>
      </c>
      <c r="L147" s="73">
        <f t="shared" si="556"/>
        <v>2454.5335738832023</v>
      </c>
      <c r="M147" s="73">
        <f t="shared" si="556"/>
        <v>2588.0127410430136</v>
      </c>
      <c r="N147" s="73">
        <f t="shared" si="556"/>
        <v>2728.7505940302472</v>
      </c>
      <c r="O147" s="79"/>
    </row>
    <row r="148" spans="1:15" x14ac:dyDescent="0.3">
      <c r="A148" s="42" t="s">
        <v>129</v>
      </c>
      <c r="B148" s="45" t="str">
        <f t="shared" ref="B148" si="557">+IFERROR(B147/A147-1,"nm")</f>
        <v>nm</v>
      </c>
      <c r="C148" s="45" t="str">
        <f t="shared" ref="C148" si="558">+IFERROR(C147/B147-1,"nm")</f>
        <v>nm</v>
      </c>
      <c r="D148" s="45" t="str">
        <f t="shared" ref="D148" si="559">+IFERROR(D147/C147-1,"nm")</f>
        <v>nm</v>
      </c>
      <c r="E148" s="45" t="str">
        <f t="shared" ref="E148" si="560">+IFERROR(E147/D147-1,"nm")</f>
        <v>nm</v>
      </c>
      <c r="F148" s="45">
        <f t="shared" ref="F148" si="561">+IFERROR(F147/E147-1,"nm")</f>
        <v>2.9174425822470429E-2</v>
      </c>
      <c r="G148" s="45">
        <f t="shared" ref="G148" si="562">+IFERROR(G147/F147-1,"nm")</f>
        <v>-9.6501809408926498E-3</v>
      </c>
      <c r="H148" s="45">
        <f t="shared" ref="H148" si="563">+IFERROR(H147/G147-1,"nm")</f>
        <v>0.2095006090133984</v>
      </c>
      <c r="I148" s="45">
        <f>+IFERROR(I147/H147-1,"nm")</f>
        <v>5.4380664652567967E-2</v>
      </c>
      <c r="J148" s="45">
        <f>+IFERROR(J147/I147-1,"nm")</f>
        <v>5.4380664652567967E-2</v>
      </c>
      <c r="K148" s="45">
        <f t="shared" ref="K148:N148" si="564">+IFERROR(K147/J147-1,"nm")</f>
        <v>5.4380664652567967E-2</v>
      </c>
      <c r="L148" s="45">
        <f t="shared" si="564"/>
        <v>5.4380664652567967E-2</v>
      </c>
      <c r="M148" s="45">
        <f t="shared" si="564"/>
        <v>5.4380664652567967E-2</v>
      </c>
      <c r="N148" s="45">
        <f t="shared" si="564"/>
        <v>5.4380664652567967E-2</v>
      </c>
      <c r="O148" s="65"/>
    </row>
    <row r="149" spans="1:15" x14ac:dyDescent="0.3">
      <c r="A149" s="42" t="s">
        <v>137</v>
      </c>
      <c r="B149" s="45" t="str">
        <f>+Historicals!B204</f>
        <v>n/a</v>
      </c>
      <c r="C149" s="45" t="str">
        <f>+Historicals!C204</f>
        <v>n/a</v>
      </c>
      <c r="D149" s="45" t="str">
        <f>+Historicals!D204</f>
        <v>n/a</v>
      </c>
      <c r="E149" s="45" t="str">
        <f>+Historicals!E204</f>
        <v>n/a</v>
      </c>
      <c r="F149" s="45">
        <f>+Historicals!F204</f>
        <v>0.05</v>
      </c>
      <c r="G149" s="45">
        <f>+Historicals!G204</f>
        <v>0.01</v>
      </c>
      <c r="H149" s="45">
        <f>+Historicals!H204</f>
        <v>0.17</v>
      </c>
      <c r="I149" s="45">
        <f>+Historicals!I204</f>
        <v>0.06</v>
      </c>
      <c r="J149" s="47">
        <v>0</v>
      </c>
      <c r="K149" s="47">
        <f t="shared" ref="K149:K150" si="565">+J149</f>
        <v>0</v>
      </c>
      <c r="L149" s="47">
        <f t="shared" ref="L149:L150" si="566">+K149</f>
        <v>0</v>
      </c>
      <c r="M149" s="47">
        <f t="shared" ref="M149:M150" si="567">+L149</f>
        <v>0</v>
      </c>
      <c r="N149" s="47">
        <f t="shared" ref="N149:N150" si="568">+M149</f>
        <v>0</v>
      </c>
      <c r="O149" s="66"/>
    </row>
    <row r="150" spans="1:15" x14ac:dyDescent="0.3">
      <c r="A150" s="42" t="s">
        <v>138</v>
      </c>
      <c r="B150" s="45" t="str">
        <f t="shared" ref="B150:H150" si="569">+IFERROR(B148-B149,"nm")</f>
        <v>nm</v>
      </c>
      <c r="C150" s="45" t="str">
        <f t="shared" si="569"/>
        <v>nm</v>
      </c>
      <c r="D150" s="45" t="str">
        <f t="shared" si="569"/>
        <v>nm</v>
      </c>
      <c r="E150" s="45" t="str">
        <f t="shared" si="569"/>
        <v>nm</v>
      </c>
      <c r="F150" s="45">
        <f t="shared" si="569"/>
        <v>-2.0825574177529574E-2</v>
      </c>
      <c r="G150" s="45">
        <f t="shared" si="569"/>
        <v>-1.9650180940892652E-2</v>
      </c>
      <c r="H150" s="45">
        <f t="shared" si="569"/>
        <v>3.9500609013398386E-2</v>
      </c>
      <c r="I150" s="45">
        <f>+IFERROR(I148-I149,"nm")</f>
        <v>-5.6193353474320307E-3</v>
      </c>
      <c r="J150" s="47">
        <v>0</v>
      </c>
      <c r="K150" s="47">
        <f t="shared" si="565"/>
        <v>0</v>
      </c>
      <c r="L150" s="47">
        <f t="shared" si="566"/>
        <v>0</v>
      </c>
      <c r="M150" s="47">
        <f t="shared" si="567"/>
        <v>0</v>
      </c>
      <c r="N150" s="47">
        <f t="shared" si="568"/>
        <v>0</v>
      </c>
      <c r="O150" s="66"/>
    </row>
    <row r="151" spans="1:15" x14ac:dyDescent="0.3">
      <c r="A151" s="43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73">
        <f>I151*(1+I152)</f>
        <v>102.00961538461539</v>
      </c>
      <c r="K151" s="73">
        <f t="shared" ref="K151:N151" si="570">J151*(1+J152)</f>
        <v>101.02875369822486</v>
      </c>
      <c r="L151" s="73">
        <f t="shared" si="570"/>
        <v>100.05732337420348</v>
      </c>
      <c r="M151" s="73">
        <f t="shared" si="570"/>
        <v>99.095233726374616</v>
      </c>
      <c r="N151" s="73">
        <f t="shared" si="570"/>
        <v>98.142394940544108</v>
      </c>
      <c r="O151" s="79"/>
    </row>
    <row r="152" spans="1:15" x14ac:dyDescent="0.3">
      <c r="A152" s="42" t="s">
        <v>129</v>
      </c>
      <c r="B152" s="45" t="str">
        <f t="shared" ref="B152" si="571">+IFERROR(B151/A151-1,"nm")</f>
        <v>nm</v>
      </c>
      <c r="C152" s="45" t="str">
        <f t="shared" ref="C152" si="572">+IFERROR(C151/B151-1,"nm")</f>
        <v>nm</v>
      </c>
      <c r="D152" s="45" t="str">
        <f t="shared" ref="D152" si="573">+IFERROR(D151/C151-1,"nm")</f>
        <v>nm</v>
      </c>
      <c r="E152" s="45" t="str">
        <f t="shared" ref="E152" si="574">+IFERROR(E151/D151-1,"nm")</f>
        <v>nm</v>
      </c>
      <c r="F152" s="45">
        <f t="shared" ref="F152" si="575">+IFERROR(F151/E151-1,"nm")</f>
        <v>-0.18055555555555558</v>
      </c>
      <c r="G152" s="45">
        <f t="shared" ref="G152" si="576">+IFERROR(G151/F151-1,"nm")</f>
        <v>-0.24576271186440679</v>
      </c>
      <c r="H152" s="45">
        <f t="shared" ref="H152" si="577">+IFERROR(H151/G151-1,"nm")</f>
        <v>0.1685393258426966</v>
      </c>
      <c r="I152" s="45">
        <f>+IFERROR(I151/H151-1,"nm")</f>
        <v>-9.6153846153845812E-3</v>
      </c>
      <c r="J152" s="45">
        <f>+IFERROR(J151/I151-1,"nm")</f>
        <v>-9.6153846153845812E-3</v>
      </c>
      <c r="K152" s="45">
        <f t="shared" ref="K152:N152" si="578">+IFERROR(K151/J151-1,"nm")</f>
        <v>-9.6153846153845812E-3</v>
      </c>
      <c r="L152" s="45">
        <f t="shared" si="578"/>
        <v>-9.6153846153844702E-3</v>
      </c>
      <c r="M152" s="45">
        <f t="shared" si="578"/>
        <v>-9.6153846153844702E-3</v>
      </c>
      <c r="N152" s="45">
        <f t="shared" si="578"/>
        <v>-9.6153846153844702E-3</v>
      </c>
      <c r="O152" s="65"/>
    </row>
    <row r="153" spans="1:15" x14ac:dyDescent="0.3">
      <c r="A153" s="42" t="s">
        <v>137</v>
      </c>
      <c r="B153" s="45" t="str">
        <f>+Historicals!B205</f>
        <v>n/a</v>
      </c>
      <c r="C153" s="45" t="str">
        <f>+Historicals!C205</f>
        <v>n/a</v>
      </c>
      <c r="D153" s="45" t="str">
        <f>+Historicals!D205</f>
        <v>n/a</v>
      </c>
      <c r="E153" s="45" t="str">
        <f>+Historicals!E205</f>
        <v>n/a</v>
      </c>
      <c r="F153" s="45">
        <f>+Historicals!F205</f>
        <v>-0.17</v>
      </c>
      <c r="G153" s="45">
        <f>+Historicals!G205</f>
        <v>-0.22</v>
      </c>
      <c r="H153" s="45">
        <f>+Historicals!H205</f>
        <v>0.13</v>
      </c>
      <c r="I153" s="45">
        <f>+Historicals!I205</f>
        <v>-0.03</v>
      </c>
      <c r="J153" s="47">
        <v>0</v>
      </c>
      <c r="K153" s="47">
        <f t="shared" ref="K153:K154" si="579">+J153</f>
        <v>0</v>
      </c>
      <c r="L153" s="47">
        <f t="shared" ref="L153:L154" si="580">+K153</f>
        <v>0</v>
      </c>
      <c r="M153" s="47">
        <f t="shared" ref="M153:M154" si="581">+L153</f>
        <v>0</v>
      </c>
      <c r="N153" s="47">
        <f t="shared" ref="N153:N154" si="582">+M153</f>
        <v>0</v>
      </c>
      <c r="O153" s="66"/>
    </row>
    <row r="154" spans="1:15" x14ac:dyDescent="0.3">
      <c r="A154" s="42" t="s">
        <v>138</v>
      </c>
      <c r="B154" s="45" t="str">
        <f t="shared" ref="B154:H154" si="583">+IFERROR(B152-B153,"nm")</f>
        <v>nm</v>
      </c>
      <c r="C154" s="45" t="str">
        <f t="shared" si="583"/>
        <v>nm</v>
      </c>
      <c r="D154" s="45" t="str">
        <f t="shared" si="583"/>
        <v>nm</v>
      </c>
      <c r="E154" s="45" t="str">
        <f t="shared" si="583"/>
        <v>nm</v>
      </c>
      <c r="F154" s="45">
        <f t="shared" si="583"/>
        <v>-1.0555555555555568E-2</v>
      </c>
      <c r="G154" s="45">
        <f t="shared" si="583"/>
        <v>-2.576271186440679E-2</v>
      </c>
      <c r="H154" s="45">
        <f t="shared" si="583"/>
        <v>3.8539325842696592E-2</v>
      </c>
      <c r="I154" s="45">
        <f>+IFERROR(I152-I153,"nm")</f>
        <v>2.0384615384615418E-2</v>
      </c>
      <c r="J154" s="47">
        <v>0</v>
      </c>
      <c r="K154" s="47">
        <f t="shared" si="579"/>
        <v>0</v>
      </c>
      <c r="L154" s="47">
        <f t="shared" si="580"/>
        <v>0</v>
      </c>
      <c r="M154" s="47">
        <f t="shared" si="581"/>
        <v>0</v>
      </c>
      <c r="N154" s="47">
        <f t="shared" si="582"/>
        <v>0</v>
      </c>
      <c r="O154" s="66"/>
    </row>
    <row r="155" spans="1:15" x14ac:dyDescent="0.3">
      <c r="A155" s="43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73">
        <f>I155*(1+I156)</f>
        <v>23.310344827586206</v>
      </c>
      <c r="K155" s="73">
        <f t="shared" ref="K155:N155" si="584">J155*(1+J156)</f>
        <v>20.898929845422117</v>
      </c>
      <c r="L155" s="73">
        <f t="shared" si="584"/>
        <v>18.736971585550865</v>
      </c>
      <c r="M155" s="73">
        <f t="shared" si="584"/>
        <v>16.798664180149053</v>
      </c>
      <c r="N155" s="73">
        <f t="shared" si="584"/>
        <v>15.060871333926739</v>
      </c>
      <c r="O155" s="79"/>
    </row>
    <row r="156" spans="1:15" x14ac:dyDescent="0.3">
      <c r="A156" s="42" t="s">
        <v>129</v>
      </c>
      <c r="B156" s="45" t="str">
        <f t="shared" ref="B156" si="585">+IFERROR(B155/A155-1,"nm")</f>
        <v>nm</v>
      </c>
      <c r="C156" s="45" t="str">
        <f t="shared" ref="C156" si="586">+IFERROR(C155/B155-1,"nm")</f>
        <v>nm</v>
      </c>
      <c r="D156" s="45" t="str">
        <f t="shared" ref="D156" si="587">+IFERROR(D155/C155-1,"nm")</f>
        <v>nm</v>
      </c>
      <c r="E156" s="45" t="str">
        <f t="shared" ref="E156" si="588">+IFERROR(E155/D155-1,"nm")</f>
        <v>nm</v>
      </c>
      <c r="F156" s="45">
        <f t="shared" ref="F156" si="589">+IFERROR(F155/E155-1,"nm")</f>
        <v>-0.1428571428571429</v>
      </c>
      <c r="G156" s="45">
        <f t="shared" ref="G156" si="590">+IFERROR(G155/F155-1,"nm")</f>
        <v>4.1666666666666741E-2</v>
      </c>
      <c r="H156" s="45">
        <f t="shared" ref="H156" si="591">+IFERROR(H155/G155-1,"nm")</f>
        <v>0.15999999999999992</v>
      </c>
      <c r="I156" s="45">
        <f>+IFERROR(I155/H155-1,"nm")</f>
        <v>-0.10344827586206895</v>
      </c>
      <c r="J156" s="45">
        <f>+IFERROR(J155/I155-1,"nm")</f>
        <v>-0.10344827586206895</v>
      </c>
      <c r="K156" s="45">
        <f t="shared" ref="K156:N156" si="592">+IFERROR(K155/J155-1,"nm")</f>
        <v>-0.10344827586206895</v>
      </c>
      <c r="L156" s="45">
        <f t="shared" si="592"/>
        <v>-0.10344827586206884</v>
      </c>
      <c r="M156" s="45">
        <f t="shared" si="592"/>
        <v>-0.10344827586206884</v>
      </c>
      <c r="N156" s="45">
        <f t="shared" si="592"/>
        <v>-0.10344827586206884</v>
      </c>
      <c r="O156" s="65"/>
    </row>
    <row r="157" spans="1:15" x14ac:dyDescent="0.3">
      <c r="A157" s="42" t="s">
        <v>137</v>
      </c>
      <c r="B157" s="45" t="str">
        <f>+Historicals!B206</f>
        <v>n/a</v>
      </c>
      <c r="C157" s="45" t="str">
        <f>+Historicals!C206</f>
        <v>n/a</v>
      </c>
      <c r="D157" s="45" t="str">
        <f>+Historicals!D206</f>
        <v>n/a</v>
      </c>
      <c r="E157" s="45" t="str">
        <f>+Historicals!E206</f>
        <v>n/a</v>
      </c>
      <c r="F157" s="45">
        <f>+Historicals!F206</f>
        <v>-0.13</v>
      </c>
      <c r="G157" s="45">
        <f>+Historicals!G206</f>
        <v>0.08</v>
      </c>
      <c r="H157" s="45">
        <f>+Historicals!H206</f>
        <v>0.14000000000000001</v>
      </c>
      <c r="I157" s="45">
        <f>+Historicals!I206</f>
        <v>-0.16</v>
      </c>
      <c r="J157" s="47">
        <v>0</v>
      </c>
      <c r="K157" s="47">
        <f t="shared" ref="K157:K158" si="593">+J157</f>
        <v>0</v>
      </c>
      <c r="L157" s="47">
        <f t="shared" ref="L157:L158" si="594">+K157</f>
        <v>0</v>
      </c>
      <c r="M157" s="47">
        <f t="shared" ref="M157:M158" si="595">+L157</f>
        <v>0</v>
      </c>
      <c r="N157" s="47">
        <f t="shared" ref="N157:N158" si="596">+M157</f>
        <v>0</v>
      </c>
      <c r="O157" s="66"/>
    </row>
    <row r="158" spans="1:15" x14ac:dyDescent="0.3">
      <c r="A158" s="42" t="s">
        <v>138</v>
      </c>
      <c r="B158" s="45" t="str">
        <f t="shared" ref="B158:H158" si="597">+IFERROR(B156-B157,"nm")</f>
        <v>nm</v>
      </c>
      <c r="C158" s="45" t="str">
        <f t="shared" si="597"/>
        <v>nm</v>
      </c>
      <c r="D158" s="45" t="str">
        <f t="shared" si="597"/>
        <v>nm</v>
      </c>
      <c r="E158" s="45" t="str">
        <f t="shared" si="597"/>
        <v>nm</v>
      </c>
      <c r="F158" s="45">
        <f t="shared" si="597"/>
        <v>-1.28571428571429E-2</v>
      </c>
      <c r="G158" s="45">
        <f t="shared" si="597"/>
        <v>-3.8333333333333261E-2</v>
      </c>
      <c r="H158" s="45">
        <f t="shared" si="597"/>
        <v>1.9999999999999907E-2</v>
      </c>
      <c r="I158" s="45">
        <f>+IFERROR(I156-I157,"nm")</f>
        <v>5.6551724137931053E-2</v>
      </c>
      <c r="J158" s="47">
        <v>0</v>
      </c>
      <c r="K158" s="47">
        <f t="shared" si="593"/>
        <v>0</v>
      </c>
      <c r="L158" s="47">
        <f t="shared" si="594"/>
        <v>0</v>
      </c>
      <c r="M158" s="47">
        <f t="shared" si="595"/>
        <v>0</v>
      </c>
      <c r="N158" s="47">
        <f t="shared" si="596"/>
        <v>0</v>
      </c>
      <c r="O158" s="66"/>
    </row>
    <row r="159" spans="1:15" x14ac:dyDescent="0.3">
      <c r="A159" s="42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  <c r="O159" s="58"/>
    </row>
    <row r="160" spans="1:15" x14ac:dyDescent="0.3">
      <c r="A160" s="9" t="s">
        <v>130</v>
      </c>
      <c r="B160" s="46">
        <f t="shared" ref="B160:H160" si="598">+B167+B163</f>
        <v>535</v>
      </c>
      <c r="C160" s="46">
        <f t="shared" si="598"/>
        <v>514</v>
      </c>
      <c r="D160" s="46">
        <f t="shared" si="598"/>
        <v>505</v>
      </c>
      <c r="E160" s="46">
        <f t="shared" si="598"/>
        <v>343</v>
      </c>
      <c r="F160" s="46">
        <f t="shared" si="598"/>
        <v>334</v>
      </c>
      <c r="G160" s="46">
        <f t="shared" si="598"/>
        <v>322</v>
      </c>
      <c r="H160" s="46">
        <f t="shared" si="598"/>
        <v>569</v>
      </c>
      <c r="I160" s="46">
        <f>+I167+I163</f>
        <v>691</v>
      </c>
      <c r="J160" s="46">
        <f>+J145*J162</f>
        <v>735.18639455782318</v>
      </c>
      <c r="K160" s="46">
        <f t="shared" ref="K160:N160" si="599">+K145*K162</f>
        <v>782.19831366560231</v>
      </c>
      <c r="L160" s="46">
        <f t="shared" si="599"/>
        <v>832.21643712449122</v>
      </c>
      <c r="M160" s="46">
        <f t="shared" si="599"/>
        <v>885.43299841000294</v>
      </c>
      <c r="N160" s="46">
        <f t="shared" si="599"/>
        <v>942.05252347839769</v>
      </c>
      <c r="O160" s="80"/>
    </row>
    <row r="161" spans="1:15" x14ac:dyDescent="0.3">
      <c r="A161" s="44" t="s">
        <v>129</v>
      </c>
      <c r="B161" s="45" t="str">
        <f t="shared" ref="B161" si="600">+IFERROR(B160/A160-1,"nm")</f>
        <v>nm</v>
      </c>
      <c r="C161" s="45">
        <f t="shared" ref="C161" si="601">+IFERROR(C160/B160-1,"nm")</f>
        <v>-3.9252336448598157E-2</v>
      </c>
      <c r="D161" s="45">
        <f t="shared" ref="D161" si="602">+IFERROR(D160/C160-1,"nm")</f>
        <v>-1.7509727626459193E-2</v>
      </c>
      <c r="E161" s="45">
        <f t="shared" ref="E161" si="603">+IFERROR(E160/D160-1,"nm")</f>
        <v>-0.32079207920792074</v>
      </c>
      <c r="F161" s="45">
        <f t="shared" ref="F161" si="604">+IFERROR(F160/E160-1,"nm")</f>
        <v>-2.6239067055393583E-2</v>
      </c>
      <c r="G161" s="45">
        <f t="shared" ref="G161" si="605">+IFERROR(G160/F160-1,"nm")</f>
        <v>-3.59281437125748E-2</v>
      </c>
      <c r="H161" s="45">
        <f t="shared" ref="H161" si="606">+IFERROR(H160/G160-1,"nm")</f>
        <v>0.76708074534161486</v>
      </c>
      <c r="I161" s="45">
        <f>+IFERROR(I160/H160-1,"nm")</f>
        <v>0.21441124780316345</v>
      </c>
      <c r="J161" s="45">
        <f t="shared" ref="J161" si="607">+IFERROR(J160/I160-1,"nm")</f>
        <v>6.3945578231292544E-2</v>
      </c>
      <c r="K161" s="45">
        <f t="shared" ref="K161" si="608">+IFERROR(K160/J160-1,"nm")</f>
        <v>6.3945578231292544E-2</v>
      </c>
      <c r="L161" s="45">
        <f t="shared" ref="L161" si="609">+IFERROR(L160/K160-1,"nm")</f>
        <v>6.3945578231292544E-2</v>
      </c>
      <c r="M161" s="45">
        <f t="shared" ref="M161" si="610">+IFERROR(M160/L160-1,"nm")</f>
        <v>6.3945578231292544E-2</v>
      </c>
      <c r="N161" s="45">
        <f t="shared" ref="N161" si="611">+IFERROR(N160/M160-1,"nm")</f>
        <v>6.3945578231292544E-2</v>
      </c>
      <c r="O161" s="65"/>
    </row>
    <row r="162" spans="1:15" x14ac:dyDescent="0.3">
      <c r="A162" s="44" t="s">
        <v>131</v>
      </c>
      <c r="B162" s="45">
        <f t="shared" ref="B162:H162" si="612">+IFERROR(B160/B$145,"nm")</f>
        <v>0.26992936427850656</v>
      </c>
      <c r="C162" s="45">
        <f t="shared" si="612"/>
        <v>0.26291560102301792</v>
      </c>
      <c r="D162" s="45">
        <f t="shared" si="612"/>
        <v>0.24730656219392752</v>
      </c>
      <c r="E162" s="45">
        <f t="shared" si="612"/>
        <v>0.18186638388123011</v>
      </c>
      <c r="F162" s="45">
        <f t="shared" si="612"/>
        <v>0.17523609653725078</v>
      </c>
      <c r="G162" s="45">
        <f t="shared" si="612"/>
        <v>0.17443120260021669</v>
      </c>
      <c r="H162" s="45">
        <f t="shared" si="612"/>
        <v>0.25804988662131517</v>
      </c>
      <c r="I162" s="45">
        <f>+IFERROR(I160/I$145,"nm")</f>
        <v>0.29454390451832907</v>
      </c>
      <c r="J162" s="47">
        <f>+I162</f>
        <v>0.29454390451832907</v>
      </c>
      <c r="K162" s="47">
        <f t="shared" ref="K162" si="613">+J162</f>
        <v>0.29454390451832907</v>
      </c>
      <c r="L162" s="47">
        <f t="shared" ref="L162" si="614">+K162</f>
        <v>0.29454390451832907</v>
      </c>
      <c r="M162" s="47">
        <f t="shared" ref="M162" si="615">+L162</f>
        <v>0.29454390451832907</v>
      </c>
      <c r="N162" s="47">
        <f t="shared" ref="N162" si="616">+M162</f>
        <v>0.29454390451832907</v>
      </c>
      <c r="O162" s="66"/>
    </row>
    <row r="163" spans="1:15" x14ac:dyDescent="0.3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6">
        <f>+J166*J173</f>
        <v>23.40680272108844</v>
      </c>
      <c r="K163" s="46">
        <f t="shared" ref="K163:N163" si="617">+K166*K173</f>
        <v>24.903564255634226</v>
      </c>
      <c r="L163" s="46">
        <f t="shared" si="617"/>
        <v>26.496037071980908</v>
      </c>
      <c r="M163" s="46">
        <f t="shared" si="617"/>
        <v>28.19034148338649</v>
      </c>
      <c r="N163" s="46">
        <f t="shared" si="617"/>
        <v>29.99298917007923</v>
      </c>
      <c r="O163" s="80"/>
    </row>
    <row r="164" spans="1:15" x14ac:dyDescent="0.3">
      <c r="A164" s="44" t="s">
        <v>129</v>
      </c>
      <c r="B164" s="45" t="str">
        <f t="shared" ref="B164" si="618">+IFERROR(B163/A163-1,"nm")</f>
        <v>nm</v>
      </c>
      <c r="C164" s="45">
        <f t="shared" ref="C164" si="619">+IFERROR(C163/B163-1,"nm")</f>
        <v>0.5</v>
      </c>
      <c r="D164" s="45">
        <f t="shared" ref="D164" si="620">+IFERROR(D163/C163-1,"nm")</f>
        <v>3.7037037037036979E-2</v>
      </c>
      <c r="E164" s="45">
        <f t="shared" ref="E164" si="621">+IFERROR(E163/D163-1,"nm")</f>
        <v>0.1785714285714286</v>
      </c>
      <c r="F164" s="45">
        <f t="shared" ref="F164" si="622">+IFERROR(F163/E163-1,"nm")</f>
        <v>-6.0606060606060552E-2</v>
      </c>
      <c r="G164" s="45">
        <f t="shared" ref="G164" si="623">+IFERROR(G163/F163-1,"nm")</f>
        <v>-0.19354838709677424</v>
      </c>
      <c r="H164" s="45">
        <f t="shared" ref="H164" si="624">+IFERROR(H163/G163-1,"nm")</f>
        <v>4.0000000000000036E-2</v>
      </c>
      <c r="I164" s="45">
        <f>+IFERROR(I163/H163-1,"nm")</f>
        <v>-0.15384615384615385</v>
      </c>
      <c r="J164" s="45">
        <f t="shared" ref="J164:N164" si="625">+IFERROR(J163/I163-1,"nm")</f>
        <v>6.3945578231292766E-2</v>
      </c>
      <c r="K164" s="45">
        <f t="shared" si="625"/>
        <v>6.3945578231292322E-2</v>
      </c>
      <c r="L164" s="45">
        <f t="shared" si="625"/>
        <v>6.3945578231292544E-2</v>
      </c>
      <c r="M164" s="45">
        <f t="shared" si="625"/>
        <v>6.3945578231292544E-2</v>
      </c>
      <c r="N164" s="45">
        <f t="shared" si="625"/>
        <v>6.3945578231292544E-2</v>
      </c>
      <c r="O164" s="65"/>
    </row>
    <row r="165" spans="1:15" x14ac:dyDescent="0.3">
      <c r="A165" s="44" t="s">
        <v>133</v>
      </c>
      <c r="B165" s="45">
        <f t="shared" ref="B165:H165" si="626">+IFERROR(B163/B$145,"nm")</f>
        <v>9.0817356205852677E-3</v>
      </c>
      <c r="C165" s="45">
        <f t="shared" si="626"/>
        <v>1.3810741687979539E-2</v>
      </c>
      <c r="D165" s="45">
        <f t="shared" si="626"/>
        <v>1.3712047012732615E-2</v>
      </c>
      <c r="E165" s="45">
        <f t="shared" si="626"/>
        <v>1.7497348886532343E-2</v>
      </c>
      <c r="F165" s="45">
        <f t="shared" si="626"/>
        <v>1.6264428121720881E-2</v>
      </c>
      <c r="G165" s="45">
        <f t="shared" si="626"/>
        <v>1.3542795232936078E-2</v>
      </c>
      <c r="H165" s="45">
        <f t="shared" si="626"/>
        <v>1.1791383219954649E-2</v>
      </c>
      <c r="I165" s="45">
        <f>+IFERROR(I163/I$145,"nm")</f>
        <v>9.3776641091219103E-3</v>
      </c>
      <c r="J165" s="45">
        <f t="shared" ref="J165:N165" si="627">+IFERROR(J163/J$145,"nm")</f>
        <v>9.3776641091219103E-3</v>
      </c>
      <c r="K165" s="45">
        <f t="shared" si="627"/>
        <v>9.3776641091219103E-3</v>
      </c>
      <c r="L165" s="45">
        <f t="shared" si="627"/>
        <v>9.3776641091219103E-3</v>
      </c>
      <c r="M165" s="45">
        <f t="shared" si="627"/>
        <v>9.3776641091219103E-3</v>
      </c>
      <c r="N165" s="45">
        <f t="shared" si="627"/>
        <v>9.3776641091219103E-3</v>
      </c>
      <c r="O165" s="65"/>
    </row>
    <row r="166" spans="1:15" x14ac:dyDescent="0.3">
      <c r="A166" s="44" t="s">
        <v>140</v>
      </c>
      <c r="B166" s="45">
        <f t="shared" ref="B166:H166" si="628">+IFERROR(B163/B173,"nm")</f>
        <v>0.14754098360655737</v>
      </c>
      <c r="C166" s="45">
        <f t="shared" si="628"/>
        <v>0.216</v>
      </c>
      <c r="D166" s="45">
        <f t="shared" si="628"/>
        <v>0.224</v>
      </c>
      <c r="E166" s="45">
        <f t="shared" si="628"/>
        <v>0.28695652173913044</v>
      </c>
      <c r="F166" s="45">
        <f t="shared" si="628"/>
        <v>0.31</v>
      </c>
      <c r="G166" s="45">
        <f t="shared" si="628"/>
        <v>0.3125</v>
      </c>
      <c r="H166" s="45">
        <f t="shared" si="628"/>
        <v>0.41269841269841268</v>
      </c>
      <c r="I166" s="45">
        <f>+IFERROR(I163/I173,"nm")</f>
        <v>0.44897959183673469</v>
      </c>
      <c r="J166" s="47">
        <f>+I166</f>
        <v>0.44897959183673469</v>
      </c>
      <c r="K166" s="47">
        <f t="shared" ref="K166" si="629">+J166</f>
        <v>0.44897959183673469</v>
      </c>
      <c r="L166" s="47">
        <f t="shared" ref="L166" si="630">+K166</f>
        <v>0.44897959183673469</v>
      </c>
      <c r="M166" s="47">
        <f t="shared" ref="M166" si="631">+L166</f>
        <v>0.44897959183673469</v>
      </c>
      <c r="N166" s="47">
        <f t="shared" ref="N166" si="632">+M166</f>
        <v>0.44897959183673469</v>
      </c>
      <c r="O166" s="66"/>
    </row>
    <row r="167" spans="1:15" x14ac:dyDescent="0.3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711.77959183673477</v>
      </c>
      <c r="K167" s="9">
        <f t="shared" ref="K167:N167" si="633">+K160-K163</f>
        <v>757.29474940996806</v>
      </c>
      <c r="L167" s="9">
        <f t="shared" si="633"/>
        <v>805.72040005251029</v>
      </c>
      <c r="M167" s="9">
        <f t="shared" si="633"/>
        <v>857.24265692661641</v>
      </c>
      <c r="N167" s="9">
        <f t="shared" si="633"/>
        <v>912.05953430831846</v>
      </c>
      <c r="O167" s="79"/>
    </row>
    <row r="168" spans="1:15" x14ac:dyDescent="0.3">
      <c r="A168" s="44" t="s">
        <v>129</v>
      </c>
      <c r="B168" s="45" t="str">
        <f t="shared" ref="B168" si="634">+IFERROR(B167/A167-1,"nm")</f>
        <v>nm</v>
      </c>
      <c r="C168" s="45">
        <f t="shared" ref="C168" si="635">+IFERROR(C167/B167-1,"nm")</f>
        <v>-5.8027079303675011E-2</v>
      </c>
      <c r="D168" s="45">
        <f t="shared" ref="D168" si="636">+IFERROR(D167/C167-1,"nm")</f>
        <v>-2.0533880903490731E-2</v>
      </c>
      <c r="E168" s="45">
        <f t="shared" ref="E168" si="637">+IFERROR(E167/D167-1,"nm")</f>
        <v>-0.35010482180293501</v>
      </c>
      <c r="F168" s="45">
        <f t="shared" ref="F168" si="638">+IFERROR(F167/E167-1,"nm")</f>
        <v>-2.2580645161290325E-2</v>
      </c>
      <c r="G168" s="45">
        <f t="shared" ref="G168" si="639">+IFERROR(G167/F167-1,"nm")</f>
        <v>-1.980198019801982E-2</v>
      </c>
      <c r="H168" s="45">
        <f t="shared" ref="H168" si="640">+IFERROR(H167/G167-1,"nm")</f>
        <v>0.82828282828282829</v>
      </c>
      <c r="I168" s="45">
        <f>+IFERROR(I167/H167-1,"nm")</f>
        <v>0.2320441988950277</v>
      </c>
      <c r="J168" s="45">
        <f t="shared" ref="J168" si="641">+IFERROR(J167/I167-1,"nm")</f>
        <v>6.3945578231292544E-2</v>
      </c>
      <c r="K168" s="45">
        <f t="shared" ref="K168" si="642">+IFERROR(K167/J167-1,"nm")</f>
        <v>6.3945578231292322E-2</v>
      </c>
      <c r="L168" s="45">
        <f t="shared" ref="L168" si="643">+IFERROR(L167/K167-1,"nm")</f>
        <v>6.3945578231292544E-2</v>
      </c>
      <c r="M168" s="45">
        <f t="shared" ref="M168" si="644">+IFERROR(M167/L167-1,"nm")</f>
        <v>6.3945578231292544E-2</v>
      </c>
      <c r="N168" s="45">
        <f t="shared" ref="N168" si="645">+IFERROR(N167/M167-1,"nm")</f>
        <v>6.3945578231292544E-2</v>
      </c>
      <c r="O168" s="65"/>
    </row>
    <row r="169" spans="1:15" x14ac:dyDescent="0.3">
      <c r="A169" s="44" t="s">
        <v>131</v>
      </c>
      <c r="B169" s="45">
        <f t="shared" ref="B169:N169" si="646">+IFERROR(B167/B$145,"nm")</f>
        <v>0.26084762865792127</v>
      </c>
      <c r="C169" s="45">
        <f t="shared" si="646"/>
        <v>0.24910485933503837</v>
      </c>
      <c r="D169" s="45">
        <f t="shared" si="646"/>
        <v>0.23359451518119489</v>
      </c>
      <c r="E169" s="45">
        <f t="shared" si="646"/>
        <v>0.16436903499469777</v>
      </c>
      <c r="F169" s="45">
        <f t="shared" si="646"/>
        <v>0.1589716684155299</v>
      </c>
      <c r="G169" s="45">
        <f t="shared" si="646"/>
        <v>0.16088840736728061</v>
      </c>
      <c r="H169" s="45">
        <f t="shared" si="646"/>
        <v>0.24625850340136055</v>
      </c>
      <c r="I169" s="45">
        <f>+IFERROR(I167/I$145,"nm")</f>
        <v>0.28516624040920718</v>
      </c>
      <c r="J169" s="45">
        <f t="shared" si="646"/>
        <v>0.28516624040920718</v>
      </c>
      <c r="K169" s="45">
        <f t="shared" si="646"/>
        <v>0.28516624040920718</v>
      </c>
      <c r="L169" s="45">
        <f t="shared" si="646"/>
        <v>0.28516624040920718</v>
      </c>
      <c r="M169" s="45">
        <f t="shared" si="646"/>
        <v>0.28516624040920713</v>
      </c>
      <c r="N169" s="45">
        <f t="shared" si="646"/>
        <v>0.28516624040920718</v>
      </c>
      <c r="O169" s="65"/>
    </row>
    <row r="170" spans="1:15" x14ac:dyDescent="0.3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6">
        <f>+J145*J172</f>
        <v>9.5755102040816329</v>
      </c>
      <c r="K170" s="46">
        <f t="shared" ref="K170:N170" si="647">+K145*K172</f>
        <v>10.187821740941274</v>
      </c>
      <c r="L170" s="46">
        <f t="shared" si="647"/>
        <v>10.839287893083098</v>
      </c>
      <c r="M170" s="46">
        <f t="shared" si="647"/>
        <v>11.532412425021747</v>
      </c>
      <c r="N170" s="46">
        <f t="shared" si="647"/>
        <v>12.269859205941504</v>
      </c>
      <c r="O170" s="80"/>
    </row>
    <row r="171" spans="1:15" x14ac:dyDescent="0.3">
      <c r="A171" s="44" t="s">
        <v>129</v>
      </c>
      <c r="B171" s="45" t="str">
        <f t="shared" ref="B171" si="648">+IFERROR(B170/A170-1,"nm")</f>
        <v>nm</v>
      </c>
      <c r="C171" s="45">
        <f t="shared" ref="C171" si="649">+IFERROR(C170/B170-1,"nm")</f>
        <v>-0.43478260869565222</v>
      </c>
      <c r="D171" s="45">
        <f t="shared" ref="D171" si="650">+IFERROR(D170/C170-1,"nm")</f>
        <v>-0.23076923076923073</v>
      </c>
      <c r="E171" s="45">
        <f t="shared" ref="E171" si="651">+IFERROR(E170/D170-1,"nm")</f>
        <v>-0.26666666666666672</v>
      </c>
      <c r="F171" s="45">
        <f t="shared" ref="F171" si="652">+IFERROR(F170/E170-1,"nm")</f>
        <v>-0.18181818181818177</v>
      </c>
      <c r="G171" s="45">
        <f t="shared" ref="G171" si="653">+IFERROR(G170/F170-1,"nm")</f>
        <v>-0.33333333333333337</v>
      </c>
      <c r="H171" s="45">
        <f t="shared" ref="H171" si="654">+IFERROR(H170/G170-1,"nm")</f>
        <v>-0.41666666666666663</v>
      </c>
      <c r="I171" s="45">
        <f>+IFERROR(I170/H170-1,"nm")</f>
        <v>0.28571428571428581</v>
      </c>
      <c r="J171" s="45">
        <f t="shared" ref="J171" si="655">+IFERROR(J170/I170-1,"nm")</f>
        <v>6.3945578231292544E-2</v>
      </c>
      <c r="K171" s="45">
        <f t="shared" ref="K171" si="656">+IFERROR(K170/J170-1,"nm")</f>
        <v>6.3945578231292544E-2</v>
      </c>
      <c r="L171" s="45">
        <f t="shared" ref="L171" si="657">+IFERROR(L170/K170-1,"nm")</f>
        <v>6.3945578231292544E-2</v>
      </c>
      <c r="M171" s="45">
        <f t="shared" ref="M171" si="658">+IFERROR(M170/L170-1,"nm")</f>
        <v>6.3945578231292766E-2</v>
      </c>
      <c r="N171" s="45">
        <f t="shared" ref="N171" si="659">+IFERROR(N170/M170-1,"nm")</f>
        <v>6.3945578231292544E-2</v>
      </c>
      <c r="O171" s="65"/>
    </row>
    <row r="172" spans="1:15" x14ac:dyDescent="0.3">
      <c r="A172" s="44" t="s">
        <v>133</v>
      </c>
      <c r="B172" s="45">
        <f t="shared" ref="B172:H172" si="660">+IFERROR(B170/B$145,"nm")</f>
        <v>3.481331987891019E-2</v>
      </c>
      <c r="C172" s="45">
        <f t="shared" si="660"/>
        <v>1.9948849104859334E-2</v>
      </c>
      <c r="D172" s="45">
        <f t="shared" si="660"/>
        <v>1.4691478942213516E-2</v>
      </c>
      <c r="E172" s="45">
        <f t="shared" si="660"/>
        <v>1.166489925768823E-2</v>
      </c>
      <c r="F172" s="45">
        <f t="shared" si="660"/>
        <v>9.4438614900314802E-3</v>
      </c>
      <c r="G172" s="45">
        <f t="shared" si="660"/>
        <v>6.5005417118093175E-3</v>
      </c>
      <c r="H172" s="45">
        <f t="shared" si="660"/>
        <v>3.1746031746031746E-3</v>
      </c>
      <c r="I172" s="45">
        <f>+IFERROR(I170/I$145,"nm")</f>
        <v>3.8363171355498722E-3</v>
      </c>
      <c r="J172" s="47">
        <f>+I172</f>
        <v>3.8363171355498722E-3</v>
      </c>
      <c r="K172" s="47">
        <f t="shared" ref="K172" si="661">+J172</f>
        <v>3.8363171355498722E-3</v>
      </c>
      <c r="L172" s="47">
        <f t="shared" ref="L172" si="662">+K172</f>
        <v>3.8363171355498722E-3</v>
      </c>
      <c r="M172" s="47">
        <f t="shared" ref="M172" si="663">+L172</f>
        <v>3.8363171355498722E-3</v>
      </c>
      <c r="N172" s="47">
        <f t="shared" ref="N172" si="664">+M172</f>
        <v>3.8363171355498722E-3</v>
      </c>
      <c r="O172" s="66"/>
    </row>
    <row r="173" spans="1:15" x14ac:dyDescent="0.3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6">
        <f>+J145*J175</f>
        <v>52.13333333333334</v>
      </c>
      <c r="K173" s="46">
        <f t="shared" ref="K173:N173" si="665">+K145*K175</f>
        <v>55.467029478458052</v>
      </c>
      <c r="L173" s="46">
        <f t="shared" si="665"/>
        <v>59.013900751230203</v>
      </c>
      <c r="M173" s="46">
        <f t="shared" si="665"/>
        <v>62.78757875845173</v>
      </c>
      <c r="N173" s="46">
        <f t="shared" si="665"/>
        <v>66.802566787903743</v>
      </c>
      <c r="O173" s="80"/>
    </row>
    <row r="174" spans="1:15" x14ac:dyDescent="0.3">
      <c r="A174" s="44" t="s">
        <v>129</v>
      </c>
      <c r="B174" s="45" t="str">
        <f>+IFERROR(B173/A173-1,"nm")</f>
        <v>nm</v>
      </c>
      <c r="C174" s="45">
        <f t="shared" ref="C174" si="666">+IFERROR(C173/B173-1,"nm")</f>
        <v>2.4590163934426146E-2</v>
      </c>
      <c r="D174" s="45">
        <f t="shared" ref="D174" si="667">+IFERROR(D173/C173-1,"nm")</f>
        <v>0</v>
      </c>
      <c r="E174" s="45">
        <f t="shared" ref="E174" si="668">+IFERROR(E173/D173-1,"nm")</f>
        <v>-7.999999999999996E-2</v>
      </c>
      <c r="F174" s="45">
        <f t="shared" ref="F174" si="669">+IFERROR(F173/E173-1,"nm")</f>
        <v>-0.13043478260869568</v>
      </c>
      <c r="G174" s="45">
        <f t="shared" ref="G174" si="670">+IFERROR(G173/F173-1,"nm")</f>
        <v>-0.19999999999999996</v>
      </c>
      <c r="H174" s="45">
        <f t="shared" ref="H174" si="671">+IFERROR(H173/G173-1,"nm")</f>
        <v>-0.21250000000000002</v>
      </c>
      <c r="I174" s="45">
        <f>+IFERROR(I173/H173-1,"nm")</f>
        <v>-0.22222222222222221</v>
      </c>
      <c r="J174" s="45">
        <f t="shared" ref="J174" si="672">+IFERROR(J173/I173-1,"nm")</f>
        <v>6.3945578231292544E-2</v>
      </c>
      <c r="K174" s="45">
        <f t="shared" ref="K174" si="673">+IFERROR(K173/J173-1,"nm")</f>
        <v>6.3945578231292322E-2</v>
      </c>
      <c r="L174" s="45">
        <f t="shared" ref="L174" si="674">+IFERROR(L173/K173-1,"nm")</f>
        <v>6.3945578231292544E-2</v>
      </c>
      <c r="M174" s="45">
        <f t="shared" ref="M174" si="675">+IFERROR(M173/L173-1,"nm")</f>
        <v>6.3945578231292544E-2</v>
      </c>
      <c r="N174" s="45">
        <f t="shared" ref="N174" si="676">+IFERROR(N173/M173-1,"nm")</f>
        <v>6.3945578231292544E-2</v>
      </c>
      <c r="O174" s="65"/>
    </row>
    <row r="175" spans="1:15" x14ac:dyDescent="0.3">
      <c r="A175" s="44" t="s">
        <v>133</v>
      </c>
      <c r="B175" s="45">
        <f t="shared" ref="B175:H175" si="677">+IFERROR(B173/B$145,"nm")</f>
        <v>6.1553985872855703E-2</v>
      </c>
      <c r="C175" s="45">
        <f t="shared" si="677"/>
        <v>6.3938618925831206E-2</v>
      </c>
      <c r="D175" s="45">
        <f t="shared" si="677"/>
        <v>6.1214495592556317E-2</v>
      </c>
      <c r="E175" s="45">
        <f t="shared" si="677"/>
        <v>6.097560975609756E-2</v>
      </c>
      <c r="F175" s="45">
        <f t="shared" si="677"/>
        <v>5.2465897166841552E-2</v>
      </c>
      <c r="G175" s="45">
        <f t="shared" si="677"/>
        <v>4.3336944745395449E-2</v>
      </c>
      <c r="H175" s="45">
        <f t="shared" si="677"/>
        <v>2.8571428571428571E-2</v>
      </c>
      <c r="I175" s="45">
        <f>+IFERROR(I173/I$145,"nm")</f>
        <v>2.0886615515771527E-2</v>
      </c>
      <c r="J175" s="47">
        <f>+I175</f>
        <v>2.0886615515771527E-2</v>
      </c>
      <c r="K175" s="47">
        <f t="shared" ref="K175" si="678">+J175</f>
        <v>2.0886615515771527E-2</v>
      </c>
      <c r="L175" s="47">
        <f t="shared" ref="L175" si="679">+K175</f>
        <v>2.0886615515771527E-2</v>
      </c>
      <c r="M175" s="47">
        <f t="shared" ref="M175" si="680">+L175</f>
        <v>2.0886615515771527E-2</v>
      </c>
      <c r="N175" s="47">
        <f t="shared" ref="N175" si="681">+M175</f>
        <v>2.0886615515771527E-2</v>
      </c>
      <c r="O175" s="66"/>
    </row>
    <row r="176" spans="1:15" x14ac:dyDescent="0.3">
      <c r="A176" s="41" t="s">
        <v>193</v>
      </c>
      <c r="B176" s="41"/>
      <c r="C176" s="41"/>
      <c r="D176" s="41"/>
      <c r="E176" s="41"/>
      <c r="F176" s="41"/>
      <c r="G176" s="41"/>
      <c r="H176" s="41"/>
      <c r="I176" s="41"/>
      <c r="J176" s="37"/>
      <c r="K176" s="37"/>
      <c r="L176" s="37"/>
      <c r="M176" s="37"/>
      <c r="N176" s="37"/>
      <c r="O176" s="77"/>
    </row>
    <row r="177" spans="1:15" x14ac:dyDescent="0.3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73">
        <f>I177*(1+I178)</f>
        <v>416.16</v>
      </c>
      <c r="K177" s="73">
        <f t="shared" ref="K177:N177" si="682">J177*(1+J178)</f>
        <v>1697.9328</v>
      </c>
      <c r="L177" s="73">
        <f t="shared" si="682"/>
        <v>6927.5658240000002</v>
      </c>
      <c r="M177" s="73">
        <f t="shared" si="682"/>
        <v>28264.468561920003</v>
      </c>
      <c r="N177" s="73">
        <f t="shared" si="682"/>
        <v>115319.03173263361</v>
      </c>
      <c r="O177" s="79"/>
    </row>
    <row r="178" spans="1:15" x14ac:dyDescent="0.3">
      <c r="A178" s="42" t="s">
        <v>129</v>
      </c>
      <c r="B178" s="45" t="str">
        <f t="shared" ref="B178" si="683">+IFERROR(B177/A177-1,"nm")</f>
        <v>nm</v>
      </c>
      <c r="C178" s="45">
        <f t="shared" ref="C178" si="684">+IFERROR(C177/B177-1,"nm")</f>
        <v>-0.36521739130434783</v>
      </c>
      <c r="D178" s="45">
        <f t="shared" ref="D178" si="685">+IFERROR(D177/C177-1,"nm")</f>
        <v>0</v>
      </c>
      <c r="E178" s="45">
        <f t="shared" ref="E178" si="686">+IFERROR(E177/D177-1,"nm")</f>
        <v>0.20547945205479445</v>
      </c>
      <c r="F178" s="45">
        <f t="shared" ref="F178" si="687">+IFERROR(F177/E177-1,"nm")</f>
        <v>-0.52272727272727271</v>
      </c>
      <c r="G178" s="45">
        <f t="shared" ref="G178" si="688">+IFERROR(G177/F177-1,"nm")</f>
        <v>-0.2857142857142857</v>
      </c>
      <c r="H178" s="45">
        <f t="shared" ref="H178" si="689">+IFERROR(H177/G177-1,"nm")</f>
        <v>-0.16666666666666663</v>
      </c>
      <c r="I178" s="45">
        <f>+IFERROR(I177/H177-1,"nm")</f>
        <v>3.08</v>
      </c>
      <c r="J178" s="45">
        <f>+IFERROR(J177/I177-1,"nm")</f>
        <v>3.08</v>
      </c>
      <c r="K178" s="45">
        <f t="shared" ref="K178:N178" si="690">+IFERROR(K177/J177-1,"nm")</f>
        <v>3.08</v>
      </c>
      <c r="L178" s="45">
        <f t="shared" si="690"/>
        <v>3.08</v>
      </c>
      <c r="M178" s="45">
        <f t="shared" si="690"/>
        <v>3.08</v>
      </c>
      <c r="N178" s="45">
        <f t="shared" si="690"/>
        <v>3.08</v>
      </c>
      <c r="O178" s="65"/>
    </row>
    <row r="179" spans="1:15" x14ac:dyDescent="0.3">
      <c r="A179" s="9" t="s">
        <v>130</v>
      </c>
      <c r="B179" s="46">
        <f>+B186+B182</f>
        <v>-2057</v>
      </c>
      <c r="C179" s="46">
        <f t="shared" ref="C179:H179" si="691">+C186+C182</f>
        <v>-2366</v>
      </c>
      <c r="D179" s="46">
        <f t="shared" si="691"/>
        <v>-2444</v>
      </c>
      <c r="E179" s="46">
        <f t="shared" si="691"/>
        <v>-2441</v>
      </c>
      <c r="F179" s="46">
        <f t="shared" si="691"/>
        <v>-3067</v>
      </c>
      <c r="G179" s="46">
        <f t="shared" si="691"/>
        <v>-3254</v>
      </c>
      <c r="H179" s="46">
        <f t="shared" si="691"/>
        <v>-3434</v>
      </c>
      <c r="I179" s="46">
        <f>+I186+I182</f>
        <v>-4042</v>
      </c>
      <c r="J179" s="46">
        <f>+J186+J182</f>
        <v>-4042</v>
      </c>
      <c r="K179" s="46">
        <f t="shared" ref="K179:N179" si="692">+K186+K182</f>
        <v>-4042</v>
      </c>
      <c r="L179" s="46">
        <f t="shared" si="692"/>
        <v>-4042</v>
      </c>
      <c r="M179" s="46">
        <f t="shared" si="692"/>
        <v>-4042</v>
      </c>
      <c r="N179" s="46">
        <f t="shared" si="692"/>
        <v>-4042</v>
      </c>
      <c r="O179" s="80"/>
    </row>
    <row r="180" spans="1:15" x14ac:dyDescent="0.3">
      <c r="A180" s="44" t="s">
        <v>129</v>
      </c>
      <c r="B180" s="45" t="str">
        <f t="shared" ref="B180" si="693">+IFERROR(B179/A179-1,"nm")</f>
        <v>nm</v>
      </c>
      <c r="C180" s="45">
        <f t="shared" ref="C180" si="694">+IFERROR(C179/B179-1,"nm")</f>
        <v>0.15021876519202726</v>
      </c>
      <c r="D180" s="45">
        <f t="shared" ref="D180" si="695">+IFERROR(D179/C179-1,"nm")</f>
        <v>3.2967032967033072E-2</v>
      </c>
      <c r="E180" s="45">
        <f t="shared" ref="E180" si="696">+IFERROR(E179/D179-1,"nm")</f>
        <v>-1.2274959083469206E-3</v>
      </c>
      <c r="F180" s="45">
        <f t="shared" ref="F180" si="697">+IFERROR(F179/E179-1,"nm")</f>
        <v>0.25645227365833678</v>
      </c>
      <c r="G180" s="45">
        <f t="shared" ref="G180" si="698">+IFERROR(G179/F179-1,"nm")</f>
        <v>6.0971633518095869E-2</v>
      </c>
      <c r="H180" s="45">
        <f t="shared" ref="H180" si="699">+IFERROR(H179/G179-1,"nm")</f>
        <v>5.5316533497234088E-2</v>
      </c>
      <c r="I180" s="45">
        <f>+IFERROR(I179/H179-1,"nm")</f>
        <v>0.1770529994175889</v>
      </c>
      <c r="J180" s="45">
        <f>+IFERROR(J179/I179-1,"nm")</f>
        <v>0</v>
      </c>
      <c r="K180" s="45">
        <f t="shared" ref="K180" si="700">+IFERROR(K179/J179-1,"nm")</f>
        <v>0</v>
      </c>
      <c r="L180" s="45">
        <f t="shared" ref="L180" si="701">+IFERROR(L179/K179-1,"nm")</f>
        <v>0</v>
      </c>
      <c r="M180" s="45">
        <f t="shared" ref="M180" si="702">+IFERROR(M179/L179-1,"nm")</f>
        <v>0</v>
      </c>
      <c r="N180" s="45">
        <f t="shared" ref="N180" si="703">+IFERROR(N179/M179-1,"nm")</f>
        <v>0</v>
      </c>
      <c r="O180" s="65"/>
    </row>
    <row r="181" spans="1:15" x14ac:dyDescent="0.3">
      <c r="A181" s="44" t="s">
        <v>131</v>
      </c>
      <c r="B181" s="45">
        <f t="shared" ref="B181:H181" si="704">+IFERROR(B179/B$145,"nm")</f>
        <v>-1.037840565085772</v>
      </c>
      <c r="C181" s="45">
        <f t="shared" si="704"/>
        <v>-1.2102301790281329</v>
      </c>
      <c r="D181" s="45">
        <f t="shared" si="704"/>
        <v>-1.196865817825661</v>
      </c>
      <c r="E181" s="45">
        <f t="shared" si="704"/>
        <v>-1.294273594909862</v>
      </c>
      <c r="F181" s="45">
        <f t="shared" si="704"/>
        <v>-1.6091290661070303</v>
      </c>
      <c r="G181" s="45">
        <f t="shared" si="704"/>
        <v>-1.7627302275189598</v>
      </c>
      <c r="H181" s="45">
        <f t="shared" si="704"/>
        <v>-1.5573696145124716</v>
      </c>
      <c r="I181" s="45">
        <f>+IFERROR(I179/I$177,"nm")</f>
        <v>-39.627450980392155</v>
      </c>
      <c r="J181" s="45">
        <f>+IFERROR(J179/J$177,"nm")</f>
        <v>-9.7126105344098423</v>
      </c>
      <c r="K181" s="45">
        <f t="shared" ref="K181:N181" si="705">+IFERROR(K179/K$177,"nm")</f>
        <v>-2.3805417976494709</v>
      </c>
      <c r="L181" s="45">
        <f t="shared" si="705"/>
        <v>-0.58346612687487032</v>
      </c>
      <c r="M181" s="45">
        <f t="shared" si="705"/>
        <v>-0.14300640364580156</v>
      </c>
      <c r="N181" s="45">
        <f t="shared" si="705"/>
        <v>-3.5050589128872933E-2</v>
      </c>
      <c r="O181" s="65"/>
    </row>
    <row r="182" spans="1:15" x14ac:dyDescent="0.3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6">
        <v>220</v>
      </c>
      <c r="K182" s="46">
        <v>220</v>
      </c>
      <c r="L182" s="46">
        <v>220</v>
      </c>
      <c r="M182" s="46">
        <v>220</v>
      </c>
      <c r="N182" s="46">
        <v>220</v>
      </c>
      <c r="O182" s="80"/>
    </row>
    <row r="183" spans="1:15" x14ac:dyDescent="0.3">
      <c r="A183" s="44" t="s">
        <v>129</v>
      </c>
      <c r="B183" s="45" t="str">
        <f t="shared" ref="B183" si="706">+IFERROR(B182/A182-1,"nm")</f>
        <v>nm</v>
      </c>
      <c r="C183" s="45">
        <f t="shared" ref="C183" si="707">+IFERROR(C182/B182-1,"nm")</f>
        <v>9.5238095238095344E-2</v>
      </c>
      <c r="D183" s="45">
        <f t="shared" ref="D183" si="708">+IFERROR(D182/C182-1,"nm")</f>
        <v>1.304347826086949E-2</v>
      </c>
      <c r="E183" s="45">
        <f t="shared" ref="E183" si="709">+IFERROR(E182/D182-1,"nm")</f>
        <v>-6.8669527896995763E-2</v>
      </c>
      <c r="F183" s="45">
        <f t="shared" ref="F183" si="710">+IFERROR(F182/E182-1,"nm")</f>
        <v>-0.10138248847926268</v>
      </c>
      <c r="G183" s="45">
        <f t="shared" ref="G183" si="711">+IFERROR(G182/F182-1,"nm")</f>
        <v>9.7435897435897534E-2</v>
      </c>
      <c r="H183" s="45">
        <f t="shared" ref="H183" si="712">+IFERROR(H182/G182-1,"nm")</f>
        <v>3.7383177570093462E-2</v>
      </c>
      <c r="I183" s="45">
        <f>+IFERROR(I182/H182-1,"nm")</f>
        <v>-9.009009009009028E-3</v>
      </c>
      <c r="J183" s="45">
        <f t="shared" ref="J183" si="713">+IFERROR(J182/I182-1,"nm")</f>
        <v>0</v>
      </c>
      <c r="K183" s="45">
        <f t="shared" ref="K183" si="714">+IFERROR(K182/J182-1,"nm")</f>
        <v>0</v>
      </c>
      <c r="L183" s="45">
        <f t="shared" ref="L183" si="715">+IFERROR(L182/K182-1,"nm")</f>
        <v>0</v>
      </c>
      <c r="M183" s="45">
        <f t="shared" ref="M183" si="716">+IFERROR(M182/L182-1,"nm")</f>
        <v>0</v>
      </c>
      <c r="N183" s="45">
        <f t="shared" ref="N183" si="717">+IFERROR(N182/M182-1,"nm")</f>
        <v>0</v>
      </c>
      <c r="O183" s="65"/>
    </row>
    <row r="184" spans="1:15" x14ac:dyDescent="0.3">
      <c r="A184" s="44" t="s">
        <v>133</v>
      </c>
      <c r="B184" s="45">
        <f t="shared" ref="B184:H184" si="718">+IFERROR(B182/B$177,"nm")</f>
        <v>1.826086956521739</v>
      </c>
      <c r="C184" s="45">
        <f t="shared" si="718"/>
        <v>3.1506849315068495</v>
      </c>
      <c r="D184" s="45">
        <f t="shared" si="718"/>
        <v>3.1917808219178081</v>
      </c>
      <c r="E184" s="45">
        <f t="shared" si="718"/>
        <v>2.4659090909090908</v>
      </c>
      <c r="F184" s="45">
        <f t="shared" si="718"/>
        <v>4.6428571428571432</v>
      </c>
      <c r="G184" s="45">
        <f t="shared" si="718"/>
        <v>7.1333333333333337</v>
      </c>
      <c r="H184" s="45">
        <f t="shared" si="718"/>
        <v>8.8800000000000008</v>
      </c>
      <c r="I184" s="45">
        <f>+IFERROR(I182/I$177,"nm")</f>
        <v>2.1568627450980391</v>
      </c>
      <c r="J184" s="45">
        <f>+IFERROR(J182/J$177,"nm")</f>
        <v>0.52864282968089193</v>
      </c>
      <c r="K184" s="45">
        <f t="shared" ref="K184:N184" si="719">+IFERROR(K182/K$177,"nm")</f>
        <v>0.12956932100021862</v>
      </c>
      <c r="L184" s="45">
        <f t="shared" si="719"/>
        <v>3.1757186519661425E-2</v>
      </c>
      <c r="M184" s="45">
        <f t="shared" si="719"/>
        <v>7.7836241469758389E-3</v>
      </c>
      <c r="N184" s="45">
        <f t="shared" si="719"/>
        <v>1.9077510164156469E-3</v>
      </c>
      <c r="O184" s="65"/>
    </row>
    <row r="185" spans="1:15" x14ac:dyDescent="0.3">
      <c r="A185" s="44" t="s">
        <v>140</v>
      </c>
      <c r="B185" s="45">
        <f t="shared" ref="B185:H185" si="720">+IFERROR(B182/B192,"nm")</f>
        <v>0.43388429752066116</v>
      </c>
      <c r="C185" s="45">
        <f t="shared" si="720"/>
        <v>0.45009784735812131</v>
      </c>
      <c r="D185" s="45">
        <f t="shared" si="720"/>
        <v>0.43714821763602252</v>
      </c>
      <c r="E185" s="45">
        <f t="shared" si="720"/>
        <v>0.36348408710217756</v>
      </c>
      <c r="F185" s="45">
        <f t="shared" si="720"/>
        <v>0.2932330827067669</v>
      </c>
      <c r="G185" s="45">
        <f t="shared" si="720"/>
        <v>0.25783132530120484</v>
      </c>
      <c r="H185" s="45">
        <f t="shared" si="720"/>
        <v>0.2846153846153846</v>
      </c>
      <c r="I185" s="45">
        <f>+IFERROR(I182/I192,"nm")</f>
        <v>0.27883396704689478</v>
      </c>
      <c r="J185" s="47">
        <f>+I185</f>
        <v>0.27883396704689478</v>
      </c>
      <c r="K185" s="47">
        <f t="shared" ref="K185" si="721">+J185</f>
        <v>0.27883396704689478</v>
      </c>
      <c r="L185" s="47">
        <f t="shared" ref="L185" si="722">+K185</f>
        <v>0.27883396704689478</v>
      </c>
      <c r="M185" s="47">
        <f t="shared" ref="M185" si="723">+L185</f>
        <v>0.27883396704689478</v>
      </c>
      <c r="N185" s="47">
        <f t="shared" ref="N185" si="724">+M185</f>
        <v>0.27883396704689478</v>
      </c>
      <c r="O185" s="66"/>
    </row>
    <row r="186" spans="1:15" x14ac:dyDescent="0.3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  <c r="O186" s="79"/>
    </row>
    <row r="187" spans="1:15" x14ac:dyDescent="0.3">
      <c r="A187" s="44" t="s">
        <v>129</v>
      </c>
      <c r="B187" s="45" t="str">
        <f t="shared" ref="B187" si="725">+IFERROR(B186/A186-1,"nm")</f>
        <v>nm</v>
      </c>
      <c r="C187" s="45">
        <f t="shared" ref="C187" si="726">+IFERROR(C186/B186-1,"nm")</f>
        <v>0.145125716806352</v>
      </c>
      <c r="D187" s="45">
        <f t="shared" ref="D187" si="727">+IFERROR(D186/C186-1,"nm")</f>
        <v>3.1201848998459125E-2</v>
      </c>
      <c r="E187" s="45">
        <f t="shared" ref="E187" si="728">+IFERROR(E186/D186-1,"nm")</f>
        <v>-7.097497198356395E-3</v>
      </c>
      <c r="F187" s="45">
        <f t="shared" ref="F187" si="729">+IFERROR(F186/E186-1,"nm")</f>
        <v>0.22723852520692245</v>
      </c>
      <c r="G187" s="45">
        <f t="shared" ref="G187" si="730">+IFERROR(G186/F186-1,"nm")</f>
        <v>6.3151440833844275E-2</v>
      </c>
      <c r="H187" s="45">
        <f t="shared" ref="H187" si="731">+IFERROR(H186/G186-1,"nm")</f>
        <v>5.4209919261822392E-2</v>
      </c>
      <c r="I187" s="45">
        <f>+IFERROR(I186/H186-1,"nm")</f>
        <v>0.16575492341356668</v>
      </c>
      <c r="J187" s="45">
        <f t="shared" ref="J187" si="732">+IFERROR(J186/I186-1,"nm")</f>
        <v>0</v>
      </c>
      <c r="K187" s="45">
        <f t="shared" ref="K187" si="733">+IFERROR(K186/J186-1,"nm")</f>
        <v>0</v>
      </c>
      <c r="L187" s="45">
        <f t="shared" ref="L187" si="734">+IFERROR(L186/K186-1,"nm")</f>
        <v>0</v>
      </c>
      <c r="M187" s="45">
        <f t="shared" ref="M187" si="735">+IFERROR(M186/L186-1,"nm")</f>
        <v>0</v>
      </c>
      <c r="N187" s="45">
        <f t="shared" ref="N187" si="736">+IFERROR(N186/M186-1,"nm")</f>
        <v>0</v>
      </c>
      <c r="O187" s="65"/>
    </row>
    <row r="188" spans="1:15" x14ac:dyDescent="0.3">
      <c r="A188" s="44" t="s">
        <v>131</v>
      </c>
      <c r="B188" s="45">
        <f t="shared" ref="B188:H188" si="737">+IFERROR(B186/B$177,"nm")</f>
        <v>-19.713043478260868</v>
      </c>
      <c r="C188" s="45">
        <f t="shared" si="737"/>
        <v>-35.561643835616437</v>
      </c>
      <c r="D188" s="45">
        <f t="shared" si="737"/>
        <v>-36.671232876712331</v>
      </c>
      <c r="E188" s="45">
        <f t="shared" si="737"/>
        <v>-30.204545454545453</v>
      </c>
      <c r="F188" s="45">
        <f t="shared" si="737"/>
        <v>-77.666666666666671</v>
      </c>
      <c r="G188" s="45">
        <f t="shared" si="737"/>
        <v>-115.6</v>
      </c>
      <c r="H188" s="45">
        <f t="shared" si="737"/>
        <v>-146.24</v>
      </c>
      <c r="I188" s="45">
        <f>+IFERROR(I186/I$177,"nm")</f>
        <v>-41.784313725490193</v>
      </c>
      <c r="J188" s="45">
        <f t="shared" ref="J188:N188" si="738">+IFERROR(J186/J$145,"nm")</f>
        <v>-1.7075208822548256</v>
      </c>
      <c r="K188" s="45">
        <f t="shared" si="738"/>
        <v>-1.6048949468763387</v>
      </c>
      <c r="L188" s="45">
        <f t="shared" si="738"/>
        <v>-1.5084370664374793</v>
      </c>
      <c r="M188" s="45">
        <f t="shared" si="738"/>
        <v>-1.4177765266388072</v>
      </c>
      <c r="N188" s="45">
        <f t="shared" si="738"/>
        <v>-1.3325648939635848</v>
      </c>
      <c r="O188" s="65"/>
    </row>
    <row r="189" spans="1:15" x14ac:dyDescent="0.3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6">
        <v>222</v>
      </c>
      <c r="K189" s="46">
        <v>222</v>
      </c>
      <c r="L189" s="46">
        <v>222</v>
      </c>
      <c r="M189" s="46">
        <v>222</v>
      </c>
      <c r="N189" s="46">
        <v>222</v>
      </c>
      <c r="O189" s="80"/>
    </row>
    <row r="190" spans="1:15" x14ac:dyDescent="0.3">
      <c r="A190" s="44" t="s">
        <v>129</v>
      </c>
      <c r="B190" s="45" t="str">
        <f t="shared" ref="B190" si="739">+IFERROR(B189/A189-1,"nm")</f>
        <v>nm</v>
      </c>
      <c r="C190" s="45">
        <f t="shared" ref="C190" si="740">+IFERROR(C189/B189-1,"nm")</f>
        <v>0.14666666666666672</v>
      </c>
      <c r="D190" s="45">
        <f t="shared" ref="D190" si="741">+IFERROR(D189/C189-1,"nm")</f>
        <v>7.7519379844961156E-2</v>
      </c>
      <c r="E190" s="45">
        <f t="shared" ref="E190" si="742">+IFERROR(E189/D189-1,"nm")</f>
        <v>2.877697841726623E-2</v>
      </c>
      <c r="F190" s="45">
        <f t="shared" ref="F190" si="743">+IFERROR(F189/E189-1,"nm")</f>
        <v>-2.7972027972028024E-2</v>
      </c>
      <c r="G190" s="45">
        <f t="shared" ref="G190" si="744">+IFERROR(G189/F189-1,"nm")</f>
        <v>0.57553956834532372</v>
      </c>
      <c r="H190" s="45">
        <f t="shared" ref="H190" si="745">+IFERROR(H189/G189-1,"nm")</f>
        <v>-0.36529680365296802</v>
      </c>
      <c r="I190" s="45">
        <f>+IFERROR(I189/H189-1,"nm")</f>
        <v>-0.20143884892086328</v>
      </c>
      <c r="J190" s="45">
        <f t="shared" ref="J190" si="746">+IFERROR(J189/I189-1,"nm")</f>
        <v>0</v>
      </c>
      <c r="K190" s="45">
        <f t="shared" ref="K190" si="747">+IFERROR(K189/J189-1,"nm")</f>
        <v>0</v>
      </c>
      <c r="L190" s="45">
        <f t="shared" ref="L190" si="748">+IFERROR(L189/K189-1,"nm")</f>
        <v>0</v>
      </c>
      <c r="M190" s="45">
        <f t="shared" ref="M190" si="749">+IFERROR(M189/L189-1,"nm")</f>
        <v>0</v>
      </c>
      <c r="N190" s="45">
        <f t="shared" ref="N190" si="750">+IFERROR(N189/M189-1,"nm")</f>
        <v>0</v>
      </c>
      <c r="O190" s="65"/>
    </row>
    <row r="191" spans="1:15" x14ac:dyDescent="0.3">
      <c r="A191" s="44" t="s">
        <v>133</v>
      </c>
      <c r="B191" s="45">
        <f t="shared" ref="B191:H191" si="751">+IFERROR(B189/B$177,"nm")</f>
        <v>1.9565217391304348</v>
      </c>
      <c r="C191" s="45">
        <f t="shared" si="751"/>
        <v>3.5342465753424657</v>
      </c>
      <c r="D191" s="45">
        <f t="shared" si="751"/>
        <v>3.8082191780821919</v>
      </c>
      <c r="E191" s="45">
        <f t="shared" si="751"/>
        <v>3.25</v>
      </c>
      <c r="F191" s="45">
        <f t="shared" si="751"/>
        <v>6.6190476190476186</v>
      </c>
      <c r="G191" s="45">
        <f t="shared" si="751"/>
        <v>14.6</v>
      </c>
      <c r="H191" s="45">
        <f t="shared" si="751"/>
        <v>11.12</v>
      </c>
      <c r="I191" s="45">
        <f>+IFERROR(I189/I$177,"nm")</f>
        <v>2.1764705882352939</v>
      </c>
      <c r="J191" s="45">
        <f t="shared" ref="J191:N191" si="752">+IFERROR(J189/J$177,"nm")</f>
        <v>0.53344867358708181</v>
      </c>
      <c r="K191" s="45">
        <f t="shared" si="752"/>
        <v>0.13074722391840243</v>
      </c>
      <c r="L191" s="45">
        <f t="shared" si="752"/>
        <v>3.2045888215294714E-2</v>
      </c>
      <c r="M191" s="45">
        <f t="shared" si="752"/>
        <v>7.8543843664938013E-3</v>
      </c>
      <c r="N191" s="45">
        <f t="shared" si="752"/>
        <v>1.925094207473971E-3</v>
      </c>
      <c r="O191" s="65"/>
    </row>
    <row r="192" spans="1:15" x14ac:dyDescent="0.3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6">
        <v>789</v>
      </c>
      <c r="K192" s="46">
        <v>789</v>
      </c>
      <c r="L192" s="46">
        <v>789</v>
      </c>
      <c r="M192" s="46">
        <v>789</v>
      </c>
      <c r="N192" s="46">
        <v>789</v>
      </c>
      <c r="O192" s="80"/>
    </row>
    <row r="193" spans="1:15" x14ac:dyDescent="0.3">
      <c r="A193" s="44" t="s">
        <v>129</v>
      </c>
      <c r="B193" s="45" t="str">
        <f>+IFERROR(B192/A192-1,"nm")</f>
        <v>nm</v>
      </c>
      <c r="C193" s="45">
        <f>+IFERROR(C192/B192-1,"nm")</f>
        <v>5.5785123966942241E-2</v>
      </c>
      <c r="D193" s="45">
        <f t="shared" ref="D193" si="753">+IFERROR(D192/C192-1,"nm")</f>
        <v>4.3052837573385627E-2</v>
      </c>
      <c r="E193" s="45">
        <f t="shared" ref="E193" si="754">+IFERROR(E192/D192-1,"nm")</f>
        <v>0.12007504690431525</v>
      </c>
      <c r="F193" s="45">
        <f t="shared" ref="F193" si="755">+IFERROR(F192/E192-1,"nm")</f>
        <v>0.11390284757118918</v>
      </c>
      <c r="G193" s="45">
        <f t="shared" ref="G193" si="756">+IFERROR(G192/F192-1,"nm")</f>
        <v>0.24812030075187974</v>
      </c>
      <c r="H193" s="45">
        <f t="shared" ref="H193" si="757">+IFERROR(H192/G192-1,"nm")</f>
        <v>-6.0240963855421659E-2</v>
      </c>
      <c r="I193" s="45">
        <f>+IFERROR(I192/H192-1,"nm")</f>
        <v>1.1538461538461497E-2</v>
      </c>
      <c r="J193" s="45">
        <f t="shared" ref="J193" si="758">+IFERROR(J192/I192-1,"nm")</f>
        <v>0</v>
      </c>
      <c r="K193" s="45">
        <f t="shared" ref="K193" si="759">+IFERROR(K192/J192-1,"nm")</f>
        <v>0</v>
      </c>
      <c r="L193" s="45">
        <f t="shared" ref="L193" si="760">+IFERROR(L192/K192-1,"nm")</f>
        <v>0</v>
      </c>
      <c r="M193" s="45">
        <f t="shared" ref="M193" si="761">+IFERROR(M192/L192-1,"nm")</f>
        <v>0</v>
      </c>
      <c r="N193" s="45">
        <f t="shared" ref="N193" si="762">+IFERROR(N192/M192-1,"nm")</f>
        <v>0</v>
      </c>
      <c r="O193" s="65"/>
    </row>
    <row r="194" spans="1:15" x14ac:dyDescent="0.3">
      <c r="A194" s="44" t="s">
        <v>133</v>
      </c>
      <c r="B194" s="45">
        <f>+IFERROR(B192/B$177,"nm")</f>
        <v>4.2086956521739127</v>
      </c>
      <c r="C194" s="45">
        <f t="shared" ref="C194:N194" si="763">+IFERROR(C192/C$177,"nm")</f>
        <v>7</v>
      </c>
      <c r="D194" s="45">
        <f t="shared" si="763"/>
        <v>7.3013698630136989</v>
      </c>
      <c r="E194" s="45">
        <f t="shared" si="763"/>
        <v>6.7840909090909092</v>
      </c>
      <c r="F194" s="45">
        <f t="shared" si="763"/>
        <v>15.833333333333334</v>
      </c>
      <c r="G194" s="45">
        <f t="shared" si="763"/>
        <v>27.666666666666668</v>
      </c>
      <c r="H194" s="45">
        <f t="shared" si="763"/>
        <v>31.2</v>
      </c>
      <c r="I194" s="45">
        <f t="shared" si="763"/>
        <v>7.7352941176470589</v>
      </c>
      <c r="J194" s="45">
        <f t="shared" si="763"/>
        <v>1.8959054209919262</v>
      </c>
      <c r="K194" s="45">
        <f t="shared" si="763"/>
        <v>0.4646827012235113</v>
      </c>
      <c r="L194" s="45">
        <f t="shared" si="763"/>
        <v>0.1138928189273312</v>
      </c>
      <c r="M194" s="45">
        <f t="shared" si="763"/>
        <v>2.7914906599836076E-2</v>
      </c>
      <c r="N194" s="45">
        <f t="shared" si="763"/>
        <v>6.8418888725088429E-3</v>
      </c>
      <c r="O194" s="65"/>
    </row>
    <row r="195" spans="1:15" x14ac:dyDescent="0.3">
      <c r="A195" s="41" t="s">
        <v>108</v>
      </c>
      <c r="B195" s="41"/>
      <c r="C195" s="41"/>
      <c r="D195" s="41"/>
      <c r="E195" s="41"/>
      <c r="F195" s="41"/>
      <c r="G195" s="41"/>
      <c r="H195" s="41"/>
      <c r="I195" s="41"/>
      <c r="J195" s="37"/>
      <c r="K195" s="37"/>
      <c r="L195" s="37"/>
      <c r="M195" s="37"/>
      <c r="N195" s="37"/>
      <c r="O195" s="77"/>
    </row>
    <row r="196" spans="1:15" x14ac:dyDescent="0.3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73">
        <f>I196*(1+I197)</f>
        <v>129.6</v>
      </c>
      <c r="K196" s="73">
        <f t="shared" ref="K196:N196" si="764">J196*(1+J197)</f>
        <v>-233.27999999999997</v>
      </c>
      <c r="L196" s="73">
        <f t="shared" si="764"/>
        <v>419.90399999999988</v>
      </c>
      <c r="M196" s="73">
        <f t="shared" si="764"/>
        <v>-755.82719999999972</v>
      </c>
      <c r="N196" s="73">
        <f t="shared" si="764"/>
        <v>1360.4889599999995</v>
      </c>
      <c r="O196" s="79"/>
    </row>
    <row r="197" spans="1:15" x14ac:dyDescent="0.3">
      <c r="A197" s="42" t="s">
        <v>129</v>
      </c>
      <c r="B197" s="45" t="str">
        <f t="shared" ref="B197" si="765">+IFERROR(B196/A196-1,"nm")</f>
        <v>nm</v>
      </c>
      <c r="C197" s="45">
        <f t="shared" ref="C197" si="766">+IFERROR(C196/B196-1,"nm")</f>
        <v>4.8780487804878092E-2</v>
      </c>
      <c r="D197" s="45">
        <f t="shared" ref="D197" si="767">+IFERROR(D196/C196-1,"nm")</f>
        <v>-1.8720930232558139</v>
      </c>
      <c r="E197" s="45">
        <f t="shared" ref="E197" si="768">+IFERROR(E196/D196-1,"nm")</f>
        <v>-0.65333333333333332</v>
      </c>
      <c r="F197" s="45">
        <f t="shared" ref="F197" si="769">+IFERROR(F196/E196-1,"nm")</f>
        <v>-1.2692307692307692</v>
      </c>
      <c r="G197" s="45">
        <f t="shared" ref="G197" si="770">+IFERROR(G196/F196-1,"nm")</f>
        <v>0.5714285714285714</v>
      </c>
      <c r="H197" s="45">
        <f t="shared" ref="H197" si="771">+IFERROR(H196/G196-1,"nm")</f>
        <v>-4.6363636363636367</v>
      </c>
      <c r="I197" s="45">
        <f>+IFERROR(I196/H196-1,"nm")</f>
        <v>-2.8</v>
      </c>
      <c r="J197" s="45">
        <f t="shared" ref="J197:N197" si="772">+IFERROR(J196/I196-1,"nm")</f>
        <v>-2.8</v>
      </c>
      <c r="K197" s="45">
        <f t="shared" si="772"/>
        <v>-2.8</v>
      </c>
      <c r="L197" s="45">
        <f t="shared" si="772"/>
        <v>-2.8</v>
      </c>
      <c r="M197" s="45">
        <f t="shared" si="772"/>
        <v>-2.8</v>
      </c>
      <c r="N197" s="45">
        <f t="shared" si="772"/>
        <v>-2.8</v>
      </c>
      <c r="O197" s="65"/>
    </row>
    <row r="198" spans="1:15" x14ac:dyDescent="0.3">
      <c r="A198" s="9" t="s">
        <v>130</v>
      </c>
      <c r="B198" s="46">
        <f>+B205+B201</f>
        <v>-1022</v>
      </c>
      <c r="C198" s="46">
        <f t="shared" ref="C198:H198" si="773">+C205+C201</f>
        <v>-1089</v>
      </c>
      <c r="D198" s="46">
        <f t="shared" si="773"/>
        <v>-633</v>
      </c>
      <c r="E198" s="46">
        <f t="shared" si="773"/>
        <v>-1346</v>
      </c>
      <c r="F198" s="46">
        <f t="shared" si="773"/>
        <v>-1694</v>
      </c>
      <c r="G198" s="46">
        <f t="shared" si="773"/>
        <v>-1855</v>
      </c>
      <c r="H198" s="46">
        <f t="shared" si="773"/>
        <v>-2120</v>
      </c>
      <c r="I198" s="46">
        <f>+I205+I201</f>
        <v>-2085</v>
      </c>
      <c r="J198" s="46">
        <f>+J196*J200</f>
        <v>3752.9999999999995</v>
      </c>
      <c r="K198" s="46">
        <f t="shared" ref="K198:N198" si="774">+K196*K200</f>
        <v>-6755.3999999999987</v>
      </c>
      <c r="L198" s="46">
        <f t="shared" si="774"/>
        <v>12159.719999999996</v>
      </c>
      <c r="M198" s="46">
        <f t="shared" si="774"/>
        <v>-21887.495999999992</v>
      </c>
      <c r="N198" s="46">
        <f t="shared" si="774"/>
        <v>39397.492799999985</v>
      </c>
      <c r="O198" s="80"/>
    </row>
    <row r="199" spans="1:15" x14ac:dyDescent="0.3">
      <c r="A199" s="44" t="s">
        <v>129</v>
      </c>
      <c r="B199" s="45" t="str">
        <f t="shared" ref="B199" si="775">+IFERROR(B198/A198-1,"nm")</f>
        <v>nm</v>
      </c>
      <c r="C199" s="45">
        <f t="shared" ref="C199" si="776">+IFERROR(C198/B198-1,"nm")</f>
        <v>6.5557729941291498E-2</v>
      </c>
      <c r="D199" s="45">
        <f t="shared" ref="D199" si="777">+IFERROR(D198/C198-1,"nm")</f>
        <v>-0.41873278236914602</v>
      </c>
      <c r="E199" s="45">
        <f t="shared" ref="E199" si="778">+IFERROR(E198/D198-1,"nm")</f>
        <v>1.126382306477093</v>
      </c>
      <c r="F199" s="45">
        <f t="shared" ref="F199" si="779">+IFERROR(F198/E198-1,"nm")</f>
        <v>0.25854383358098065</v>
      </c>
      <c r="G199" s="45">
        <f t="shared" ref="G199" si="780">+IFERROR(G198/F198-1,"nm")</f>
        <v>9.5041322314049603E-2</v>
      </c>
      <c r="H199" s="45">
        <f t="shared" ref="H199" si="781">+IFERROR(H198/G198-1,"nm")</f>
        <v>0.14285714285714279</v>
      </c>
      <c r="I199" s="45">
        <f>+IFERROR(I198/H198-1,"nm")</f>
        <v>-1.650943396226412E-2</v>
      </c>
      <c r="J199" s="45">
        <f>+IFERROR(J198/I198-1,"nm")</f>
        <v>-2.8</v>
      </c>
      <c r="K199" s="45">
        <f t="shared" ref="K199" si="782">+IFERROR(K198/J198-1,"nm")</f>
        <v>-2.8</v>
      </c>
      <c r="L199" s="45">
        <f t="shared" ref="L199" si="783">+IFERROR(L198/K198-1,"nm")</f>
        <v>-2.8</v>
      </c>
      <c r="M199" s="45">
        <f t="shared" ref="M199" si="784">+IFERROR(M198/L198-1,"nm")</f>
        <v>-2.8</v>
      </c>
      <c r="N199" s="45">
        <f t="shared" ref="N199" si="785">+IFERROR(N198/M198-1,"nm")</f>
        <v>-2.8</v>
      </c>
      <c r="O199" s="65"/>
    </row>
    <row r="200" spans="1:15" x14ac:dyDescent="0.3">
      <c r="A200" s="64" t="s">
        <v>131</v>
      </c>
      <c r="B200" s="65">
        <f t="shared" ref="B200:H200" si="786">+IFERROR(B198/B$196,"nm")</f>
        <v>12.463414634146341</v>
      </c>
      <c r="C200" s="65">
        <f t="shared" si="786"/>
        <v>12.662790697674419</v>
      </c>
      <c r="D200" s="65">
        <f t="shared" si="786"/>
        <v>-8.44</v>
      </c>
      <c r="E200" s="65">
        <f t="shared" si="786"/>
        <v>-51.769230769230766</v>
      </c>
      <c r="F200" s="65">
        <f t="shared" si="786"/>
        <v>242</v>
      </c>
      <c r="G200" s="65">
        <f t="shared" si="786"/>
        <v>168.63636363636363</v>
      </c>
      <c r="H200" s="65">
        <f t="shared" si="786"/>
        <v>-53</v>
      </c>
      <c r="I200" s="65">
        <f>+IFERROR(I198/I$196,"nm")</f>
        <v>28.958333333333332</v>
      </c>
      <c r="J200" s="66">
        <f>+I200</f>
        <v>28.958333333333332</v>
      </c>
      <c r="K200" s="66">
        <f t="shared" ref="K200" si="787">+J200</f>
        <v>28.958333333333332</v>
      </c>
      <c r="L200" s="66">
        <f t="shared" ref="L200" si="788">+K200</f>
        <v>28.958333333333332</v>
      </c>
      <c r="M200" s="66">
        <f t="shared" ref="M200" si="789">+L200</f>
        <v>28.958333333333332</v>
      </c>
      <c r="N200" s="66">
        <f t="shared" ref="N200" si="790">+M200</f>
        <v>28.958333333333332</v>
      </c>
      <c r="O200" s="66"/>
    </row>
    <row r="201" spans="1:15" x14ac:dyDescent="0.3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6">
        <v>134</v>
      </c>
      <c r="K201" s="46">
        <v>134</v>
      </c>
      <c r="L201" s="46">
        <v>134</v>
      </c>
      <c r="M201" s="46">
        <v>134</v>
      </c>
      <c r="N201" s="46">
        <v>134</v>
      </c>
      <c r="O201" s="80"/>
    </row>
    <row r="202" spans="1:15" x14ac:dyDescent="0.3">
      <c r="A202" s="44" t="s">
        <v>129</v>
      </c>
      <c r="B202" s="45" t="str">
        <f t="shared" ref="B202" si="791">+IFERROR(B201/A201-1,"nm")</f>
        <v>nm</v>
      </c>
      <c r="C202" s="45">
        <f t="shared" ref="C202" si="792">+IFERROR(C201/B201-1,"nm")</f>
        <v>0.12000000000000011</v>
      </c>
      <c r="D202" s="45">
        <f t="shared" ref="D202" si="793">+IFERROR(D201/C201-1,"nm")</f>
        <v>8.3333333333333259E-2</v>
      </c>
      <c r="E202" s="45">
        <f t="shared" ref="E202" si="794">+IFERROR(E201/D201-1,"nm")</f>
        <v>0.20879120879120872</v>
      </c>
      <c r="F202" s="45">
        <f t="shared" ref="F202" si="795">+IFERROR(F201/E201-1,"nm")</f>
        <v>5.4545454545454453E-2</v>
      </c>
      <c r="G202" s="45">
        <f t="shared" ref="G202" si="796">+IFERROR(G201/F201-1,"nm")</f>
        <v>-3.4482758620689613E-2</v>
      </c>
      <c r="H202" s="45">
        <f t="shared" ref="H202" si="797">+IFERROR(H201/G201-1,"nm")</f>
        <v>0.2589285714285714</v>
      </c>
      <c r="I202" s="45">
        <f>+IFERROR(I201/H201-1,"nm")</f>
        <v>-4.9645390070921946E-2</v>
      </c>
      <c r="J202" s="45">
        <f>+IFERROR(J201/I201-1,"nm")</f>
        <v>0</v>
      </c>
      <c r="K202" s="45">
        <f t="shared" ref="K202" si="798">+IFERROR(K201/J201-1,"nm")</f>
        <v>0</v>
      </c>
      <c r="L202" s="45">
        <f t="shared" ref="L202" si="799">+IFERROR(L201/K201-1,"nm")</f>
        <v>0</v>
      </c>
      <c r="M202" s="45">
        <f t="shared" ref="M202" si="800">+IFERROR(M201/L201-1,"nm")</f>
        <v>0</v>
      </c>
      <c r="N202" s="45">
        <f t="shared" ref="N202" si="801">+IFERROR(N201/M201-1,"nm")</f>
        <v>0</v>
      </c>
      <c r="O202" s="65"/>
    </row>
    <row r="203" spans="1:15" x14ac:dyDescent="0.3">
      <c r="A203" s="44" t="s">
        <v>133</v>
      </c>
      <c r="B203" s="45">
        <f t="shared" ref="B203:H203" si="802">+IFERROR(B201/B$196,"nm")</f>
        <v>-0.91463414634146345</v>
      </c>
      <c r="C203" s="45">
        <f t="shared" si="802"/>
        <v>-0.97674418604651159</v>
      </c>
      <c r="D203" s="45">
        <f t="shared" si="802"/>
        <v>1.2133333333333334</v>
      </c>
      <c r="E203" s="45">
        <f t="shared" si="802"/>
        <v>4.2307692307692308</v>
      </c>
      <c r="F203" s="45">
        <f t="shared" si="802"/>
        <v>-16.571428571428573</v>
      </c>
      <c r="G203" s="45">
        <f t="shared" si="802"/>
        <v>-10.181818181818182</v>
      </c>
      <c r="H203" s="45">
        <f t="shared" si="802"/>
        <v>3.5249999999999999</v>
      </c>
      <c r="I203" s="45">
        <f>+IFERROR(I201/I$196,"nm")</f>
        <v>-1.8611111111111112</v>
      </c>
      <c r="J203" s="45">
        <f>+IFERROR(J201/J$83,"nm")</f>
        <v>1.950341351873474E-2</v>
      </c>
      <c r="K203" s="45">
        <f t="shared" ref="K203:N203" si="803">+IFERROR(K201/K$83,"nm")</f>
        <v>2.1423519023494236E-2</v>
      </c>
      <c r="L203" s="45">
        <f t="shared" si="803"/>
        <v>2.3532658368194941E-2</v>
      </c>
      <c r="M203" s="45">
        <f t="shared" si="803"/>
        <v>2.584944188052684E-2</v>
      </c>
      <c r="N203" s="45">
        <f t="shared" si="803"/>
        <v>2.8394312069639261E-2</v>
      </c>
      <c r="O203" s="65"/>
    </row>
    <row r="204" spans="1:15" x14ac:dyDescent="0.3">
      <c r="A204" s="44" t="s">
        <v>140</v>
      </c>
      <c r="B204" s="45">
        <f t="shared" ref="B204:H204" si="804">+IFERROR(B201/B211,"nm")</f>
        <v>0.10518934081346423</v>
      </c>
      <c r="C204" s="45">
        <f t="shared" si="804"/>
        <v>8.9647812166488788E-2</v>
      </c>
      <c r="D204" s="45">
        <f t="shared" si="804"/>
        <v>7.3505654281098551E-2</v>
      </c>
      <c r="E204" s="45">
        <f t="shared" si="804"/>
        <v>7.586206896551724E-2</v>
      </c>
      <c r="F204" s="45">
        <f t="shared" si="804"/>
        <v>6.9336521219366412E-2</v>
      </c>
      <c r="G204" s="45">
        <f t="shared" si="804"/>
        <v>5.845511482254697E-2</v>
      </c>
      <c r="H204" s="45">
        <f t="shared" si="804"/>
        <v>7.5401069518716571E-2</v>
      </c>
      <c r="I204" s="45">
        <f>+IFERROR(I201/I211,"nm")</f>
        <v>7.374793615850303E-2</v>
      </c>
      <c r="J204" s="47">
        <f>+I204</f>
        <v>7.374793615850303E-2</v>
      </c>
      <c r="K204" s="47">
        <f t="shared" ref="K204" si="805">+J204</f>
        <v>7.374793615850303E-2</v>
      </c>
      <c r="L204" s="47">
        <f t="shared" ref="L204" si="806">+K204</f>
        <v>7.374793615850303E-2</v>
      </c>
      <c r="M204" s="47">
        <f t="shared" ref="M204" si="807">+L204</f>
        <v>7.374793615850303E-2</v>
      </c>
      <c r="N204" s="47">
        <f t="shared" ref="N204" si="808">+M204</f>
        <v>7.374793615850303E-2</v>
      </c>
      <c r="O204" s="66"/>
    </row>
    <row r="205" spans="1:15" x14ac:dyDescent="0.3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3618.9999999999995</v>
      </c>
      <c r="K205" s="9">
        <f t="shared" ref="K205:N205" si="809">+K198-K201</f>
        <v>-6889.3999999999987</v>
      </c>
      <c r="L205" s="9">
        <f t="shared" si="809"/>
        <v>12025.719999999996</v>
      </c>
      <c r="M205" s="9">
        <f t="shared" si="809"/>
        <v>-22021.495999999992</v>
      </c>
      <c r="N205" s="9">
        <f t="shared" si="809"/>
        <v>39263.492799999985</v>
      </c>
      <c r="O205" s="79"/>
    </row>
    <row r="206" spans="1:15" x14ac:dyDescent="0.3">
      <c r="A206" s="44" t="s">
        <v>129</v>
      </c>
      <c r="B206" s="45" t="str">
        <f t="shared" ref="B206" si="810">+IFERROR(B205/A205-1,"nm")</f>
        <v>nm</v>
      </c>
      <c r="C206" s="45">
        <f t="shared" ref="C206" si="811">+IFERROR(C205/B205-1,"nm")</f>
        <v>6.9279854147675568E-2</v>
      </c>
      <c r="D206" s="45">
        <f t="shared" ref="D206" si="812">+IFERROR(D205/C205-1,"nm")</f>
        <v>-0.38277919863597609</v>
      </c>
      <c r="E206" s="45">
        <f t="shared" ref="E206" si="813">+IFERROR(E205/D205-1,"nm")</f>
        <v>1.0110497237569063</v>
      </c>
      <c r="F206" s="45">
        <f t="shared" ref="F206" si="814">+IFERROR(F205/E205-1,"nm")</f>
        <v>0.24313186813186816</v>
      </c>
      <c r="G206" s="45">
        <f t="shared" ref="G206" si="815">+IFERROR(G205/F205-1,"nm")</f>
        <v>8.6740331491712785E-2</v>
      </c>
      <c r="H206" s="45">
        <f t="shared" ref="H206" si="816">+IFERROR(H205/G205-1,"nm")</f>
        <v>0.14946619217081847</v>
      </c>
      <c r="I206" s="45">
        <f>+IFERROR(I205/H205-1,"nm")</f>
        <v>-1.8575851393188847E-2</v>
      </c>
      <c r="J206" s="45">
        <f t="shared" ref="J206" si="817">+IFERROR(J205/I205-1,"nm")</f>
        <v>-2.6309148264984223</v>
      </c>
      <c r="K206" s="45">
        <f t="shared" ref="K206" si="818">+IFERROR(K205/J205-1,"nm")</f>
        <v>-2.9036750483558995</v>
      </c>
      <c r="L206" s="45">
        <f t="shared" ref="L206" si="819">+IFERROR(L205/K205-1,"nm")</f>
        <v>-2.7455395244868925</v>
      </c>
      <c r="M206" s="45">
        <f t="shared" ref="M206" si="820">+IFERROR(M205/L205-1,"nm")</f>
        <v>-2.8311997951058232</v>
      </c>
      <c r="N206" s="45">
        <f t="shared" ref="N206" si="821">+IFERROR(N205/M205-1,"nm")</f>
        <v>-2.7829621021205826</v>
      </c>
      <c r="O206" s="65"/>
    </row>
    <row r="207" spans="1:15" x14ac:dyDescent="0.3">
      <c r="A207" s="44" t="s">
        <v>131</v>
      </c>
      <c r="B207" s="45">
        <f t="shared" ref="B207:H207" si="822">+IFERROR(B205/B$196,"nm")</f>
        <v>13.378048780487806</v>
      </c>
      <c r="C207" s="45">
        <f t="shared" si="822"/>
        <v>13.63953488372093</v>
      </c>
      <c r="D207" s="45">
        <f t="shared" si="822"/>
        <v>-9.6533333333333342</v>
      </c>
      <c r="E207" s="45">
        <f t="shared" si="822"/>
        <v>-56</v>
      </c>
      <c r="F207" s="45">
        <f t="shared" si="822"/>
        <v>258.57142857142856</v>
      </c>
      <c r="G207" s="45">
        <f t="shared" si="822"/>
        <v>178.81818181818181</v>
      </c>
      <c r="H207" s="45">
        <f t="shared" si="822"/>
        <v>-56.524999999999999</v>
      </c>
      <c r="I207" s="45">
        <f>+IFERROR(I205/I$196,"nm")</f>
        <v>30.819444444444443</v>
      </c>
      <c r="J207" s="45">
        <f t="shared" ref="J207:N207" si="823">+IFERROR(J205/J$83,"nm")</f>
        <v>0.52673771286791804</v>
      </c>
      <c r="K207" s="45">
        <f t="shared" si="823"/>
        <v>-1.1014566564213519</v>
      </c>
      <c r="L207" s="45">
        <f t="shared" si="823"/>
        <v>2.1119191073997698</v>
      </c>
      <c r="M207" s="45">
        <f t="shared" si="823"/>
        <v>-4.2480849326436871</v>
      </c>
      <c r="N207" s="45">
        <f t="shared" si="823"/>
        <v>8.3198497575166712</v>
      </c>
      <c r="O207" s="65"/>
    </row>
    <row r="208" spans="1:15" x14ac:dyDescent="0.3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6">
        <v>50</v>
      </c>
      <c r="K208" s="46">
        <v>50</v>
      </c>
      <c r="L208" s="46">
        <v>50</v>
      </c>
      <c r="M208" s="46">
        <v>50</v>
      </c>
      <c r="N208" s="46">
        <v>50</v>
      </c>
      <c r="O208" s="80"/>
    </row>
    <row r="209" spans="1:15" x14ac:dyDescent="0.3">
      <c r="A209" s="44" t="s">
        <v>129</v>
      </c>
      <c r="B209" s="45" t="str">
        <f t="shared" ref="B209" si="824">+IFERROR(B208/A208-1,"nm")</f>
        <v>nm</v>
      </c>
      <c r="C209" s="45">
        <f t="shared" ref="C209" si="825">+IFERROR(C208/B208-1,"nm")</f>
        <v>1.5384615384615383</v>
      </c>
      <c r="D209" s="45">
        <f t="shared" ref="D209" si="826">+IFERROR(D208/C208-1,"nm")</f>
        <v>0.10227272727272729</v>
      </c>
      <c r="E209" s="45">
        <f t="shared" ref="E209" si="827">+IFERROR(E208/D208-1,"nm")</f>
        <v>-0.45360824742268047</v>
      </c>
      <c r="F209" s="45">
        <f t="shared" ref="F209" si="828">+IFERROR(F208/E208-1,"nm")</f>
        <v>1.3710691823899372</v>
      </c>
      <c r="G209" s="45">
        <f t="shared" ref="G209" si="829">+IFERROR(G208/F208-1,"nm")</f>
        <v>-0.156498673740053</v>
      </c>
      <c r="H209" s="45">
        <f t="shared" ref="H209" si="830">+IFERROR(H208/G208-1,"nm")</f>
        <v>-0.96540880503144655</v>
      </c>
      <c r="I209" s="45">
        <f>+IFERROR(I208/H208-1,"nm")</f>
        <v>3.5454545454545459</v>
      </c>
      <c r="J209" s="45">
        <f>+IFERROR(J208/I208-1,"nm")</f>
        <v>0</v>
      </c>
      <c r="K209" s="45">
        <f t="shared" ref="K209" si="831">+IFERROR(K208/J208-1,"nm")</f>
        <v>0</v>
      </c>
      <c r="L209" s="45">
        <f t="shared" ref="L209" si="832">+IFERROR(L208/K208-1,"nm")</f>
        <v>0</v>
      </c>
      <c r="M209" s="45">
        <f t="shared" ref="M209" si="833">+IFERROR(M208/L208-1,"nm")</f>
        <v>0</v>
      </c>
      <c r="N209" s="45">
        <f t="shared" ref="N209" si="834">+IFERROR(N208/M208-1,"nm")</f>
        <v>0</v>
      </c>
      <c r="O209" s="65"/>
    </row>
    <row r="210" spans="1:15" x14ac:dyDescent="0.3">
      <c r="A210" s="44" t="s">
        <v>133</v>
      </c>
      <c r="B210" s="45">
        <f t="shared" ref="B210:H210" si="835">+IFERROR(B208/B$196,"nm")</f>
        <v>-1.2682926829268293</v>
      </c>
      <c r="C210" s="45">
        <f t="shared" si="835"/>
        <v>-3.0697674418604652</v>
      </c>
      <c r="D210" s="45">
        <f t="shared" si="835"/>
        <v>3.88</v>
      </c>
      <c r="E210" s="45">
        <f t="shared" si="835"/>
        <v>6.115384615384615</v>
      </c>
      <c r="F210" s="45">
        <f t="shared" si="835"/>
        <v>-53.857142857142854</v>
      </c>
      <c r="G210" s="45">
        <f t="shared" si="835"/>
        <v>-28.90909090909091</v>
      </c>
      <c r="H210" s="45">
        <f t="shared" si="835"/>
        <v>0.27500000000000002</v>
      </c>
      <c r="I210" s="45">
        <f>+IFERROR(I208/I$196,"nm")</f>
        <v>-0.69444444444444442</v>
      </c>
      <c r="J210" s="47">
        <f>+I210</f>
        <v>-0.69444444444444442</v>
      </c>
      <c r="K210" s="47">
        <f t="shared" ref="K210" si="836">+J210</f>
        <v>-0.69444444444444442</v>
      </c>
      <c r="L210" s="47">
        <f t="shared" ref="L210" si="837">+K210</f>
        <v>-0.69444444444444442</v>
      </c>
      <c r="M210" s="47">
        <f t="shared" ref="M210" si="838">+L210</f>
        <v>-0.69444444444444442</v>
      </c>
      <c r="N210" s="47">
        <f t="shared" ref="N210" si="839">+M210</f>
        <v>-0.69444444444444442</v>
      </c>
      <c r="O210" s="66"/>
    </row>
    <row r="211" spans="1:15" x14ac:dyDescent="0.3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6">
        <v>1817</v>
      </c>
      <c r="K211" s="46">
        <v>1817</v>
      </c>
      <c r="L211" s="46">
        <v>1817</v>
      </c>
      <c r="M211" s="46">
        <v>1817</v>
      </c>
      <c r="N211" s="46">
        <v>1817</v>
      </c>
      <c r="O211" s="80"/>
    </row>
    <row r="212" spans="1:15" x14ac:dyDescent="0.3">
      <c r="A212" s="44" t="s">
        <v>129</v>
      </c>
      <c r="B212" s="45" t="str">
        <f>+IFERROR(B211/A211-1,"nm")</f>
        <v>nm</v>
      </c>
      <c r="C212" s="45">
        <f>+IFERROR(C211/B211-1,"nm")</f>
        <v>0.31416549789621318</v>
      </c>
      <c r="D212" s="45">
        <f t="shared" ref="D212" si="840">+IFERROR(D211/C211-1,"nm")</f>
        <v>0.32123799359658478</v>
      </c>
      <c r="E212" s="45">
        <f t="shared" ref="E212" si="841">+IFERROR(E211/D211-1,"nm")</f>
        <v>0.17124394184168024</v>
      </c>
      <c r="F212" s="45">
        <f t="shared" ref="F212" si="842">+IFERROR(F211/E211-1,"nm")</f>
        <v>0.15379310344827579</v>
      </c>
      <c r="G212" s="45">
        <f t="shared" ref="G212" si="843">+IFERROR(G211/F211-1,"nm")</f>
        <v>0.14524805738194857</v>
      </c>
      <c r="H212" s="45">
        <f t="shared" ref="H212" si="844">+IFERROR(H211/G211-1,"nm")</f>
        <v>-2.4008350730688965E-2</v>
      </c>
      <c r="I212" s="45">
        <f>+IFERROR(I211/H211-1,"nm")</f>
        <v>-2.8342245989304793E-2</v>
      </c>
      <c r="J212" s="45">
        <f t="shared" ref="J212:N212" si="845">+IFERROR(J211/I211-1,"nm")</f>
        <v>0</v>
      </c>
      <c r="K212" s="45">
        <f t="shared" si="845"/>
        <v>0</v>
      </c>
      <c r="L212" s="45">
        <f t="shared" si="845"/>
        <v>0</v>
      </c>
      <c r="M212" s="45">
        <f t="shared" si="845"/>
        <v>0</v>
      </c>
      <c r="N212" s="45">
        <f t="shared" si="845"/>
        <v>0</v>
      </c>
      <c r="O212" s="65"/>
    </row>
    <row r="213" spans="1:15" x14ac:dyDescent="0.3">
      <c r="A213" s="44" t="s">
        <v>133</v>
      </c>
      <c r="B213" s="45">
        <f t="shared" ref="B213:H213" si="846">+IFERROR(B211/B$196,"nm")</f>
        <v>-8.6951219512195124</v>
      </c>
      <c r="C213" s="45">
        <f t="shared" si="846"/>
        <v>-10.895348837209303</v>
      </c>
      <c r="D213" s="45">
        <f t="shared" si="846"/>
        <v>16.506666666666668</v>
      </c>
      <c r="E213" s="45">
        <f t="shared" si="846"/>
        <v>55.769230769230766</v>
      </c>
      <c r="F213" s="45">
        <f t="shared" si="846"/>
        <v>-239</v>
      </c>
      <c r="G213" s="45">
        <f t="shared" si="846"/>
        <v>-174.18181818181819</v>
      </c>
      <c r="H213" s="45">
        <f t="shared" si="846"/>
        <v>46.75</v>
      </c>
      <c r="I213" s="45">
        <f>+IFERROR(I211/I$196,"nm")</f>
        <v>-25.236111111111111</v>
      </c>
      <c r="J213" s="47">
        <f>+I213</f>
        <v>-25.236111111111111</v>
      </c>
      <c r="K213" s="47">
        <f t="shared" ref="K213" si="847">+J213</f>
        <v>-25.236111111111111</v>
      </c>
      <c r="L213" s="47">
        <f t="shared" ref="L213" si="848">+K213</f>
        <v>-25.236111111111111</v>
      </c>
      <c r="M213" s="47">
        <f t="shared" ref="M213" si="849">+L213</f>
        <v>-25.236111111111111</v>
      </c>
      <c r="N213" s="47">
        <f t="shared" ref="N213" si="850">+M213</f>
        <v>-25.236111111111111</v>
      </c>
      <c r="O213" s="66"/>
    </row>
    <row r="216" spans="1:15" x14ac:dyDescent="0.3">
      <c r="J216" s="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4"/>
  <sheetViews>
    <sheetView workbookViewId="0">
      <selection activeCell="N17" sqref="N17"/>
    </sheetView>
  </sheetViews>
  <sheetFormatPr defaultRowHeight="14.4" x14ac:dyDescent="0.3"/>
  <cols>
    <col min="1" max="1" width="48.6640625" customWidth="1"/>
    <col min="2" max="8" width="11.6640625" customWidth="1"/>
    <col min="9" max="9" width="11.44140625" customWidth="1"/>
    <col min="10" max="10" width="1.109375" hidden="1" customWidth="1"/>
    <col min="11" max="11" width="10.88671875" customWidth="1"/>
    <col min="12" max="15" width="11.6640625" customWidth="1"/>
    <col min="16" max="16" width="7.8867187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>
        <v>2022</v>
      </c>
      <c r="K1" s="16">
        <v>2023</v>
      </c>
      <c r="L1" s="16">
        <v>2024</v>
      </c>
      <c r="M1" s="16">
        <v>2025</v>
      </c>
      <c r="N1" s="16">
        <v>2026</v>
      </c>
    </row>
    <row r="2" spans="1:14" x14ac:dyDescent="0.3">
      <c r="A2" s="38" t="s">
        <v>142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75">
        <f>I3*(1+I4)</f>
        <v>48987.922672773813</v>
      </c>
      <c r="L3" s="75">
        <f>K3*(1+K4)</f>
        <v>51376.933585820305</v>
      </c>
      <c r="M3" s="75">
        <f t="shared" ref="M3:N3" si="1">L3*(1+L4)</f>
        <v>53882.450217649348</v>
      </c>
      <c r="N3" s="75">
        <f t="shared" si="1"/>
        <v>56510.154242812903</v>
      </c>
    </row>
    <row r="4" spans="1:14" x14ac:dyDescent="0.3">
      <c r="A4" s="40" t="s">
        <v>129</v>
      </c>
      <c r="B4" s="53" t="str">
        <f>+IFERROR(B3/A3-1,"nm")</f>
        <v>nm</v>
      </c>
      <c r="C4" s="53">
        <f>+IFERROR(C3/B3-1,"nm")</f>
        <v>5.8004640371229765E-2</v>
      </c>
      <c r="D4" s="53">
        <f t="shared" ref="D4:H4" si="2">+IFERROR(D3/C3-1,"nm")</f>
        <v>6.0971089696071123E-2</v>
      </c>
      <c r="E4" s="53">
        <f t="shared" si="2"/>
        <v>5.95924308588065E-2</v>
      </c>
      <c r="F4" s="53">
        <f t="shared" si="2"/>
        <v>7.4731433909388079E-2</v>
      </c>
      <c r="G4" s="53">
        <f t="shared" si="2"/>
        <v>-4.3817266150267153E-2</v>
      </c>
      <c r="H4" s="53">
        <f t="shared" si="2"/>
        <v>0.19076009945726269</v>
      </c>
      <c r="I4" s="53">
        <f>+IFERROR(I3/H3-1,"nm")</f>
        <v>4.8767344739323759E-2</v>
      </c>
      <c r="J4" s="53"/>
      <c r="K4" s="76">
        <f>K3/I3-1</f>
        <v>4.8767344739323759E-2</v>
      </c>
      <c r="L4" s="76">
        <f>L3/K3-1</f>
        <v>4.8767344739323759E-2</v>
      </c>
      <c r="M4" s="76">
        <f t="shared" ref="M4:N4" si="3">M3/L3-1</f>
        <v>4.8767344739323759E-2</v>
      </c>
      <c r="N4" s="76">
        <f t="shared" si="3"/>
        <v>4.8767344739323759E-2</v>
      </c>
    </row>
    <row r="5" spans="1:14" x14ac:dyDescent="0.3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</row>
    <row r="6" spans="1:14" x14ac:dyDescent="0.3">
      <c r="A6" s="48" t="s">
        <v>132</v>
      </c>
      <c r="B6" s="54">
        <f>+'Segmental forecast'!B8</f>
        <v>606</v>
      </c>
      <c r="C6" s="54">
        <f>+'Segmental forecast'!C8</f>
        <v>649</v>
      </c>
      <c r="D6" s="54">
        <f>+'Segmental forecast'!D8</f>
        <v>706</v>
      </c>
      <c r="E6" s="54">
        <f>+'Segmental forecast'!E8</f>
        <v>747</v>
      </c>
      <c r="F6" s="54">
        <f>+'Segmental forecast'!F8</f>
        <v>705</v>
      </c>
      <c r="G6" s="54">
        <f>+'Segmental forecast'!G8</f>
        <v>721</v>
      </c>
      <c r="H6" s="54">
        <f>+'Segmental forecast'!H8</f>
        <v>744</v>
      </c>
      <c r="I6" s="54">
        <f>+'Segmental forecast'!I8</f>
        <v>717</v>
      </c>
      <c r="J6" s="54"/>
    </row>
    <row r="7" spans="1:14" x14ac:dyDescent="0.3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L7" s="57"/>
      <c r="M7" s="71"/>
    </row>
    <row r="8" spans="1:14" x14ac:dyDescent="0.3">
      <c r="A8" s="40" t="s">
        <v>129</v>
      </c>
      <c r="B8" s="53" t="str">
        <f>+IFERROR(B7/A7-1,"nm")</f>
        <v>nm</v>
      </c>
      <c r="C8" s="53">
        <f>+IFERROR(C7/B7-1,"nm")</f>
        <v>9.6621781242617555E-2</v>
      </c>
      <c r="D8" s="53">
        <f t="shared" ref="D8:I8" si="4">+IFERROR(D7/C7-1,"nm")</f>
        <v>6.5273588970271357E-2</v>
      </c>
      <c r="E8" s="53">
        <f t="shared" si="4"/>
        <v>-0.11445904954499497</v>
      </c>
      <c r="F8" s="53">
        <f t="shared" si="4"/>
        <v>0.10755880337976698</v>
      </c>
      <c r="G8" s="53">
        <f t="shared" si="4"/>
        <v>-0.38639175257731961</v>
      </c>
      <c r="H8" s="53">
        <f t="shared" si="4"/>
        <v>1.32627688172043</v>
      </c>
      <c r="I8" s="53">
        <f t="shared" si="4"/>
        <v>-9.67788530983682E-3</v>
      </c>
      <c r="J8" s="53"/>
      <c r="L8" s="70"/>
    </row>
    <row r="9" spans="1:14" x14ac:dyDescent="0.3">
      <c r="A9" s="40" t="s">
        <v>131</v>
      </c>
      <c r="B9" s="53">
        <f>+IFERROR(B7/B$3,"nm")</f>
        <v>0.13832881278389594</v>
      </c>
      <c r="C9" s="53">
        <f t="shared" ref="C9:I9" si="5">+IFERROR(C7/C$3,"nm")</f>
        <v>0.14337781072399308</v>
      </c>
      <c r="D9" s="53">
        <f t="shared" si="5"/>
        <v>0.14395924308588065</v>
      </c>
      <c r="E9" s="53">
        <f t="shared" si="5"/>
        <v>0.12031211363573921</v>
      </c>
      <c r="F9" s="53">
        <f t="shared" si="5"/>
        <v>0.12398701331901731</v>
      </c>
      <c r="G9" s="53">
        <f t="shared" si="5"/>
        <v>7.9565810229126011E-2</v>
      </c>
      <c r="H9" s="53">
        <f t="shared" si="5"/>
        <v>0.1554402981723472</v>
      </c>
      <c r="I9" s="53">
        <f t="shared" si="5"/>
        <v>0.14677799186469706</v>
      </c>
      <c r="J9" s="53"/>
      <c r="L9" s="70"/>
    </row>
    <row r="10" spans="1:14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</row>
    <row r="11" spans="1:14" x14ac:dyDescent="0.3">
      <c r="A11" s="4" t="s">
        <v>144</v>
      </c>
      <c r="B11" s="5">
        <f t="shared" ref="B11:H11" si="6">B7-B10</f>
        <v>4205</v>
      </c>
      <c r="C11" s="5">
        <f t="shared" si="6"/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>I7-I10</f>
        <v>6651</v>
      </c>
      <c r="J11" s="5"/>
    </row>
    <row r="12" spans="1:14" x14ac:dyDescent="0.3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/>
    </row>
    <row r="13" spans="1:14" x14ac:dyDescent="0.3">
      <c r="A13" s="49" t="s">
        <v>145</v>
      </c>
      <c r="B13" s="55">
        <f>B12/B11</f>
        <v>0.22164090368608799</v>
      </c>
      <c r="C13" s="55">
        <f t="shared" ref="C13:I13" si="7">C12/C11</f>
        <v>0.18667531905688947</v>
      </c>
      <c r="D13" s="55">
        <f t="shared" si="7"/>
        <v>0.13221449038067951</v>
      </c>
      <c r="E13" s="55">
        <f t="shared" si="7"/>
        <v>0.55306358381502885</v>
      </c>
      <c r="F13" s="55">
        <f t="shared" si="7"/>
        <v>0.16079983336804832</v>
      </c>
      <c r="G13" s="55">
        <f t="shared" si="7"/>
        <v>0.12054035330793211</v>
      </c>
      <c r="H13" s="55">
        <f t="shared" si="7"/>
        <v>0.14021918630836211</v>
      </c>
      <c r="I13" s="55">
        <f t="shared" si="7"/>
        <v>9.0963764847391368E-2</v>
      </c>
      <c r="J13" s="55"/>
    </row>
    <row r="14" spans="1:14" ht="15" thickBot="1" x14ac:dyDescent="0.35">
      <c r="A14" s="6" t="s">
        <v>146</v>
      </c>
      <c r="B14" s="7">
        <f>B11-B12</f>
        <v>3273</v>
      </c>
      <c r="C14" s="7">
        <f t="shared" ref="C14:I14" si="8">C11-C12</f>
        <v>3760</v>
      </c>
      <c r="D14" s="7">
        <f t="shared" si="8"/>
        <v>4240</v>
      </c>
      <c r="E14" s="7">
        <f t="shared" si="8"/>
        <v>1933</v>
      </c>
      <c r="F14" s="7">
        <f t="shared" si="8"/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/>
    </row>
    <row r="15" spans="1:14" ht="15" thickTop="1" x14ac:dyDescent="0.3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/>
    </row>
    <row r="16" spans="1:14" x14ac:dyDescent="0.3">
      <c r="A16" t="s">
        <v>148</v>
      </c>
      <c r="B16" s="56">
        <f>B14/B15</f>
        <v>1.8504070556309362</v>
      </c>
      <c r="C16" s="56">
        <f t="shared" ref="C16:I16" si="9">C14/C15</f>
        <v>2.1578192252510759</v>
      </c>
      <c r="D16" s="56">
        <f t="shared" si="9"/>
        <v>2.5059101654846336</v>
      </c>
      <c r="E16" s="56">
        <f t="shared" si="9"/>
        <v>1.1650895063588693</v>
      </c>
      <c r="F16" s="56">
        <f t="shared" si="9"/>
        <v>2.4894957983193278</v>
      </c>
      <c r="G16" s="56">
        <f t="shared" si="9"/>
        <v>1.5952500628298569</v>
      </c>
      <c r="H16" s="56">
        <f t="shared" si="9"/>
        <v>3.5584689946563937</v>
      </c>
      <c r="I16" s="56">
        <f t="shared" si="9"/>
        <v>3.7534144524459898</v>
      </c>
      <c r="J16" s="56"/>
    </row>
    <row r="17" spans="1:12" x14ac:dyDescent="0.3">
      <c r="A17" t="s">
        <v>149</v>
      </c>
      <c r="B17" s="56">
        <f>-Historicals!B96/'Three Statements'!B15</f>
        <v>0.508254183627318</v>
      </c>
      <c r="C17" s="56">
        <f>-Historicals!C96/'Three Statements'!C15</f>
        <v>0.58651362984218081</v>
      </c>
      <c r="D17" s="56">
        <f>-Historicals!D96/'Three Statements'!D15</f>
        <v>0.66962174940898345</v>
      </c>
      <c r="E17" s="56">
        <f>-Historicals!E96/'Three Statements'!E15</f>
        <v>0.74920137423904531</v>
      </c>
      <c r="F17" s="56">
        <f>-Historicals!F96/'Three Statements'!F15</f>
        <v>0.82303509639149774</v>
      </c>
      <c r="G17" s="56">
        <f>-Historicals!G96/'Three Statements'!G15</f>
        <v>0.91228951997989449</v>
      </c>
      <c r="H17" s="56">
        <f>-Historicals!H96/'Three Statements'!H15</f>
        <v>1.0177705977382876</v>
      </c>
      <c r="I17" s="56">
        <f>-Historicals!I96/'Three Statements'!I15</f>
        <v>1.1404271169605165</v>
      </c>
      <c r="J17" s="56"/>
    </row>
    <row r="18" spans="1:12" x14ac:dyDescent="0.3">
      <c r="A18" s="49" t="s">
        <v>129</v>
      </c>
      <c r="B18" s="53" t="str">
        <f>+IFERROR(B17/A17-1,"nm")</f>
        <v>nm</v>
      </c>
      <c r="C18" s="53">
        <f>+IFERROR(C17/B17-1,"nm")</f>
        <v>0.15397698383186809</v>
      </c>
      <c r="D18" s="53">
        <f t="shared" ref="D18:H18" si="10">+IFERROR(D17/C17-1,"nm")</f>
        <v>0.14169853067040461</v>
      </c>
      <c r="E18" s="53">
        <f t="shared" si="10"/>
        <v>0.11884265243818604</v>
      </c>
      <c r="F18" s="53">
        <f t="shared" si="10"/>
        <v>9.8549902190775418E-2</v>
      </c>
      <c r="G18" s="53">
        <f t="shared" si="10"/>
        <v>0.10844546481641237</v>
      </c>
      <c r="H18" s="53">
        <f t="shared" si="10"/>
        <v>0.11562237146023313</v>
      </c>
      <c r="I18" s="53">
        <f>+IFERROR(I17/H17-1,"nm")</f>
        <v>0.12051489745803123</v>
      </c>
      <c r="J18" s="53"/>
    </row>
    <row r="19" spans="1:12" x14ac:dyDescent="0.3">
      <c r="A19" s="49" t="s">
        <v>150</v>
      </c>
      <c r="B19" s="55">
        <f>B17/B16</f>
        <v>0.27467155514818214</v>
      </c>
      <c r="C19" s="55">
        <f t="shared" ref="C19:I19" si="11">C17/C16</f>
        <v>0.27180851063829792</v>
      </c>
      <c r="D19" s="55">
        <f t="shared" si="11"/>
        <v>0.26721698113207548</v>
      </c>
      <c r="E19" s="55">
        <f t="shared" si="11"/>
        <v>0.64304190377651316</v>
      </c>
      <c r="F19" s="55">
        <f t="shared" si="11"/>
        <v>0.33060312732688008</v>
      </c>
      <c r="G19" s="55">
        <f t="shared" si="11"/>
        <v>0.57187869239858213</v>
      </c>
      <c r="H19" s="55">
        <f t="shared" si="11"/>
        <v>0.286013619696176</v>
      </c>
      <c r="I19" s="55">
        <f t="shared" si="11"/>
        <v>0.30383724776711873</v>
      </c>
      <c r="J19" s="55"/>
    </row>
    <row r="20" spans="1:12" x14ac:dyDescent="0.3">
      <c r="A20" s="50" t="s">
        <v>151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2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</row>
    <row r="22" spans="1:12" x14ac:dyDescent="0.3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</row>
    <row r="23" spans="1:12" x14ac:dyDescent="0.3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L23" s="57"/>
    </row>
    <row r="24" spans="1:12" x14ac:dyDescent="0.3">
      <c r="A24" s="49" t="s">
        <v>155</v>
      </c>
      <c r="B24" s="45">
        <f>+IFERROR(B23/B$3,"nm")</f>
        <v>0.18182412339466031</v>
      </c>
      <c r="C24" s="45">
        <f t="shared" ref="C24:I24" si="12">+IFERROR(C23/C$3,"nm")</f>
        <v>0.1818631084754139</v>
      </c>
      <c r="D24" s="45">
        <f t="shared" si="12"/>
        <v>0.19458515283842795</v>
      </c>
      <c r="E24" s="45">
        <f t="shared" si="12"/>
        <v>0.17803665137236585</v>
      </c>
      <c r="F24" s="45">
        <f t="shared" si="12"/>
        <v>0.18615947030702765</v>
      </c>
      <c r="G24" s="45">
        <f t="shared" si="12"/>
        <v>0.21035745795791783</v>
      </c>
      <c r="H24" s="45">
        <f t="shared" si="12"/>
        <v>0.19042166240064665</v>
      </c>
      <c r="I24" s="45">
        <f t="shared" si="12"/>
        <v>0.20828516377649325</v>
      </c>
      <c r="J24" s="45"/>
    </row>
    <row r="25" spans="1:12" x14ac:dyDescent="0.3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</row>
    <row r="26" spans="1:12" x14ac:dyDescent="0.3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</row>
    <row r="27" spans="1:12" x14ac:dyDescent="0.3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</row>
    <row r="28" spans="1:12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</row>
    <row r="29" spans="1:12" x14ac:dyDescent="0.3">
      <c r="A29" s="51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</row>
    <row r="30" spans="1:12" x14ac:dyDescent="0.3">
      <c r="A30" t="s">
        <v>159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</row>
    <row r="31" spans="1:12" ht="15" thickBot="1" x14ac:dyDescent="0.35">
      <c r="A31" s="6" t="s">
        <v>160</v>
      </c>
      <c r="B31" s="7">
        <f>B21+B22+B23+B25+B26+B27+B28+B29+B30</f>
        <v>19466</v>
      </c>
      <c r="C31" s="7">
        <f t="shared" ref="C31:I31" si="13">C21+C22+C23+C25+C26+C27+C28+C29+C30</f>
        <v>19188</v>
      </c>
      <c r="D31" s="7">
        <f t="shared" si="13"/>
        <v>21211</v>
      </c>
      <c r="E31" s="7">
        <f t="shared" si="13"/>
        <v>20257</v>
      </c>
      <c r="F31" s="7">
        <f t="shared" si="13"/>
        <v>21105</v>
      </c>
      <c r="G31" s="7">
        <f t="shared" si="13"/>
        <v>29094</v>
      </c>
      <c r="H31" s="7">
        <f t="shared" si="13"/>
        <v>34904</v>
      </c>
      <c r="I31" s="7">
        <f t="shared" si="13"/>
        <v>36963</v>
      </c>
      <c r="J31" s="7"/>
    </row>
    <row r="32" spans="1:12" ht="15" thickTop="1" x14ac:dyDescent="0.3">
      <c r="A32" t="s">
        <v>161</v>
      </c>
      <c r="B32" s="3">
        <f t="shared" ref="B32:H32" si="14">B33+B34</f>
        <v>181</v>
      </c>
      <c r="C32" s="3">
        <f t="shared" si="14"/>
        <v>45</v>
      </c>
      <c r="D32" s="3">
        <f t="shared" si="14"/>
        <v>331</v>
      </c>
      <c r="E32" s="3">
        <f t="shared" si="14"/>
        <v>342</v>
      </c>
      <c r="F32" s="3">
        <f t="shared" si="14"/>
        <v>15</v>
      </c>
      <c r="G32" s="3">
        <f t="shared" si="14"/>
        <v>251</v>
      </c>
      <c r="H32" s="3">
        <f t="shared" si="14"/>
        <v>2</v>
      </c>
      <c r="I32" s="3">
        <f>I33+I34</f>
        <v>510</v>
      </c>
      <c r="J32" s="3"/>
    </row>
    <row r="33" spans="1:10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</row>
    <row r="34" spans="1:10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</row>
    <row r="35" spans="1:10" x14ac:dyDescent="0.3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</row>
    <row r="36" spans="1:10" x14ac:dyDescent="0.3">
      <c r="A36" t="s">
        <v>49</v>
      </c>
      <c r="B36" s="58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</row>
    <row r="37" spans="1:10" x14ac:dyDescent="0.3">
      <c r="A37" s="51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</row>
    <row r="38" spans="1:10" x14ac:dyDescent="0.3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</row>
    <row r="39" spans="1:10" x14ac:dyDescent="0.3">
      <c r="A39" t="s">
        <v>164</v>
      </c>
      <c r="B39" s="3">
        <f>SUM(B40:B42)</f>
        <v>12707</v>
      </c>
      <c r="C39" s="3">
        <f t="shared" ref="C39:H39" si="15">SUM(C40:C42)</f>
        <v>12258</v>
      </c>
      <c r="D39" s="3">
        <f t="shared" si="15"/>
        <v>12407</v>
      </c>
      <c r="E39" s="3">
        <f t="shared" si="15"/>
        <v>9812</v>
      </c>
      <c r="F39" s="3">
        <f t="shared" si="15"/>
        <v>9040</v>
      </c>
      <c r="G39" s="3">
        <f t="shared" si="15"/>
        <v>8055</v>
      </c>
      <c r="H39" s="3">
        <f t="shared" si="15"/>
        <v>12767</v>
      </c>
      <c r="I39" s="3">
        <f>SUM(I40:I42)</f>
        <v>15281</v>
      </c>
      <c r="J39" s="3"/>
    </row>
    <row r="40" spans="1:10" x14ac:dyDescent="0.3">
      <c r="A40" s="2" t="s">
        <v>165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</row>
    <row r="41" spans="1:10" x14ac:dyDescent="0.3">
      <c r="A41" s="2" t="s">
        <v>166</v>
      </c>
      <c r="B41">
        <f>Historicals!B57</f>
        <v>4685</v>
      </c>
      <c r="C41">
        <f>Historicals!C57</f>
        <v>4151</v>
      </c>
      <c r="D41">
        <f>Historicals!D57</f>
        <v>6907</v>
      </c>
      <c r="E41">
        <f>Historicals!E57</f>
        <v>3517</v>
      </c>
      <c r="F41">
        <f>Historicals!F57</f>
        <v>1643</v>
      </c>
      <c r="G41">
        <f>Historicals!G57</f>
        <v>-191</v>
      </c>
      <c r="H41">
        <f>Historicals!H57</f>
        <v>3179</v>
      </c>
      <c r="I41">
        <f>Historicals!I57</f>
        <v>3476</v>
      </c>
    </row>
    <row r="42" spans="1:10" x14ac:dyDescent="0.3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</row>
    <row r="43" spans="1:10" ht="15" thickBot="1" x14ac:dyDescent="0.35">
      <c r="A43" s="6" t="s">
        <v>168</v>
      </c>
      <c r="B43" s="7">
        <f>B32+B36+B38+B39+B35++B37</f>
        <v>19466</v>
      </c>
      <c r="C43" s="7">
        <f t="shared" ref="C43:I43" si="16">C32+C36+C38+C39+C35++C37</f>
        <v>19188</v>
      </c>
      <c r="D43" s="7">
        <f t="shared" si="16"/>
        <v>21211</v>
      </c>
      <c r="E43" s="7">
        <f t="shared" si="16"/>
        <v>20257</v>
      </c>
      <c r="F43" s="7">
        <f t="shared" si="16"/>
        <v>21105</v>
      </c>
      <c r="G43" s="7">
        <f t="shared" si="16"/>
        <v>29094</v>
      </c>
      <c r="H43" s="7">
        <f t="shared" si="16"/>
        <v>34904</v>
      </c>
      <c r="I43" s="7">
        <f t="shared" si="16"/>
        <v>36963</v>
      </c>
      <c r="J43" s="7"/>
    </row>
    <row r="44" spans="1:10" ht="15" thickTop="1" x14ac:dyDescent="0.3">
      <c r="A44" s="52" t="s">
        <v>169</v>
      </c>
      <c r="B44" s="52">
        <f t="shared" ref="B44:I44" si="17">B31-B43</f>
        <v>0</v>
      </c>
      <c r="C44" s="52">
        <f t="shared" si="17"/>
        <v>0</v>
      </c>
      <c r="D44" s="52">
        <f t="shared" si="17"/>
        <v>0</v>
      </c>
      <c r="E44" s="52">
        <f t="shared" si="17"/>
        <v>0</v>
      </c>
      <c r="F44" s="52">
        <f t="shared" si="17"/>
        <v>0</v>
      </c>
      <c r="G44" s="52">
        <f t="shared" si="17"/>
        <v>0</v>
      </c>
      <c r="H44" s="52">
        <f t="shared" si="17"/>
        <v>0</v>
      </c>
      <c r="I44" s="52">
        <f t="shared" si="17"/>
        <v>0</v>
      </c>
      <c r="J44" s="52"/>
    </row>
    <row r="45" spans="1:10" x14ac:dyDescent="0.3">
      <c r="A45" s="50" t="s">
        <v>170</v>
      </c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</row>
    <row r="47" spans="1:10" x14ac:dyDescent="0.3">
      <c r="A47" t="s">
        <v>132</v>
      </c>
      <c r="B47" s="9">
        <f>'Segmental forecast'!B8</f>
        <v>606</v>
      </c>
      <c r="C47" s="9">
        <f>'Segmental forecast'!C8</f>
        <v>649</v>
      </c>
      <c r="D47" s="9">
        <f>'Segmental forecast'!D8</f>
        <v>706</v>
      </c>
      <c r="E47" s="9">
        <f>'Segmental forecast'!E8</f>
        <v>747</v>
      </c>
      <c r="F47" s="9">
        <f>'Segmental forecast'!F8</f>
        <v>705</v>
      </c>
      <c r="G47" s="9">
        <f>'Segmental forecast'!G8</f>
        <v>721</v>
      </c>
      <c r="H47" s="9">
        <f>'Segmental forecast'!H8</f>
        <v>744</v>
      </c>
      <c r="I47" s="9">
        <f>'Segmental forecast'!I8</f>
        <v>717</v>
      </c>
      <c r="J47" s="9"/>
    </row>
    <row r="48" spans="1:10" x14ac:dyDescent="0.3">
      <c r="A48" t="s">
        <v>171</v>
      </c>
      <c r="B48" s="9">
        <f>Historicals!B107</f>
        <v>1262</v>
      </c>
      <c r="C48" s="9">
        <f>Historicals!C107</f>
        <v>748</v>
      </c>
      <c r="D48" s="9">
        <f>Historicals!D107</f>
        <v>703</v>
      </c>
      <c r="E48" s="9">
        <f>Historicals!E107</f>
        <v>529</v>
      </c>
      <c r="F48" s="9">
        <f>Historicals!F107</f>
        <v>757</v>
      </c>
      <c r="G48" s="9">
        <f>Historicals!G107</f>
        <v>1028</v>
      </c>
      <c r="H48" s="9">
        <f>Historicals!H107</f>
        <v>1177</v>
      </c>
      <c r="I48" s="9">
        <f>Historicals!I107</f>
        <v>1231</v>
      </c>
      <c r="J48" s="9"/>
    </row>
    <row r="49" spans="1:13" x14ac:dyDescent="0.3">
      <c r="A49" s="1" t="s">
        <v>172</v>
      </c>
      <c r="B49" s="9">
        <f t="shared" ref="B49:I49" si="18">B46*(1-B13)</f>
        <v>3294.7940546967893</v>
      </c>
      <c r="C49" s="9">
        <f t="shared" si="18"/>
        <v>3775.4531689379191</v>
      </c>
      <c r="D49" s="9">
        <f t="shared" si="18"/>
        <v>4291.19934506754</v>
      </c>
      <c r="E49" s="9">
        <f t="shared" si="18"/>
        <v>1957.1345664739886</v>
      </c>
      <c r="F49" s="9">
        <f t="shared" si="18"/>
        <v>4070.1208081649661</v>
      </c>
      <c r="G49" s="9">
        <f t="shared" si="18"/>
        <v>2617.2719085555941</v>
      </c>
      <c r="H49" s="9">
        <f t="shared" si="18"/>
        <v>5952.2625731872085</v>
      </c>
      <c r="I49" s="9">
        <f t="shared" si="18"/>
        <v>6232.3524282062854</v>
      </c>
      <c r="J49" s="9"/>
      <c r="L49" s="57"/>
    </row>
    <row r="50" spans="1:13" x14ac:dyDescent="0.3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</row>
    <row r="51" spans="1:13" x14ac:dyDescent="0.3">
      <c r="A51" t="s">
        <v>174</v>
      </c>
      <c r="B51" s="3">
        <f t="shared" ref="B51" si="19">SUM(A22:B22)-B22</f>
        <v>0</v>
      </c>
      <c r="C51" s="3">
        <f t="shared" ref="C51:H51" si="20">SUM(B22-C22)</f>
        <v>-247</v>
      </c>
      <c r="D51" s="3">
        <f t="shared" si="20"/>
        <v>-52</v>
      </c>
      <c r="E51" s="3">
        <f t="shared" si="20"/>
        <v>1375</v>
      </c>
      <c r="F51" s="3">
        <f t="shared" si="20"/>
        <v>799</v>
      </c>
      <c r="G51" s="3">
        <f t="shared" si="20"/>
        <v>-242</v>
      </c>
      <c r="H51" s="3">
        <f t="shared" si="20"/>
        <v>-3148</v>
      </c>
      <c r="I51" s="3">
        <f>SUM(H22-I22)</f>
        <v>-836</v>
      </c>
      <c r="J51" s="3"/>
      <c r="K51" s="3"/>
    </row>
    <row r="52" spans="1:13" x14ac:dyDescent="0.3">
      <c r="A52" t="s">
        <v>135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</row>
    <row r="53" spans="1:13" x14ac:dyDescent="0.3">
      <c r="A53" s="1" t="s">
        <v>175</v>
      </c>
      <c r="B53" s="9">
        <f>B55-B52</f>
        <v>5643</v>
      </c>
      <c r="C53" s="9">
        <f t="shared" ref="C53:I53" si="21">C55-C52</f>
        <v>4239</v>
      </c>
      <c r="D53" s="9">
        <f t="shared" si="21"/>
        <v>4951</v>
      </c>
      <c r="E53" s="9">
        <f t="shared" si="21"/>
        <v>5983</v>
      </c>
      <c r="F53" s="9">
        <f t="shared" si="21"/>
        <v>7022</v>
      </c>
      <c r="G53" s="9">
        <f t="shared" si="21"/>
        <v>3571</v>
      </c>
      <c r="H53" s="9">
        <f t="shared" si="21"/>
        <v>7352</v>
      </c>
      <c r="I53" s="9">
        <f t="shared" si="21"/>
        <v>5946</v>
      </c>
      <c r="J53" s="9"/>
      <c r="L53" s="57"/>
      <c r="M53" s="57"/>
    </row>
    <row r="54" spans="1:13" x14ac:dyDescent="0.3">
      <c r="A54" t="s">
        <v>176</v>
      </c>
      <c r="B54" s="3">
        <f>Historicals!B76-('Three Statements'!B49+'Three Statements'!B51+'Three Statements'!B47)</f>
        <v>779.20594530321068</v>
      </c>
      <c r="C54" s="3">
        <f>Historicals!C76-('Three Statements'!C49+'Three Statements'!C51+'Three Statements'!C47)</f>
        <v>-1081.4531689379191</v>
      </c>
      <c r="D54" s="3">
        <f>Historicals!D76-('Three Statements'!D49+'Three Statements'!D51+'Three Statements'!D47)</f>
        <v>-1099.19934506754</v>
      </c>
      <c r="E54" s="3">
        <f>Historicals!E76-('Three Statements'!E49+'Three Statements'!E51+'Three Statements'!E47)</f>
        <v>875.86543352601166</v>
      </c>
      <c r="F54" s="3">
        <f>Historicals!F76-('Three Statements'!F49+'Three Statements'!F51+'Three Statements'!F47)</f>
        <v>328.87919183503436</v>
      </c>
      <c r="G54" s="3">
        <f>Historicals!G76-('Three Statements'!G49+'Three Statements'!G51+'Three Statements'!G47)</f>
        <v>-611.27190855559411</v>
      </c>
      <c r="H54" s="3">
        <f>Historicals!H76-('Three Statements'!H49+'Three Statements'!H51+'Three Statements'!H47)</f>
        <v>3108.7374268127915</v>
      </c>
      <c r="I54" s="3">
        <f>Historicals!I76-('Three Statements'!I49+'Three Statements'!I51+'Three Statements'!I47)</f>
        <v>-925.35242820628537</v>
      </c>
      <c r="J54" s="3"/>
      <c r="K54" s="68"/>
    </row>
    <row r="55" spans="1:13" x14ac:dyDescent="0.3">
      <c r="A55" s="27" t="s">
        <v>177</v>
      </c>
      <c r="B55" s="26">
        <f>B49+B51+B47+B54</f>
        <v>4680</v>
      </c>
      <c r="C55" s="26">
        <f t="shared" ref="C55:I55" si="22">C49+C51+C47+C54</f>
        <v>3096</v>
      </c>
      <c r="D55" s="26">
        <f t="shared" si="22"/>
        <v>3846</v>
      </c>
      <c r="E55" s="26">
        <f t="shared" si="22"/>
        <v>4955</v>
      </c>
      <c r="F55" s="26">
        <f t="shared" si="22"/>
        <v>5903</v>
      </c>
      <c r="G55" s="26">
        <f t="shared" si="22"/>
        <v>2485</v>
      </c>
      <c r="H55" s="26">
        <f t="shared" si="22"/>
        <v>6657</v>
      </c>
      <c r="I55" s="26">
        <f t="shared" si="22"/>
        <v>5188</v>
      </c>
      <c r="J55" s="26"/>
      <c r="K55" s="69"/>
    </row>
    <row r="56" spans="1:13" x14ac:dyDescent="0.3">
      <c r="A56" t="s">
        <v>178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3" x14ac:dyDescent="0.3">
      <c r="A57" t="s">
        <v>179</v>
      </c>
      <c r="B57" s="3">
        <f>Historicals!B78+Historicals!B79+Historicals!B80+Historicals!B81+Historicals!B84</f>
        <v>785</v>
      </c>
      <c r="C57" s="3">
        <f>Historicals!C78+Historicals!C79+Historicals!C80+Historicals!C81+Historicals!C84</f>
        <v>99</v>
      </c>
      <c r="D57" s="3">
        <f>Historicals!D78+Historicals!D79+Historicals!D80+Historicals!D81+Historicals!D84</f>
        <v>84</v>
      </c>
      <c r="E57" s="3">
        <f>Historicals!E78+Historicals!E79+Historicals!E80+Historicals!E81+Historicals!E84</f>
        <v>1301</v>
      </c>
      <c r="F57" s="3">
        <f>Historicals!F78+Historicals!F79+Historicals!F80+Historicals!F81+Historicals!F84</f>
        <v>850</v>
      </c>
      <c r="G57" s="3">
        <f>Historicals!G78+Historicals!G79+Historicals!G80+Historicals!G81+Historicals!G84</f>
        <v>58</v>
      </c>
      <c r="H57" s="3">
        <f>Historicals!H78+Historicals!H79+Historicals!H80+Historicals!H81+Historicals!H84</f>
        <v>-3105</v>
      </c>
      <c r="I57" s="3">
        <f>Historicals!I78+Historicals!I79+Historicals!I80+Historicals!I81+Historicals!I84</f>
        <v>-766</v>
      </c>
      <c r="J57" s="3"/>
      <c r="K57" s="3"/>
    </row>
    <row r="58" spans="1:13" x14ac:dyDescent="0.3">
      <c r="A58" s="27" t="s">
        <v>180</v>
      </c>
      <c r="B58" s="26">
        <f>B52+B56+B57</f>
        <v>-178</v>
      </c>
      <c r="C58" s="26">
        <f t="shared" ref="C58:I58" si="23">C52+C56+C57</f>
        <v>-1044</v>
      </c>
      <c r="D58" s="26">
        <f t="shared" si="23"/>
        <v>-1021</v>
      </c>
      <c r="E58" s="26">
        <f t="shared" si="23"/>
        <v>273</v>
      </c>
      <c r="F58" s="26">
        <f t="shared" si="23"/>
        <v>-269</v>
      </c>
      <c r="G58" s="26">
        <f t="shared" si="23"/>
        <v>-1028</v>
      </c>
      <c r="H58" s="26">
        <f t="shared" si="23"/>
        <v>-3800</v>
      </c>
      <c r="I58" s="26">
        <f t="shared" si="23"/>
        <v>-1524</v>
      </c>
      <c r="J58" s="26"/>
      <c r="K58" s="3"/>
    </row>
    <row r="59" spans="1:13" x14ac:dyDescent="0.3">
      <c r="A59" t="s">
        <v>181</v>
      </c>
      <c r="B59" s="3">
        <f>Historicals!B93+Historicals!B94</f>
        <v>-2020</v>
      </c>
      <c r="C59" s="3">
        <f>Historicals!C93+Historicals!C94</f>
        <v>-2731</v>
      </c>
      <c r="D59" s="3">
        <f>Historicals!D93+Historicals!D94</f>
        <v>-2734</v>
      </c>
      <c r="E59" s="3">
        <f>Historicals!E93+Historicals!E94</f>
        <v>-3521</v>
      </c>
      <c r="F59" s="3">
        <f>Historicals!F93+Historicals!F94</f>
        <v>-3586</v>
      </c>
      <c r="G59" s="3">
        <f>Historicals!G93+Historicals!G94</f>
        <v>-2182</v>
      </c>
      <c r="H59" s="3">
        <f>Historicals!H93+Historicals!H94</f>
        <v>564</v>
      </c>
      <c r="I59" s="3">
        <f>Historicals!I93+Historicals!I94</f>
        <v>-2863</v>
      </c>
      <c r="J59" s="3"/>
    </row>
    <row r="60" spans="1:13" x14ac:dyDescent="0.3">
      <c r="A60" s="49" t="s">
        <v>129</v>
      </c>
      <c r="B60" s="53" t="str">
        <f>+IFERROR(B59/A59-1,"nm")</f>
        <v>nm</v>
      </c>
      <c r="C60" s="53">
        <f>+IFERROR(C59/B59-1,"nm")</f>
        <v>0.35198019801980207</v>
      </c>
      <c r="D60" s="53">
        <f t="shared" ref="D60:I60" si="24">+IFERROR(D59/C59-1,"nm")</f>
        <v>1.0984987184181616E-3</v>
      </c>
      <c r="E60" s="53">
        <f t="shared" si="24"/>
        <v>0.28785662033650339</v>
      </c>
      <c r="F60" s="53">
        <f t="shared" si="24"/>
        <v>1.8460664583924924E-2</v>
      </c>
      <c r="G60" s="53">
        <f t="shared" si="24"/>
        <v>-0.39152258784160621</v>
      </c>
      <c r="H60" s="53">
        <f t="shared" si="24"/>
        <v>-1.2584784601283228</v>
      </c>
      <c r="I60" s="53">
        <f t="shared" si="24"/>
        <v>-6.0762411347517729</v>
      </c>
      <c r="J60" s="53"/>
    </row>
    <row r="61" spans="1:13" x14ac:dyDescent="0.3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</row>
    <row r="62" spans="1:13" x14ac:dyDescent="0.3">
      <c r="A62" t="s">
        <v>183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</row>
    <row r="63" spans="1:13" x14ac:dyDescent="0.3">
      <c r="A63" t="s">
        <v>184</v>
      </c>
      <c r="B63" s="3">
        <f>Historicals!B97</f>
        <v>0</v>
      </c>
      <c r="C63" s="3">
        <f>Historicals!C97</f>
        <v>0</v>
      </c>
      <c r="D63" s="3">
        <f>Historicals!D97</f>
        <v>0</v>
      </c>
      <c r="E63" s="3">
        <f>Historicals!E97</f>
        <v>0</v>
      </c>
      <c r="F63" s="3">
        <f>Historicals!F97</f>
        <v>0</v>
      </c>
      <c r="G63" s="3">
        <f>Historicals!G97</f>
        <v>-52</v>
      </c>
      <c r="H63" s="3">
        <f>Historicals!H97</f>
        <v>-136</v>
      </c>
      <c r="I63" s="3">
        <f>Historicals!I97</f>
        <v>-151</v>
      </c>
      <c r="J63" s="3"/>
    </row>
    <row r="64" spans="1:13" x14ac:dyDescent="0.3">
      <c r="A64" s="27" t="s">
        <v>185</v>
      </c>
      <c r="B64" s="26">
        <f t="shared" ref="B64:H64" si="25">B59+B61+B63</f>
        <v>-2919</v>
      </c>
      <c r="C64" s="26">
        <f t="shared" si="25"/>
        <v>-3753</v>
      </c>
      <c r="D64" s="26">
        <f t="shared" si="25"/>
        <v>-3867</v>
      </c>
      <c r="E64" s="26">
        <f t="shared" si="25"/>
        <v>-4764</v>
      </c>
      <c r="F64" s="26">
        <f t="shared" si="25"/>
        <v>-4918</v>
      </c>
      <c r="G64" s="26">
        <f t="shared" si="25"/>
        <v>-3686</v>
      </c>
      <c r="H64" s="26">
        <f t="shared" si="25"/>
        <v>-1210</v>
      </c>
      <c r="I64" s="26">
        <f>I59+I61+I63</f>
        <v>-4851</v>
      </c>
      <c r="J64" s="26"/>
    </row>
    <row r="65" spans="1:10" x14ac:dyDescent="0.3">
      <c r="A65" t="s">
        <v>186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</row>
    <row r="66" spans="1:10" x14ac:dyDescent="0.3">
      <c r="A66" s="27" t="s">
        <v>187</v>
      </c>
      <c r="B66" s="26">
        <f>B55+B58+B64+B65</f>
        <v>1500</v>
      </c>
      <c r="C66" s="26">
        <f>C55+C58+C64+C65</f>
        <v>-1806</v>
      </c>
      <c r="D66" s="26">
        <f t="shared" ref="D66:I66" si="26">D55+D58+D64+D65</f>
        <v>-1062</v>
      </c>
      <c r="E66" s="26">
        <f t="shared" si="26"/>
        <v>509</v>
      </c>
      <c r="F66" s="26">
        <f t="shared" si="26"/>
        <v>587</v>
      </c>
      <c r="G66" s="26">
        <f t="shared" si="26"/>
        <v>-2295</v>
      </c>
      <c r="H66" s="26">
        <f t="shared" si="26"/>
        <v>1790</v>
      </c>
      <c r="I66" s="26">
        <f t="shared" si="26"/>
        <v>-1330</v>
      </c>
      <c r="J66" s="26"/>
    </row>
    <row r="67" spans="1:10" x14ac:dyDescent="0.3">
      <c r="A67" t="s">
        <v>188</v>
      </c>
      <c r="B67" s="3"/>
      <c r="C67" s="3">
        <f>B68</f>
        <v>3852</v>
      </c>
      <c r="D67" s="3">
        <f t="shared" ref="D67:I67" si="27">C68</f>
        <v>3138</v>
      </c>
      <c r="E67" s="3">
        <f t="shared" si="27"/>
        <v>3808</v>
      </c>
      <c r="F67" s="3">
        <f t="shared" si="27"/>
        <v>4249</v>
      </c>
      <c r="G67" s="3">
        <f t="shared" si="27"/>
        <v>4466</v>
      </c>
      <c r="H67" s="3">
        <f t="shared" si="27"/>
        <v>8348</v>
      </c>
      <c r="I67" s="3">
        <f t="shared" si="27"/>
        <v>9889</v>
      </c>
      <c r="J67" s="3"/>
    </row>
    <row r="68" spans="1:10" ht="15" thickBot="1" x14ac:dyDescent="0.35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/>
    </row>
    <row r="69" spans="1:10" ht="15" thickTop="1" x14ac:dyDescent="0.3">
      <c r="A69" s="67" t="s">
        <v>169</v>
      </c>
      <c r="B69" s="39">
        <f>+B21-B68</f>
        <v>0</v>
      </c>
      <c r="C69" s="39">
        <f t="shared" ref="C69:I69" si="28">+C21-C68</f>
        <v>0</v>
      </c>
      <c r="D69" s="39">
        <f t="shared" si="28"/>
        <v>0</v>
      </c>
      <c r="E69" s="39">
        <f t="shared" si="28"/>
        <v>0</v>
      </c>
      <c r="F69" s="39">
        <f t="shared" si="28"/>
        <v>0</v>
      </c>
      <c r="G69" s="39">
        <f t="shared" si="28"/>
        <v>0</v>
      </c>
      <c r="H69" s="39">
        <f>+H21-H68</f>
        <v>0</v>
      </c>
      <c r="I69" s="39">
        <f t="shared" si="28"/>
        <v>0</v>
      </c>
      <c r="J69" s="39"/>
    </row>
    <row r="70" spans="1:10" x14ac:dyDescent="0.3">
      <c r="A70" s="1" t="s">
        <v>190</v>
      </c>
      <c r="B70" s="46">
        <f>B32+B36-(B21+B22)</f>
        <v>-4664</v>
      </c>
      <c r="C70" s="46">
        <f t="shared" ref="C70:I70" si="29">C32+C36-(C21+C22)</f>
        <v>-3419</v>
      </c>
      <c r="D70" s="46">
        <f t="shared" si="29"/>
        <v>-2377</v>
      </c>
      <c r="E70" s="46">
        <f t="shared" si="29"/>
        <v>-1435</v>
      </c>
      <c r="F70" s="46">
        <f t="shared" si="29"/>
        <v>-1184</v>
      </c>
      <c r="G70" s="46">
        <f t="shared" si="29"/>
        <v>870</v>
      </c>
      <c r="H70" s="46">
        <f t="shared" si="29"/>
        <v>-4061</v>
      </c>
      <c r="I70" s="46">
        <f t="shared" si="29"/>
        <v>-3567</v>
      </c>
      <c r="J70" s="46"/>
    </row>
    <row r="72" spans="1:10" x14ac:dyDescent="0.3">
      <c r="B72" s="57"/>
      <c r="C72" s="57"/>
      <c r="E72" t="s">
        <v>194</v>
      </c>
    </row>
    <row r="73" spans="1:10" x14ac:dyDescent="0.3">
      <c r="B73" s="57"/>
    </row>
    <row r="74" spans="1:10" x14ac:dyDescent="0.3">
      <c r="B7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2024-02-01T18:18:36Z</dcterms:modified>
</cp:coreProperties>
</file>