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EEF7C1C-AA83-474F-9A09-157F997F772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4" l="1"/>
  <c r="G44" i="4"/>
  <c r="F44" i="4"/>
  <c r="E44" i="4"/>
  <c r="D44" i="4"/>
  <c r="C44" i="4"/>
  <c r="B44" i="4"/>
  <c r="I44" i="4"/>
  <c r="C68" i="4"/>
  <c r="D68" i="4"/>
  <c r="E68" i="4"/>
  <c r="F68" i="4"/>
  <c r="G68" i="4"/>
  <c r="H68" i="4"/>
  <c r="I68" i="4"/>
  <c r="J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3" i="4"/>
  <c r="D43" i="4"/>
  <c r="E43" i="4"/>
  <c r="F43" i="4"/>
  <c r="G43" i="4"/>
  <c r="H43" i="4"/>
  <c r="I43" i="4"/>
  <c r="B43" i="4"/>
  <c r="B39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64" i="4"/>
  <c r="C69" i="4" s="1"/>
  <c r="D64" i="4"/>
  <c r="D69" i="4" s="1"/>
  <c r="E64" i="4"/>
  <c r="E69" i="4" s="1"/>
  <c r="F64" i="4"/>
  <c r="F69" i="4" s="1"/>
  <c r="G64" i="4"/>
  <c r="G69" i="4" s="1"/>
  <c r="H64" i="4"/>
  <c r="I64" i="4"/>
  <c r="B64" i="4"/>
  <c r="B69" i="4" s="1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31" i="4"/>
  <c r="D31" i="4"/>
  <c r="E31" i="4"/>
  <c r="F31" i="4"/>
  <c r="G31" i="4"/>
  <c r="H31" i="4"/>
  <c r="I31" i="4"/>
  <c r="B31" i="4"/>
  <c r="C24" i="4"/>
  <c r="D24" i="4"/>
  <c r="E24" i="4"/>
  <c r="F24" i="4"/>
  <c r="G24" i="4"/>
  <c r="H24" i="4"/>
  <c r="I24" i="4"/>
  <c r="B24" i="4"/>
  <c r="A2" i="4" l="1" a="1"/>
  <c r="A2" i="4" s="1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H223" i="1" s="1"/>
  <c r="I115" i="1"/>
  <c r="H115" i="1"/>
  <c r="H219" i="1" s="1"/>
  <c r="I111" i="1"/>
  <c r="H111" i="1"/>
  <c r="H215" i="1" s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H30" i="1"/>
  <c r="H36" i="1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14" i="4" l="1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3" i="4"/>
  <c r="D55" i="4"/>
  <c r="D53" i="4"/>
  <c r="E55" i="4"/>
  <c r="E53" i="4"/>
  <c r="F55" i="4"/>
  <c r="F53" i="4"/>
  <c r="G55" i="4"/>
  <c r="G53" i="4"/>
  <c r="H55" i="4"/>
  <c r="H53" i="4"/>
  <c r="I55" i="4"/>
  <c r="I53" i="4"/>
  <c r="B55" i="4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I96" i="1" s="1"/>
  <c r="I97" i="1" s="1"/>
  <c r="G251" i="1"/>
  <c r="G148" i="1"/>
  <c r="F251" i="1"/>
  <c r="F148" i="1"/>
  <c r="E251" i="1"/>
  <c r="E148" i="1"/>
  <c r="D251" i="1"/>
  <c r="D148" i="1"/>
  <c r="C251" i="1"/>
  <c r="C148" i="1"/>
  <c r="I58" i="4" l="1"/>
  <c r="I66" i="4"/>
  <c r="H58" i="4"/>
  <c r="H66" i="4"/>
  <c r="G58" i="4"/>
  <c r="G66" i="4"/>
  <c r="F58" i="4"/>
  <c r="F66" i="4"/>
  <c r="E58" i="4"/>
  <c r="E66" i="4"/>
  <c r="D58" i="4"/>
  <c r="D66" i="4"/>
  <c r="C58" i="4"/>
  <c r="C66" i="4"/>
  <c r="B58" i="4"/>
  <c r="B66" i="4"/>
  <c r="J48" i="3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H69" i="4" l="1"/>
  <c r="I69" i="4"/>
  <c r="L336" i="3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163" i="1" l="1"/>
  <c r="B2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<sst xmlns="http://schemas.openxmlformats.org/spreadsheetml/2006/main" count="687" uniqueCount="217">
  <si>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</si>
  <si>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</si>
  <si>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</si>
  <si>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</si>
  <si>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</si>
  <si>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</si>
  <si>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</si>
  <si>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</si>
  <si>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</si>
  <si>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</si>
  <si>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</si>
  <si>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</si>
  <si>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</si>
  <si>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</si>
  <si>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</si>
  <si>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</si>
  <si>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</si>
  <si>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</si>
  <si>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</si>
  <si>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</si>
  <si>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</si>
  <si>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</si>
  <si>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</si>
  <si>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</si>
  <si>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</si>
  <si>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</si>
  <si>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</si>
  <si>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</si>
  <si>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</si>
  <si>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</si>
  <si>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</si>
  <si>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</si>
  <si>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</si>
  <si>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</si>
  <si>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</si>
  <si>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</si>
  <si>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</si>
  <si>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</si>
  <si>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</si>
  <si>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</si>
  <si>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</si>
  <si>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</si>
  <si>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</si>
  <si>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</si>
  <si>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</si>
  <si>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</si>
  <si>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</si>
  <si>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</si>
  <si>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</si>
  <si>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</si>
  <si>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</si>
  <si>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</si>
  <si>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</si>
  <si>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</si>
  <si>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</si>
  <si>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</si>
  <si>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</si>
  <si>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</si>
  <si>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</si>
  <si>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</si>
  <si>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</si>
  <si>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</si>
  <si>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</si>
  <si>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</si>
  <si>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</si>
  <si>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</si>
  <si>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</si>
  <si>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</si>
  <si>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</si>
  <si>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</si>
  <si>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</si>
  <si>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</si>
  <si>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</si>
  <si>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</si>
  <si>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</si>
  <si>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</si>
  <si>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</si>
  <si>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</si>
  <si>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</si>
  <si>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</si>
  <si>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</si>
  <si>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</si>
  <si>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</si>
  <si>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</si>
  <si>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</si>
  <si>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</si>
  <si>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</si>
  <si>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</si>
  <si>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</si>
  <si>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</si>
  <si>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</si>
  <si>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</si>
  <si>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</si>
  <si>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</si>
  <si>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</si>
  <si>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</si>
  <si>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</si>
  <si>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</si>
  <si>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</si>
  <si>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</si>
  <si>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</si>
  <si>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</si>
  <si>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</si>
  <si>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</si>
  <si>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</si>
  <si>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</si>
  <si>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</si>
  <si>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</si>
  <si>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</si>
  <si>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</si>
  <si>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</si>
  <si>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</si>
  <si>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</si>
  <si>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</si>
  <si>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</si>
  <si>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</si>
  <si>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</si>
  <si>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</si>
  <si>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</si>
  <si>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</si>
  <si>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</si>
  <si>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</si>
  <si>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</si>
  <si>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</si>
  <si>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</si>
  <si>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</si>
  <si>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</si>
  <si>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</si>
  <si>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</si>
  <si>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</si>
  <si>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</si>
  <si>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</si>
  <si>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</si>
  <si>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</si>
  <si>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</si>
  <si>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</si>
  <si>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</si>
  <si>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</si>
  <si>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</si>
  <si>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</si>
  <si>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</si>
  <si>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</si>
  <si>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</si>
  <si>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</si>
  <si>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</si>
  <si>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</si>
  <si>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</si>
  <si>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</si>
  <si>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</si>
  <si>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</si>
  <si>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</si>
  <si>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</si>
  <si>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</si>
  <si>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</si>
  <si>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</si>
  <si>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</si>
  <si>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</si>
  <si>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</si>
  <si>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</si>
  <si>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</si>
  <si>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</si>
  <si>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</si>
  <si>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</si>
  <si>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</si>
  <si>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</si>
  <si>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</si>
  <si>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</si>
  <si>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</si>
  <si>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</si>
  <si>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</si>
  <si>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</si>
  <si>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</si>
  <si>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</si>
  <si>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</si>
  <si>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</si>
  <si>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</si>
  <si>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</si>
  <si>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</si>
  <si>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</si>
  <si>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</si>
  <si>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</si>
  <si>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</si>
  <si>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</si>
  <si>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</si>
  <si>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</si>
  <si>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</si>
  <si>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</si>
  <si>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</si>
  <si>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</si>
  <si>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</si>
  <si>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</si>
  <si>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</si>
  <si>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</si>
  <si>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</si>
  <si>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</si>
  <si>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</si>
  <si>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</si>
  <si>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</si>
  <si>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</si>
  <si>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</si>
  <si>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</si>
  <si>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</si>
  <si>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</si>
  <si>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</si>
  <si>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</si>
  <si>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</si>
  <si>
    <t>Should be only Inventory + Receivables - Payables</t>
  </si>
  <si>
    <t>Remove accounts payable from this</t>
  </si>
  <si>
    <t>No hardcoding, please link from Historicals</t>
  </si>
  <si>
    <t>Link historicals row 26</t>
  </si>
  <si>
    <t>Link historicals row 29</t>
  </si>
  <si>
    <t>Addtion of below three rows</t>
  </si>
  <si>
    <t>Historicals 53+54+55</t>
  </si>
  <si>
    <t>Historicals 56</t>
  </si>
  <si>
    <t>Historicals 57</t>
  </si>
  <si>
    <t>Remove rows 44 &amp; 39</t>
  </si>
  <si>
    <t>This figure is in correct in your Historicals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</si>
</sst>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5" fontId="15" fillId="0" borderId="0" xfId="1" applyFont="1" applyBorder="1"/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6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6" fontId="17" fillId="8" borderId="0" xfId="1" applyNumberFormat="1" applyFont="1" applyFill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7" fontId="11" fillId="0" borderId="0" xfId="2" applyNumberFormat="1" applyFont="1" applyAlignment="1">
      <alignment horizontal="left"/>
    </xf>
    <xf numFmtId="167" fontId="11" fillId="0" borderId="0" xfId="2" applyNumberFormat="1" applyFont="1" applyFill="1" applyAlignment="1">
      <alignment horizontal="right"/>
    </xf>
    <xf numFmtId="166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/Users/syoos/Downloads/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194</v>
      </c>
    </row>
    <row r="3" spans="1:1" x14ac:dyDescent="0.3">
      <c r="A3" s="38" t="s">
        <v>193</v>
      </c>
    </row>
    <row r="4" spans="1:1" x14ac:dyDescent="0.3">
      <c r="A4" s="19" t="s">
        <v>195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38" activePane="bottomLeft" state="frozen"/>
      <selection pane="bottomLeft" activeCell="I60" sqref="I6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1079</v>
      </c>
      <c r="D46" s="3">
        <v>1079</v>
      </c>
      <c r="E46" s="3">
        <v>1079</v>
      </c>
      <c r="F46" s="3">
        <v>1079</v>
      </c>
      <c r="G46" s="3">
        <v>1079</v>
      </c>
      <c r="H46" s="3">
        <v>1079</v>
      </c>
      <c r="I46" s="3">
        <v>1079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20465</v>
      </c>
      <c r="D59" s="7">
        <f t="shared" si="10"/>
        <v>20867</v>
      </c>
      <c r="E59" s="7">
        <f t="shared" si="10"/>
        <v>20147</v>
      </c>
      <c r="F59" s="7">
        <f t="shared" si="10"/>
        <v>21332</v>
      </c>
      <c r="G59" s="7">
        <f t="shared" si="10"/>
        <v>23015</v>
      </c>
      <c r="H59" s="7">
        <f t="shared" si="10"/>
        <v>29406</v>
      </c>
      <c r="I59" s="7">
        <f>+SUM(I45:I50)+I58</f>
        <v>32480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-931</v>
      </c>
      <c r="D60" s="13">
        <f t="shared" si="11"/>
        <v>-2392</v>
      </c>
      <c r="E60" s="13">
        <f t="shared" si="11"/>
        <v>-2389</v>
      </c>
      <c r="F60" s="13">
        <f t="shared" si="11"/>
        <v>-2385</v>
      </c>
      <c r="G60" s="13">
        <f t="shared" si="11"/>
        <v>-8327</v>
      </c>
      <c r="H60" s="13">
        <f t="shared" si="11"/>
        <v>-8334</v>
      </c>
      <c r="I60" s="13">
        <f>+I59-I36</f>
        <v>-7841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196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197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3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199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" thickTop="1" x14ac:dyDescent="0.3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3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3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3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3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3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3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3">
      <c r="A4" s="42" t="s">
        <v>129</v>
      </c>
      <c r="B4" s="47" t="str">
        <f t="shared" ref="B4:I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 t="shared" si="3"/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8" x14ac:dyDescent="0.3">
      <c r="A5" s="41" t="s">
        <v>130</v>
      </c>
      <c r="B5" s="60">
        <f>SUM(B35,B54,B84,B115,B146,B175,B208,B239,B270,B305,B324)</f>
        <v>3487</v>
      </c>
      <c r="C5" s="60">
        <f t="shared" ref="C5:N5" si="5">SUM(C35,C54,C84,C115,C146,C175,C208,C239,C270,C305,C324)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7573</v>
      </c>
      <c r="K5" s="60">
        <f t="shared" si="5"/>
        <v>7573</v>
      </c>
      <c r="L5" s="60">
        <f t="shared" si="5"/>
        <v>7573</v>
      </c>
      <c r="M5" s="60">
        <f t="shared" si="5"/>
        <v>7573</v>
      </c>
      <c r="N5" s="60">
        <f t="shared" si="5"/>
        <v>7573</v>
      </c>
      <c r="O5" s="60"/>
    </row>
    <row r="6" spans="1:18" x14ac:dyDescent="0.3">
      <c r="A6" s="42" t="s">
        <v>129</v>
      </c>
      <c r="B6" s="47" t="str">
        <f t="shared" ref="B6:I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si="6"/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8" x14ac:dyDescent="0.3">
      <c r="A7" s="42" t="s">
        <v>131</v>
      </c>
      <c r="B7" s="47">
        <f t="shared" ref="B7:N7" si="8">+IFERROR(B5/B$3,"nm")</f>
        <v>0.11395052449266364</v>
      </c>
      <c r="C7" s="47">
        <f t="shared" si="8"/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  <c r="O7" s="47"/>
    </row>
    <row r="8" spans="1:18" x14ac:dyDescent="0.3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3">
      <c r="A9" s="42" t="s">
        <v>129</v>
      </c>
      <c r="B9" s="47" t="str">
        <f t="shared" ref="B9:I9" si="9">+IFERROR(B8/A8-1,"nm")</f>
        <v>nm</v>
      </c>
      <c r="C9" s="47">
        <f t="shared" si="9"/>
        <v>3.6873530357377504E-2</v>
      </c>
      <c r="D9" s="47">
        <f t="shared" si="9"/>
        <v>0.13513126046406509</v>
      </c>
      <c r="E9" s="47">
        <f t="shared" si="9"/>
        <v>0.116735602716739</v>
      </c>
      <c r="F9" s="47">
        <f t="shared" si="9"/>
        <v>-3.6218149543267741E-2</v>
      </c>
      <c r="G9" s="47">
        <f t="shared" si="9"/>
        <v>6.2631995825364051E-3</v>
      </c>
      <c r="H9" s="47">
        <f t="shared" si="9"/>
        <v>2.9129849782117079E-2</v>
      </c>
      <c r="I9" s="47">
        <f t="shared" si="9"/>
        <v>-4.1950570705802548E-2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  <c r="O9" s="47"/>
      <c r="R9" t="s">
        <v>205</v>
      </c>
    </row>
    <row r="10" spans="1:18" x14ac:dyDescent="0.3">
      <c r="A10" s="42" t="s">
        <v>133</v>
      </c>
      <c r="B10" s="47">
        <f t="shared" ref="B10:N10" si="11">+IFERROR(B8/B$3,"nm")</f>
        <v>1.2358237886380663E-2</v>
      </c>
      <c r="C10" s="47">
        <f t="shared" si="11"/>
        <v>1.2111411668054402E-2</v>
      </c>
      <c r="D10" s="47">
        <f t="shared" si="11"/>
        <v>1.295797984155825E-2</v>
      </c>
      <c r="E10" s="47">
        <f t="shared" si="11"/>
        <v>1.3656795770639246E-2</v>
      </c>
      <c r="F10" s="47">
        <f t="shared" si="11"/>
        <v>1.2246940476336794E-2</v>
      </c>
      <c r="G10" s="47">
        <f t="shared" si="11"/>
        <v>1.2888379043615146E-2</v>
      </c>
      <c r="H10" s="47">
        <f t="shared" si="11"/>
        <v>1.113894863888718E-2</v>
      </c>
      <c r="I10" s="47">
        <f t="shared" si="11"/>
        <v>1.0175434465949868E-2</v>
      </c>
      <c r="J10" s="47">
        <f t="shared" si="11"/>
        <v>1.0175434465949868E-2</v>
      </c>
      <c r="K10" s="47">
        <f t="shared" si="11"/>
        <v>1.0175434465949868E-2</v>
      </c>
      <c r="L10" s="47">
        <f t="shared" si="11"/>
        <v>1.0175434465949868E-2</v>
      </c>
      <c r="M10" s="47">
        <f t="shared" si="11"/>
        <v>1.0175434465949868E-2</v>
      </c>
      <c r="N10" s="47">
        <f t="shared" si="11"/>
        <v>1.0175434465949868E-2</v>
      </c>
      <c r="O10" s="47"/>
    </row>
    <row r="11" spans="1:18" x14ac:dyDescent="0.3">
      <c r="A11" s="41" t="s">
        <v>134</v>
      </c>
      <c r="B11" s="60">
        <f>SUM(B42,B60,B91,B122,B153,B184,B215,B246,B277,B312,B330)</f>
        <v>4233</v>
      </c>
      <c r="C11" s="60">
        <f t="shared" ref="C11:N11" si="12">SUM(C42,C60,C91,C122,C153,C184,C215,C246,C277,C312,C330)</f>
        <v>4642</v>
      </c>
      <c r="D11" s="60">
        <f t="shared" si="12"/>
        <v>4945</v>
      </c>
      <c r="E11" s="60">
        <f t="shared" si="12"/>
        <v>4379</v>
      </c>
      <c r="F11" s="60">
        <f t="shared" si="12"/>
        <v>4850</v>
      </c>
      <c r="G11" s="60">
        <f t="shared" si="12"/>
        <v>2976</v>
      </c>
      <c r="H11" s="60">
        <f t="shared" si="12"/>
        <v>6923</v>
      </c>
      <c r="I11" s="60">
        <f t="shared" si="12"/>
        <v>6856</v>
      </c>
      <c r="J11" s="60">
        <f t="shared" si="12"/>
        <v>6856</v>
      </c>
      <c r="K11" s="60">
        <f t="shared" si="12"/>
        <v>6856</v>
      </c>
      <c r="L11" s="60">
        <f t="shared" si="12"/>
        <v>6856</v>
      </c>
      <c r="M11" s="60">
        <f t="shared" si="12"/>
        <v>6856</v>
      </c>
      <c r="N11" s="60">
        <f t="shared" si="12"/>
        <v>6856</v>
      </c>
      <c r="O11" s="60"/>
    </row>
    <row r="12" spans="1:18" x14ac:dyDescent="0.3">
      <c r="A12" s="42" t="s">
        <v>129</v>
      </c>
      <c r="B12" s="47" t="str">
        <f t="shared" ref="B12:I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si="13"/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  <c r="O12" s="47"/>
    </row>
    <row r="13" spans="1:18" x14ac:dyDescent="0.3">
      <c r="A13" s="42" t="s">
        <v>131</v>
      </c>
      <c r="B13" s="47">
        <f t="shared" ref="B13:N13" si="15">+IFERROR(B11/B$3,"nm")</f>
        <v>0.13832881278389594</v>
      </c>
      <c r="C13" s="47">
        <f t="shared" si="15"/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8" x14ac:dyDescent="0.3">
      <c r="A14" s="41" t="s">
        <v>135</v>
      </c>
      <c r="B14" s="60">
        <f>SUM(B45,B63,B94,B125,B156,B187,B218,B249,B280,B315,B333)</f>
        <v>1142</v>
      </c>
      <c r="C14" s="60">
        <f t="shared" ref="C14:N14" si="16">SUM(C45,C63,C94,C125,C156,C187,C218,C249,C280,C315,C333)</f>
        <v>1143</v>
      </c>
      <c r="D14" s="60">
        <f t="shared" si="16"/>
        <v>1105</v>
      </c>
      <c r="E14" s="60">
        <f t="shared" si="16"/>
        <v>1028</v>
      </c>
      <c r="F14" s="60">
        <f t="shared" si="16"/>
        <v>1119</v>
      </c>
      <c r="G14" s="60">
        <f t="shared" si="16"/>
        <v>1086</v>
      </c>
      <c r="H14" s="60">
        <f t="shared" si="16"/>
        <v>695</v>
      </c>
      <c r="I14" s="60">
        <f t="shared" si="16"/>
        <v>758</v>
      </c>
      <c r="J14" s="60">
        <f t="shared" si="16"/>
        <v>758</v>
      </c>
      <c r="K14" s="60">
        <f t="shared" si="16"/>
        <v>758</v>
      </c>
      <c r="L14" s="60">
        <f t="shared" si="16"/>
        <v>758</v>
      </c>
      <c r="M14" s="60">
        <f t="shared" si="16"/>
        <v>758</v>
      </c>
      <c r="N14" s="60">
        <f t="shared" si="16"/>
        <v>758</v>
      </c>
      <c r="O14" s="60"/>
    </row>
    <row r="15" spans="1:18" x14ac:dyDescent="0.3">
      <c r="A15" s="42" t="s">
        <v>129</v>
      </c>
      <c r="B15" s="47" t="str">
        <f t="shared" ref="B15:I15" si="17">+IFERROR(B14/A14-1,"nm")</f>
        <v>nm</v>
      </c>
      <c r="C15" s="47">
        <f t="shared" si="17"/>
        <v>8.756567425569628E-4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si="17"/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/>
    </row>
    <row r="16" spans="1:18" x14ac:dyDescent="0.3">
      <c r="A16" s="42" t="s">
        <v>133</v>
      </c>
      <c r="B16" s="47">
        <f t="shared" ref="B16:N16" si="19">+IFERROR(B14/B$3,"nm")</f>
        <v>3.7319041861377078E-2</v>
      </c>
      <c r="C16" s="47">
        <f t="shared" si="19"/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5" x14ac:dyDescent="0.3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60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60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60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60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60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3">
      <c r="A18" s="42" t="s">
        <v>129</v>
      </c>
      <c r="B18" s="47" t="str">
        <f t="shared" ref="B18:I18" si="20">+IFERROR(B17/A17-1,"nm")</f>
        <v>nm</v>
      </c>
      <c r="C18" s="47">
        <f t="shared" si="20"/>
        <v>0.16904682829624718</v>
      </c>
      <c r="D18" s="47">
        <f t="shared" si="20"/>
        <v>0.13323863636363642</v>
      </c>
      <c r="E18" s="47">
        <f t="shared" si="20"/>
        <v>0.11657056906492858</v>
      </c>
      <c r="F18" s="47">
        <f t="shared" si="20"/>
        <v>6.5110013471037176E-2</v>
      </c>
      <c r="G18" s="47">
        <f t="shared" si="20"/>
        <v>2.5716694772343951E-2</v>
      </c>
      <c r="H18" s="47">
        <f t="shared" si="20"/>
        <v>7.8092889436909285E-3</v>
      </c>
      <c r="I18" s="47">
        <f t="shared" si="20"/>
        <v>-2.3042414355628038E-2</v>
      </c>
      <c r="J18" s="47">
        <f t="shared" ref="J18:N18" si="21">+IFERROR(J17/I17-1,"nm")</f>
        <v>0</v>
      </c>
      <c r="K18" s="47">
        <f t="shared" si="21"/>
        <v>0</v>
      </c>
      <c r="L18" s="47">
        <f t="shared" si="21"/>
        <v>0</v>
      </c>
      <c r="M18" s="47">
        <f t="shared" si="21"/>
        <v>0</v>
      </c>
      <c r="N18" s="47">
        <f t="shared" si="21"/>
        <v>0</v>
      </c>
      <c r="O18" s="47"/>
    </row>
    <row r="19" spans="1:15" x14ac:dyDescent="0.3">
      <c r="A19" s="42" t="s">
        <v>133</v>
      </c>
      <c r="B19" s="47">
        <f t="shared" ref="B19:N19" si="22">+IFERROR(B17/B$3,"nm")</f>
        <v>9.8395477271984569E-2</v>
      </c>
      <c r="C19" s="47">
        <f t="shared" si="22"/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si="22"/>
        <v>0.10256904303147078</v>
      </c>
      <c r="K19" s="47">
        <f t="shared" si="22"/>
        <v>0.10256904303147078</v>
      </c>
      <c r="L19" s="47">
        <f t="shared" si="22"/>
        <v>0.10256904303147078</v>
      </c>
      <c r="M19" s="47">
        <f t="shared" si="22"/>
        <v>0.10256904303147078</v>
      </c>
      <c r="N19" s="47">
        <f t="shared" si="22"/>
        <v>0.10256904303147078</v>
      </c>
      <c r="O19" s="47"/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3">+SUM(K23+K27+K31)</f>
        <v>18353</v>
      </c>
      <c r="L21" s="9">
        <f t="shared" si="23"/>
        <v>18353</v>
      </c>
      <c r="M21" s="9">
        <f t="shared" si="23"/>
        <v>18353</v>
      </c>
      <c r="N21" s="9">
        <f t="shared" si="23"/>
        <v>18353</v>
      </c>
      <c r="O21" s="9"/>
    </row>
    <row r="22" spans="1:15" x14ac:dyDescent="0.3">
      <c r="A22" s="44" t="s">
        <v>129</v>
      </c>
      <c r="B22" s="47" t="str">
        <f t="shared" ref="B22:I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si="24"/>
        <v>6.8339251411607238E-2</v>
      </c>
      <c r="J22" s="47">
        <f t="shared" ref="J22:N22" si="25">+IFERROR(J21/I21-1,"nm")</f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  <c r="O22" s="47"/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6">+J23*(1+K24)</f>
        <v>12228</v>
      </c>
      <c r="L23" s="3">
        <f t="shared" si="26"/>
        <v>12228</v>
      </c>
      <c r="M23" s="3">
        <f t="shared" si="26"/>
        <v>12228</v>
      </c>
      <c r="N23" s="3">
        <f t="shared" si="26"/>
        <v>12228</v>
      </c>
      <c r="O23" s="3"/>
    </row>
    <row r="24" spans="1:15" x14ac:dyDescent="0.3">
      <c r="A24" s="44" t="s">
        <v>129</v>
      </c>
      <c r="B24" s="47" t="str">
        <f>+IFERROR(B23/A23-1,"nm")</f>
        <v>nm</v>
      </c>
      <c r="C24" s="47">
        <f t="shared" ref="C24:H24" si="27">+IFERROR(C23/B23-1,"nm")</f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8">+K25+K26</f>
        <v>0</v>
      </c>
      <c r="L24" s="47">
        <f t="shared" si="28"/>
        <v>0</v>
      </c>
      <c r="M24" s="47">
        <f t="shared" si="28"/>
        <v>0</v>
      </c>
      <c r="N24" s="47">
        <f t="shared" si="28"/>
        <v>0</v>
      </c>
      <c r="O24" s="47"/>
    </row>
    <row r="25" spans="1:15" x14ac:dyDescent="0.3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9">+J25</f>
        <v>0</v>
      </c>
      <c r="L25" s="49">
        <f t="shared" si="29"/>
        <v>0</v>
      </c>
      <c r="M25" s="49">
        <f t="shared" si="29"/>
        <v>0</v>
      </c>
      <c r="N25" s="49">
        <f t="shared" si="29"/>
        <v>0</v>
      </c>
      <c r="O25" s="49"/>
    </row>
    <row r="26" spans="1:15" x14ac:dyDescent="0.3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9">
        <v>0</v>
      </c>
      <c r="K26" s="49">
        <f t="shared" si="29"/>
        <v>0</v>
      </c>
      <c r="L26" s="49">
        <f t="shared" si="29"/>
        <v>0</v>
      </c>
      <c r="M26" s="49">
        <f t="shared" si="29"/>
        <v>0</v>
      </c>
      <c r="N26" s="49">
        <f t="shared" si="29"/>
        <v>0</v>
      </c>
      <c r="O26" s="49"/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1">+J27*(1+K28)</f>
        <v>5492</v>
      </c>
      <c r="L27" s="3">
        <f t="shared" si="31"/>
        <v>5492</v>
      </c>
      <c r="M27" s="3">
        <f t="shared" si="31"/>
        <v>5492</v>
      </c>
      <c r="N27" s="3">
        <f t="shared" si="31"/>
        <v>5492</v>
      </c>
      <c r="O27" s="3"/>
    </row>
    <row r="28" spans="1:15" x14ac:dyDescent="0.3">
      <c r="A28" s="44" t="s">
        <v>129</v>
      </c>
      <c r="B28" s="47" t="str">
        <f>+IFERROR(B27/A27-1,"nm")</f>
        <v>nm</v>
      </c>
      <c r="C28" s="47">
        <f t="shared" ref="C28:H28" si="32">+IFERROR(C27/B27-1,"nm")</f>
        <v>7.6190476190476142E-2</v>
      </c>
      <c r="D28" s="47">
        <f t="shared" si="32"/>
        <v>2.9498525073746285E-2</v>
      </c>
      <c r="E28" s="47">
        <f t="shared" si="32"/>
        <v>1.0642652476463343E-2</v>
      </c>
      <c r="F28" s="47">
        <f t="shared" si="32"/>
        <v>6.5208586472256025E-2</v>
      </c>
      <c r="G28" s="47">
        <f t="shared" si="32"/>
        <v>-0.11806083650190113</v>
      </c>
      <c r="H28" s="47">
        <f t="shared" si="32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3">+K29+K30</f>
        <v>0</v>
      </c>
      <c r="L28" s="47">
        <f t="shared" si="33"/>
        <v>0</v>
      </c>
      <c r="M28" s="47">
        <f t="shared" si="33"/>
        <v>0</v>
      </c>
      <c r="N28" s="47">
        <f t="shared" si="33"/>
        <v>0</v>
      </c>
      <c r="O28" s="47"/>
    </row>
    <row r="29" spans="1:15" x14ac:dyDescent="0.3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34">+J29</f>
        <v>0</v>
      </c>
      <c r="L29" s="49">
        <f t="shared" si="34"/>
        <v>0</v>
      </c>
      <c r="M29" s="49">
        <f t="shared" si="34"/>
        <v>0</v>
      </c>
      <c r="N29" s="49">
        <f t="shared" si="34"/>
        <v>0</v>
      </c>
      <c r="O29" s="49"/>
    </row>
    <row r="30" spans="1:15" x14ac:dyDescent="0.3">
      <c r="A30" s="44" t="s">
        <v>138</v>
      </c>
      <c r="B30" s="47" t="str">
        <f t="shared" ref="B30:H30" si="35">+IFERROR(B28-B29,"nm")</f>
        <v>nm</v>
      </c>
      <c r="C30" s="47">
        <f t="shared" si="35"/>
        <v>7.6190476190476142E-2</v>
      </c>
      <c r="D30" s="47">
        <f t="shared" si="35"/>
        <v>-4.7380141403374765E-5</v>
      </c>
      <c r="E30" s="47">
        <f t="shared" si="35"/>
        <v>-0.12090588373308986</v>
      </c>
      <c r="F30" s="47">
        <f t="shared" si="35"/>
        <v>-5.9403496979566484E-3</v>
      </c>
      <c r="G30" s="47">
        <f t="shared" si="35"/>
        <v>-5.4339241078414702E-2</v>
      </c>
      <c r="H30" s="47">
        <f t="shared" si="35"/>
        <v>-9.9105666749643495E-2</v>
      </c>
      <c r="I30" s="47">
        <f>+IFERROR(I28-I29,"nm")</f>
        <v>2.2832140015910107E-3</v>
      </c>
      <c r="J30" s="49">
        <v>0</v>
      </c>
      <c r="K30" s="49">
        <f t="shared" si="34"/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  <c r="O30" s="49"/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6">+J31*(1+K32)</f>
        <v>633</v>
      </c>
      <c r="L31" s="3">
        <f t="shared" si="36"/>
        <v>633</v>
      </c>
      <c r="M31" s="3">
        <f t="shared" si="36"/>
        <v>633</v>
      </c>
      <c r="N31" s="3">
        <f t="shared" si="36"/>
        <v>633</v>
      </c>
      <c r="O31" s="3"/>
    </row>
    <row r="32" spans="1:15" x14ac:dyDescent="0.3">
      <c r="A32" s="44" t="s">
        <v>129</v>
      </c>
      <c r="B32" s="47" t="str">
        <f>+IFERROR(B31/A31-1,"nm")</f>
        <v>nm</v>
      </c>
      <c r="C32" s="47">
        <f t="shared" ref="C32:H32" si="37">+IFERROR(C31/B31-1,"nm")</f>
        <v>-0.12742718446601942</v>
      </c>
      <c r="D32" s="47">
        <f t="shared" si="37"/>
        <v>-0.10152990264255912</v>
      </c>
      <c r="E32" s="47">
        <f t="shared" si="37"/>
        <v>-7.8947368421052655E-2</v>
      </c>
      <c r="F32" s="47">
        <f t="shared" si="37"/>
        <v>3.3613445378151141E-3</v>
      </c>
      <c r="G32" s="47">
        <f t="shared" si="37"/>
        <v>-0.13567839195979903</v>
      </c>
      <c r="H32" s="47">
        <f t="shared" si="37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8">+K33+K34</f>
        <v>0</v>
      </c>
      <c r="L32" s="47">
        <f t="shared" si="38"/>
        <v>0</v>
      </c>
      <c r="M32" s="47">
        <f t="shared" si="38"/>
        <v>0</v>
      </c>
      <c r="N32" s="47">
        <f t="shared" si="38"/>
        <v>0</v>
      </c>
      <c r="O32" s="47"/>
    </row>
    <row r="33" spans="1:15" x14ac:dyDescent="0.3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  <c r="O33" s="49"/>
    </row>
    <row r="34" spans="1:15" x14ac:dyDescent="0.3">
      <c r="A34" s="44" t="s">
        <v>138</v>
      </c>
      <c r="B34" s="47" t="str">
        <f t="shared" ref="B34:H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>+IFERROR(I32-I33,"nm")</f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  <c r="O34" s="49"/>
    </row>
    <row r="35" spans="1:15" x14ac:dyDescent="0.3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 t="shared" ref="K35:N35" si="42">+K21*K37</f>
        <v>5238</v>
      </c>
      <c r="L35" s="48">
        <f t="shared" si="42"/>
        <v>5238</v>
      </c>
      <c r="M35" s="48">
        <f t="shared" si="42"/>
        <v>5238</v>
      </c>
      <c r="N35" s="48">
        <f t="shared" si="42"/>
        <v>5238</v>
      </c>
      <c r="O35" s="48"/>
    </row>
    <row r="36" spans="1:15" x14ac:dyDescent="0.3">
      <c r="A36" s="46" t="s">
        <v>129</v>
      </c>
      <c r="B36" s="47" t="str">
        <f>+IFERROR(B35/A35-1,"nm")</f>
        <v>nm</v>
      </c>
      <c r="C36" s="47">
        <f t="shared" ref="C36:H36" si="43">+IFERROR(C35/B35-1,"nm")</f>
        <v>3.4519383961763239E-2</v>
      </c>
      <c r="D36" s="47">
        <f t="shared" si="43"/>
        <v>3.0544147843942548E-2</v>
      </c>
      <c r="E36" s="47">
        <f t="shared" si="43"/>
        <v>-6.3511830635118338E-2</v>
      </c>
      <c r="F36" s="47">
        <f t="shared" si="43"/>
        <v>8.3510638297872308E-2</v>
      </c>
      <c r="G36" s="47">
        <f t="shared" si="43"/>
        <v>-0.25208640157093765</v>
      </c>
      <c r="H36" s="47">
        <f t="shared" si="43"/>
        <v>0.71283229405973092</v>
      </c>
      <c r="I36" s="47">
        <f>+IFERROR(I35/H35-1,"nm")</f>
        <v>3.6405441655489312E-3</v>
      </c>
      <c r="J36" s="47">
        <f t="shared" ref="J36:N36" si="44">+IFERROR(J35/I35-1,"nm")</f>
        <v>0</v>
      </c>
      <c r="K36" s="47">
        <f t="shared" si="44"/>
        <v>0</v>
      </c>
      <c r="L36" s="47">
        <f t="shared" si="44"/>
        <v>0</v>
      </c>
      <c r="M36" s="47">
        <f t="shared" si="44"/>
        <v>0</v>
      </c>
      <c r="N36" s="47">
        <f t="shared" si="44"/>
        <v>0</v>
      </c>
      <c r="O36" s="47"/>
    </row>
    <row r="37" spans="1:15" x14ac:dyDescent="0.3">
      <c r="A37" s="46" t="s">
        <v>131</v>
      </c>
      <c r="B37" s="47">
        <f t="shared" ref="B37:I37" si="45">+IFERROR(B35/B$21,"nm")</f>
        <v>0.27409024745269289</v>
      </c>
      <c r="C37" s="47">
        <f t="shared" si="45"/>
        <v>0.26388512598211866</v>
      </c>
      <c r="D37" s="47">
        <f t="shared" si="45"/>
        <v>0.26386698212407994</v>
      </c>
      <c r="E37" s="47">
        <f t="shared" si="45"/>
        <v>0.25311342982160889</v>
      </c>
      <c r="F37" s="47">
        <f t="shared" si="45"/>
        <v>0.25619418941013711</v>
      </c>
      <c r="G37" s="47">
        <f t="shared" si="45"/>
        <v>0.2103700635183651</v>
      </c>
      <c r="H37" s="47">
        <f t="shared" si="45"/>
        <v>0.30380115256999823</v>
      </c>
      <c r="I37" s="47">
        <f t="shared" si="45"/>
        <v>0.28540293140086087</v>
      </c>
      <c r="J37" s="49">
        <f>+I37</f>
        <v>0.28540293140086087</v>
      </c>
      <c r="K37" s="49">
        <f t="shared" ref="K37:N37" si="46">+J37</f>
        <v>0.28540293140086087</v>
      </c>
      <c r="L37" s="49">
        <f t="shared" si="46"/>
        <v>0.28540293140086087</v>
      </c>
      <c r="M37" s="49">
        <f t="shared" si="46"/>
        <v>0.28540293140086087</v>
      </c>
      <c r="N37" s="49">
        <f t="shared" si="46"/>
        <v>0.28540293140086087</v>
      </c>
      <c r="O37" s="49"/>
    </row>
    <row r="38" spans="1:15" x14ac:dyDescent="0.3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47">+K41*K48</f>
        <v>124.00000000000001</v>
      </c>
      <c r="L38" s="48">
        <f t="shared" si="47"/>
        <v>124.00000000000001</v>
      </c>
      <c r="M38" s="48">
        <f t="shared" si="47"/>
        <v>124.00000000000001</v>
      </c>
      <c r="N38" s="48">
        <f t="shared" si="47"/>
        <v>124.00000000000001</v>
      </c>
      <c r="O38" s="48"/>
    </row>
    <row r="39" spans="1:15" x14ac:dyDescent="0.3">
      <c r="A39" s="46" t="s">
        <v>129</v>
      </c>
      <c r="B39" s="47" t="str">
        <f>+IFERROR(B38/A38-1,"nm")</f>
        <v>nm</v>
      </c>
      <c r="C39" s="47">
        <f t="shared" ref="C39:H39" si="48">+IFERROR(C38/B38-1,"nm")</f>
        <v>9.9173553719008156E-2</v>
      </c>
      <c r="D39" s="47">
        <f t="shared" si="48"/>
        <v>5.2631578947368363E-2</v>
      </c>
      <c r="E39" s="47">
        <f t="shared" si="48"/>
        <v>0.14285714285714279</v>
      </c>
      <c r="F39" s="47">
        <f t="shared" si="48"/>
        <v>-6.8749999999999978E-2</v>
      </c>
      <c r="G39" s="47">
        <f t="shared" si="48"/>
        <v>-6.7114093959731447E-3</v>
      </c>
      <c r="H39" s="47">
        <f t="shared" si="48"/>
        <v>-0.1216216216216216</v>
      </c>
      <c r="I39" s="47">
        <f>+IFERROR(I38/H38-1,"nm")</f>
        <v>-4.6153846153846101E-2</v>
      </c>
      <c r="J39" s="47">
        <f t="shared" ref="J39:N39" si="49">+IFERROR(J38/I38-1,"nm")</f>
        <v>2.2204460492503131E-16</v>
      </c>
      <c r="K39" s="47">
        <f t="shared" si="49"/>
        <v>0</v>
      </c>
      <c r="L39" s="47">
        <f t="shared" si="49"/>
        <v>0</v>
      </c>
      <c r="M39" s="47">
        <f t="shared" si="49"/>
        <v>0</v>
      </c>
      <c r="N39" s="47">
        <f t="shared" si="49"/>
        <v>0</v>
      </c>
      <c r="O39" s="47"/>
    </row>
    <row r="40" spans="1:15" x14ac:dyDescent="0.3">
      <c r="A40" s="46" t="s">
        <v>133</v>
      </c>
      <c r="B40" s="47">
        <f t="shared" ref="B40:N40" si="50">+IFERROR(B38/B$21,"nm")</f>
        <v>8.8064046579330417E-3</v>
      </c>
      <c r="C40" s="47">
        <f t="shared" si="50"/>
        <v>9.0083988079111346E-3</v>
      </c>
      <c r="D40" s="47">
        <f t="shared" si="50"/>
        <v>9.2008412197686646E-3</v>
      </c>
      <c r="E40" s="47">
        <f t="shared" si="50"/>
        <v>1.0770784247728038E-2</v>
      </c>
      <c r="F40" s="47">
        <f t="shared" si="50"/>
        <v>9.3698905798012821E-3</v>
      </c>
      <c r="G40" s="47">
        <f t="shared" si="50"/>
        <v>1.0218171775752554E-2</v>
      </c>
      <c r="H40" s="47">
        <f t="shared" si="50"/>
        <v>7.5673787764130628E-3</v>
      </c>
      <c r="I40" s="47">
        <f t="shared" si="50"/>
        <v>6.7563886013185855E-3</v>
      </c>
      <c r="J40" s="47">
        <f t="shared" si="50"/>
        <v>6.7563886013185864E-3</v>
      </c>
      <c r="K40" s="47">
        <f t="shared" si="50"/>
        <v>6.7563886013185864E-3</v>
      </c>
      <c r="L40" s="47">
        <f t="shared" si="50"/>
        <v>6.7563886013185864E-3</v>
      </c>
      <c r="M40" s="47">
        <f t="shared" si="50"/>
        <v>6.7563886013185864E-3</v>
      </c>
      <c r="N40" s="47">
        <f t="shared" si="50"/>
        <v>6.7563886013185864E-3</v>
      </c>
      <c r="O40" s="47"/>
    </row>
    <row r="41" spans="1:15" x14ac:dyDescent="0.3">
      <c r="A41" s="46" t="s">
        <v>140</v>
      </c>
      <c r="B41" s="47">
        <f t="shared" ref="B41:H41" si="51">+IFERROR(B38/B48,"nm")</f>
        <v>0.19145569620253164</v>
      </c>
      <c r="C41" s="47">
        <f t="shared" si="51"/>
        <v>0.17924528301886791</v>
      </c>
      <c r="D41" s="47">
        <f t="shared" si="51"/>
        <v>0.17094017094017094</v>
      </c>
      <c r="E41" s="47">
        <f t="shared" si="51"/>
        <v>0.18867924528301888</v>
      </c>
      <c r="F41" s="47">
        <f t="shared" si="51"/>
        <v>0.18304668304668303</v>
      </c>
      <c r="G41" s="47">
        <f t="shared" si="51"/>
        <v>0.22945736434108527</v>
      </c>
      <c r="H41" s="47">
        <f t="shared" si="5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2">+J41</f>
        <v>0.19405320813771518</v>
      </c>
      <c r="L41" s="49">
        <f t="shared" si="52"/>
        <v>0.19405320813771518</v>
      </c>
      <c r="M41" s="49">
        <f t="shared" si="52"/>
        <v>0.19405320813771518</v>
      </c>
      <c r="N41" s="49">
        <f t="shared" si="52"/>
        <v>0.19405320813771518</v>
      </c>
      <c r="O41" s="49"/>
    </row>
    <row r="42" spans="1:15" x14ac:dyDescent="0.3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53">+K35-K38</f>
        <v>5114</v>
      </c>
      <c r="L42" s="9">
        <f t="shared" si="53"/>
        <v>5114</v>
      </c>
      <c r="M42" s="9">
        <f t="shared" si="53"/>
        <v>5114</v>
      </c>
      <c r="N42" s="9">
        <f t="shared" si="53"/>
        <v>5114</v>
      </c>
      <c r="O42" s="9"/>
    </row>
    <row r="43" spans="1:15" x14ac:dyDescent="0.3">
      <c r="A43" s="46" t="s">
        <v>129</v>
      </c>
      <c r="B43" s="47" t="str">
        <f>+IFERROR(B42/A42-1,"nm")</f>
        <v>nm</v>
      </c>
      <c r="C43" s="47">
        <f t="shared" ref="C43:H43" si="54">+IFERROR(C42/B42-1,"nm")</f>
        <v>3.2373113854595292E-2</v>
      </c>
      <c r="D43" s="47">
        <f t="shared" si="54"/>
        <v>2.9763486579856391E-2</v>
      </c>
      <c r="E43" s="47">
        <f t="shared" si="54"/>
        <v>-7.096774193548383E-2</v>
      </c>
      <c r="F43" s="47">
        <f t="shared" si="54"/>
        <v>9.0277777777777679E-2</v>
      </c>
      <c r="G43" s="47">
        <f t="shared" si="54"/>
        <v>-0.26140127388535028</v>
      </c>
      <c r="H43" s="47">
        <f t="shared" si="54"/>
        <v>0.75543290789927564</v>
      </c>
      <c r="I43" s="47">
        <f>+IFERROR(I42/H42-1,"nm")</f>
        <v>4.9125564943997002E-3</v>
      </c>
      <c r="J43" s="47">
        <f t="shared" ref="J43:N43" si="55">+IFERROR(J42/I42-1,"nm")</f>
        <v>0</v>
      </c>
      <c r="K43" s="47">
        <f t="shared" si="55"/>
        <v>0</v>
      </c>
      <c r="L43" s="47">
        <f t="shared" si="55"/>
        <v>0</v>
      </c>
      <c r="M43" s="47">
        <f t="shared" si="55"/>
        <v>0</v>
      </c>
      <c r="N43" s="47">
        <f t="shared" si="55"/>
        <v>0</v>
      </c>
      <c r="O43" s="47"/>
    </row>
    <row r="44" spans="1:15" x14ac:dyDescent="0.3">
      <c r="A44" s="46" t="s">
        <v>131</v>
      </c>
      <c r="B44" s="47">
        <f t="shared" ref="B44:N44" si="56">+IFERROR(B42/B$21,"nm")</f>
        <v>0.26528384279475981</v>
      </c>
      <c r="C44" s="47">
        <f t="shared" si="56"/>
        <v>0.25487672717420751</v>
      </c>
      <c r="D44" s="47">
        <f t="shared" si="56"/>
        <v>0.25466614090431128</v>
      </c>
      <c r="E44" s="47">
        <f t="shared" si="56"/>
        <v>0.24234264557388085</v>
      </c>
      <c r="F44" s="47">
        <f t="shared" si="56"/>
        <v>0.2468242988303358</v>
      </c>
      <c r="G44" s="47">
        <f t="shared" si="56"/>
        <v>0.20015189174261253</v>
      </c>
      <c r="H44" s="47">
        <f t="shared" si="56"/>
        <v>0.29623377379358518</v>
      </c>
      <c r="I44" s="47">
        <f t="shared" si="56"/>
        <v>0.27864654279954232</v>
      </c>
      <c r="J44" s="47">
        <f t="shared" si="56"/>
        <v>0.27864654279954232</v>
      </c>
      <c r="K44" s="47">
        <f t="shared" si="56"/>
        <v>0.27864654279954232</v>
      </c>
      <c r="L44" s="47">
        <f t="shared" si="56"/>
        <v>0.27864654279954232</v>
      </c>
      <c r="M44" s="47">
        <f t="shared" si="56"/>
        <v>0.27864654279954232</v>
      </c>
      <c r="N44" s="47">
        <f t="shared" si="56"/>
        <v>0.27864654279954232</v>
      </c>
      <c r="O44" s="47"/>
    </row>
    <row r="45" spans="1:15" x14ac:dyDescent="0.3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57">+K21*K47</f>
        <v>146</v>
      </c>
      <c r="L45" s="48">
        <f t="shared" si="57"/>
        <v>146</v>
      </c>
      <c r="M45" s="48">
        <f t="shared" si="57"/>
        <v>146</v>
      </c>
      <c r="N45" s="48">
        <f t="shared" si="57"/>
        <v>146</v>
      </c>
      <c r="O45" s="48"/>
    </row>
    <row r="46" spans="1:15" x14ac:dyDescent="0.3">
      <c r="A46" s="46" t="s">
        <v>129</v>
      </c>
      <c r="B46" s="47" t="str">
        <f>+IFERROR(B45/A45-1,"nm")</f>
        <v>nm</v>
      </c>
      <c r="C46" s="47">
        <f t="shared" ref="C46:H46" si="58">+IFERROR(C45/B45-1,"nm")</f>
        <v>0.16346153846153855</v>
      </c>
      <c r="D46" s="47">
        <f t="shared" si="58"/>
        <v>-7.8512396694214837E-2</v>
      </c>
      <c r="E46" s="47">
        <f t="shared" si="58"/>
        <v>-0.12107623318385652</v>
      </c>
      <c r="F46" s="47">
        <f t="shared" si="58"/>
        <v>-0.40306122448979587</v>
      </c>
      <c r="G46" s="47">
        <f t="shared" si="58"/>
        <v>-5.9829059829059839E-2</v>
      </c>
      <c r="H46" s="47">
        <f t="shared" si="58"/>
        <v>-0.10909090909090913</v>
      </c>
      <c r="I46" s="47">
        <f>+IFERROR(I45/H45-1,"nm")</f>
        <v>0.48979591836734704</v>
      </c>
      <c r="J46" s="47">
        <f t="shared" ref="J46:N46" si="59">+IFERROR(J45/I45-1,"nm")</f>
        <v>0</v>
      </c>
      <c r="K46" s="47">
        <f t="shared" si="59"/>
        <v>0</v>
      </c>
      <c r="L46" s="47">
        <f t="shared" si="59"/>
        <v>0</v>
      </c>
      <c r="M46" s="47">
        <f t="shared" si="59"/>
        <v>0</v>
      </c>
      <c r="N46" s="47">
        <f t="shared" si="59"/>
        <v>0</v>
      </c>
      <c r="O46" s="47"/>
    </row>
    <row r="47" spans="1:15" x14ac:dyDescent="0.3">
      <c r="A47" s="46" t="s">
        <v>133</v>
      </c>
      <c r="B47" s="47">
        <f t="shared" ref="B47:I47" si="60">+IFERROR(B45/B$21,"nm")</f>
        <v>1.5138282387190683E-2</v>
      </c>
      <c r="C47" s="47">
        <f t="shared" si="60"/>
        <v>1.6391221891086428E-2</v>
      </c>
      <c r="D47" s="47">
        <f t="shared" si="60"/>
        <v>1.4655625657202945E-2</v>
      </c>
      <c r="E47" s="47">
        <f t="shared" si="60"/>
        <v>1.3194210703466847E-2</v>
      </c>
      <c r="F47" s="47">
        <f t="shared" si="60"/>
        <v>7.3575650861526856E-3</v>
      </c>
      <c r="G47" s="47">
        <f t="shared" si="60"/>
        <v>7.5945871306268989E-3</v>
      </c>
      <c r="H47" s="47">
        <f t="shared" si="60"/>
        <v>5.7046393852960009E-3</v>
      </c>
      <c r="I47" s="47">
        <f t="shared" si="60"/>
        <v>7.9551027080041418E-3</v>
      </c>
      <c r="J47" s="49">
        <f>+I47</f>
        <v>7.9551027080041418E-3</v>
      </c>
      <c r="K47" s="49">
        <f t="shared" ref="K47:N47" si="61">+J47</f>
        <v>7.9551027080041418E-3</v>
      </c>
      <c r="L47" s="49">
        <f t="shared" si="61"/>
        <v>7.9551027080041418E-3</v>
      </c>
      <c r="M47" s="49">
        <f t="shared" si="61"/>
        <v>7.9551027080041418E-3</v>
      </c>
      <c r="N47" s="49">
        <f t="shared" si="61"/>
        <v>7.9551027080041418E-3</v>
      </c>
      <c r="O47" s="49"/>
    </row>
    <row r="48" spans="1:15" x14ac:dyDescent="0.3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62">+K21*K50</f>
        <v>639.00000000000011</v>
      </c>
      <c r="L48" s="48">
        <f t="shared" si="62"/>
        <v>639.00000000000011</v>
      </c>
      <c r="M48" s="48">
        <f t="shared" si="62"/>
        <v>639.00000000000011</v>
      </c>
      <c r="N48" s="48">
        <f t="shared" si="62"/>
        <v>639.00000000000011</v>
      </c>
      <c r="O48" s="48"/>
    </row>
    <row r="49" spans="1:15" x14ac:dyDescent="0.3">
      <c r="A49" s="46" t="s">
        <v>129</v>
      </c>
      <c r="B49" s="47" t="str">
        <f>+IFERROR(B48/A48-1,"nm")</f>
        <v>nm</v>
      </c>
      <c r="C49" s="47">
        <f t="shared" ref="C49:H49" si="63">+IFERROR(C48/B48-1,"nm")</f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2.2204460492503131E-16</v>
      </c>
      <c r="K49" s="47">
        <f t="shared" si="64"/>
        <v>0</v>
      </c>
      <c r="L49" s="47">
        <f t="shared" si="64"/>
        <v>0</v>
      </c>
      <c r="M49" s="47">
        <f t="shared" si="64"/>
        <v>0</v>
      </c>
      <c r="N49" s="47">
        <f t="shared" si="64"/>
        <v>0</v>
      </c>
      <c r="O49" s="47"/>
    </row>
    <row r="50" spans="1:15" x14ac:dyDescent="0.3">
      <c r="A50" s="46" t="s">
        <v>133</v>
      </c>
      <c r="B50" s="47">
        <f t="shared" ref="B50:I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 t="shared" si="65"/>
        <v>3.4817196098730456E-2</v>
      </c>
      <c r="J50" s="49">
        <f>+I50</f>
        <v>3.4817196098730456E-2</v>
      </c>
      <c r="K50" s="49">
        <f t="shared" ref="K50:N50" si="66">+J50</f>
        <v>3.4817196098730456E-2</v>
      </c>
      <c r="L50" s="49">
        <f t="shared" si="66"/>
        <v>3.4817196098730456E-2</v>
      </c>
      <c r="M50" s="49">
        <f t="shared" si="66"/>
        <v>3.4817196098730456E-2</v>
      </c>
      <c r="N50" s="49">
        <f t="shared" si="66"/>
        <v>3.4817196098730456E-2</v>
      </c>
      <c r="O50" s="49"/>
    </row>
    <row r="51" spans="1:15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3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67">J52</f>
        <v>102</v>
      </c>
      <c r="L52" s="60">
        <f t="shared" si="67"/>
        <v>102</v>
      </c>
      <c r="M52" s="60">
        <f t="shared" si="67"/>
        <v>102</v>
      </c>
      <c r="N52" s="60">
        <f t="shared" si="67"/>
        <v>102</v>
      </c>
      <c r="O52" s="60"/>
    </row>
    <row r="53" spans="1:15" x14ac:dyDescent="0.3">
      <c r="A53" s="42" t="s">
        <v>129</v>
      </c>
      <c r="C53" s="69">
        <f>C52/B52-1</f>
        <v>-0.36521739130434783</v>
      </c>
      <c r="D53" s="69">
        <f t="shared" ref="D53:I53" si="68">D52/C52-1</f>
        <v>0</v>
      </c>
      <c r="E53" s="69">
        <f t="shared" si="68"/>
        <v>0.20547945205479445</v>
      </c>
      <c r="F53" s="69">
        <f t="shared" si="68"/>
        <v>-0.52272727272727271</v>
      </c>
      <c r="G53" s="69">
        <f t="shared" si="68"/>
        <v>-0.2857142857142857</v>
      </c>
      <c r="H53" s="69">
        <f t="shared" si="68"/>
        <v>-0.16666666666666663</v>
      </c>
      <c r="I53" s="69">
        <f t="shared" si="68"/>
        <v>3.08</v>
      </c>
      <c r="J53" s="47">
        <f t="shared" ref="J53:N53" si="69">+IFERROR(J52/I52-1,"nm")</f>
        <v>0</v>
      </c>
      <c r="K53" s="47">
        <f t="shared" si="69"/>
        <v>0</v>
      </c>
      <c r="L53" s="47">
        <f t="shared" si="69"/>
        <v>0</v>
      </c>
      <c r="M53" s="47">
        <f t="shared" si="69"/>
        <v>0</v>
      </c>
      <c r="N53" s="47">
        <f t="shared" si="69"/>
        <v>0</v>
      </c>
      <c r="O53" s="47"/>
    </row>
    <row r="54" spans="1:15" x14ac:dyDescent="0.3">
      <c r="A54" s="41" t="s">
        <v>130</v>
      </c>
      <c r="B54" s="1">
        <f>B57+B60</f>
        <v>-2053</v>
      </c>
      <c r="C54" s="1">
        <f t="shared" ref="C54:I54" si="70">C57+C60</f>
        <v>-2366</v>
      </c>
      <c r="D54" s="1">
        <f t="shared" si="70"/>
        <v>-2444</v>
      </c>
      <c r="E54" s="1">
        <f t="shared" si="70"/>
        <v>-2441</v>
      </c>
      <c r="F54" s="1">
        <f t="shared" si="70"/>
        <v>-3067</v>
      </c>
      <c r="G54" s="1">
        <f t="shared" si="70"/>
        <v>-3254</v>
      </c>
      <c r="H54" s="1">
        <f t="shared" si="70"/>
        <v>-3434</v>
      </c>
      <c r="I54" s="1">
        <f t="shared" si="70"/>
        <v>-4042</v>
      </c>
      <c r="J54" s="48">
        <f>+J52*J56</f>
        <v>-4042</v>
      </c>
      <c r="K54" s="48">
        <f t="shared" ref="K54:N54" si="71">+K52*K56</f>
        <v>-4042</v>
      </c>
      <c r="L54" s="48">
        <f t="shared" si="71"/>
        <v>-4042</v>
      </c>
      <c r="M54" s="48">
        <f t="shared" si="71"/>
        <v>-4042</v>
      </c>
      <c r="N54" s="48">
        <f t="shared" si="71"/>
        <v>-4042</v>
      </c>
      <c r="O54" s="48"/>
    </row>
    <row r="55" spans="1:15" x14ac:dyDescent="0.3">
      <c r="A55" s="42" t="s">
        <v>129</v>
      </c>
      <c r="C55" s="69">
        <f>C54/B54-1</f>
        <v>0.15245981490501714</v>
      </c>
      <c r="D55" s="69">
        <f t="shared" ref="D55:I55" si="72">D54/C54-1</f>
        <v>3.2967032967033072E-2</v>
      </c>
      <c r="E55" s="69">
        <f t="shared" si="72"/>
        <v>-1.2274959083469206E-3</v>
      </c>
      <c r="F55" s="69">
        <f t="shared" si="72"/>
        <v>0.25645227365833678</v>
      </c>
      <c r="G55" s="69">
        <f t="shared" si="72"/>
        <v>6.0971633518095869E-2</v>
      </c>
      <c r="H55" s="69">
        <f t="shared" si="72"/>
        <v>5.5316533497234088E-2</v>
      </c>
      <c r="I55" s="69">
        <f t="shared" si="72"/>
        <v>0.1770529994175889</v>
      </c>
      <c r="J55" s="47">
        <f t="shared" ref="J55:N55" si="73">+IFERROR(J54/I54-1,"nm")</f>
        <v>0</v>
      </c>
      <c r="K55" s="47">
        <f t="shared" si="73"/>
        <v>0</v>
      </c>
      <c r="L55" s="47">
        <f t="shared" si="73"/>
        <v>0</v>
      </c>
      <c r="M55" s="47">
        <f t="shared" si="73"/>
        <v>0</v>
      </c>
      <c r="N55" s="47">
        <f t="shared" si="73"/>
        <v>0</v>
      </c>
      <c r="O55" s="47"/>
    </row>
    <row r="56" spans="1:15" x14ac:dyDescent="0.3">
      <c r="A56" s="42" t="s">
        <v>131</v>
      </c>
      <c r="B56" s="69">
        <f>B54/B52</f>
        <v>-17.85217391304348</v>
      </c>
      <c r="C56" s="69">
        <f t="shared" ref="C56:I56" si="74">C54/C52</f>
        <v>-32.410958904109592</v>
      </c>
      <c r="D56" s="69">
        <f t="shared" si="74"/>
        <v>-33.479452054794521</v>
      </c>
      <c r="E56" s="69">
        <f t="shared" si="74"/>
        <v>-27.738636363636363</v>
      </c>
      <c r="F56" s="69">
        <f t="shared" si="74"/>
        <v>-73.023809523809518</v>
      </c>
      <c r="G56" s="69">
        <f t="shared" si="74"/>
        <v>-108.46666666666667</v>
      </c>
      <c r="H56" s="69">
        <f t="shared" si="74"/>
        <v>-137.36000000000001</v>
      </c>
      <c r="I56" s="69">
        <f t="shared" si="74"/>
        <v>-39.627450980392155</v>
      </c>
      <c r="J56" s="49">
        <f>+I56</f>
        <v>-39.627450980392155</v>
      </c>
      <c r="K56" s="49">
        <f t="shared" ref="K56:N56" si="75">+J56</f>
        <v>-39.627450980392155</v>
      </c>
      <c r="L56" s="49">
        <f t="shared" si="75"/>
        <v>-39.627450980392155</v>
      </c>
      <c r="M56" s="49">
        <f t="shared" si="75"/>
        <v>-39.627450980392155</v>
      </c>
      <c r="N56" s="49">
        <f t="shared" si="75"/>
        <v>-39.627450980392155</v>
      </c>
      <c r="O56" s="49"/>
    </row>
    <row r="57" spans="1:15" x14ac:dyDescent="0.3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3">
      <c r="A58" s="42" t="s">
        <v>129</v>
      </c>
      <c r="C58" s="69">
        <f>C57/B57-1</f>
        <v>9.5238095238095344E-2</v>
      </c>
      <c r="D58" s="69">
        <f t="shared" ref="D58:I58" si="76">D57/C57-1</f>
        <v>1.304347826086949E-2</v>
      </c>
      <c r="E58" s="69">
        <f t="shared" si="76"/>
        <v>-6.8669527896995763E-2</v>
      </c>
      <c r="F58" s="69">
        <f t="shared" si="76"/>
        <v>-0.10138248847926268</v>
      </c>
      <c r="G58" s="69">
        <f t="shared" si="76"/>
        <v>9.7435897435897534E-2</v>
      </c>
      <c r="H58" s="69">
        <f t="shared" si="76"/>
        <v>3.7383177570093462E-2</v>
      </c>
      <c r="I58" s="69">
        <f t="shared" si="76"/>
        <v>-9.009009009009028E-3</v>
      </c>
      <c r="J58" s="47">
        <f t="shared" ref="J58:N58" si="77">+IFERROR(J57/I57-1,"nm")</f>
        <v>0</v>
      </c>
      <c r="K58" s="47">
        <f t="shared" si="77"/>
        <v>0</v>
      </c>
      <c r="L58" s="47">
        <f t="shared" si="77"/>
        <v>0</v>
      </c>
      <c r="M58" s="47">
        <f t="shared" si="77"/>
        <v>0</v>
      </c>
      <c r="N58" s="47">
        <f t="shared" si="77"/>
        <v>0</v>
      </c>
      <c r="O58" s="47"/>
    </row>
    <row r="59" spans="1:15" x14ac:dyDescent="0.3">
      <c r="A59" s="42" t="s">
        <v>133</v>
      </c>
      <c r="B59" s="69">
        <f>B57/B52</f>
        <v>1.826086956521739</v>
      </c>
      <c r="C59" s="69">
        <f t="shared" ref="C59:I59" si="78">C57/C52</f>
        <v>3.1506849315068495</v>
      </c>
      <c r="D59" s="69">
        <f t="shared" si="78"/>
        <v>3.1917808219178081</v>
      </c>
      <c r="E59" s="69">
        <f t="shared" si="78"/>
        <v>2.4659090909090908</v>
      </c>
      <c r="F59" s="69">
        <f t="shared" si="78"/>
        <v>4.6428571428571432</v>
      </c>
      <c r="G59" s="69">
        <f t="shared" si="78"/>
        <v>7.1333333333333337</v>
      </c>
      <c r="H59" s="69">
        <f t="shared" si="78"/>
        <v>8.8800000000000008</v>
      </c>
      <c r="I59" s="69">
        <f t="shared" si="78"/>
        <v>2.1568627450980391</v>
      </c>
      <c r="J59" s="49">
        <f>+I59</f>
        <v>2.1568627450980391</v>
      </c>
      <c r="K59" s="49">
        <f t="shared" ref="K59:N59" si="79">+J59</f>
        <v>2.1568627450980391</v>
      </c>
      <c r="L59" s="49">
        <f t="shared" si="79"/>
        <v>2.1568627450980391</v>
      </c>
      <c r="M59" s="49">
        <f t="shared" si="79"/>
        <v>2.1568627450980391</v>
      </c>
      <c r="N59" s="49">
        <f t="shared" si="79"/>
        <v>2.1568627450980391</v>
      </c>
      <c r="O59" s="49"/>
    </row>
    <row r="60" spans="1:15" x14ac:dyDescent="0.3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3">
      <c r="A61" s="42" t="s">
        <v>129</v>
      </c>
      <c r="C61" s="69">
        <f>C60/B60-1</f>
        <v>0.1471498011489174</v>
      </c>
      <c r="D61" s="69">
        <f t="shared" ref="D61:I61" si="80">D60/C60-1</f>
        <v>3.1201848998459125E-2</v>
      </c>
      <c r="E61" s="69">
        <f t="shared" si="80"/>
        <v>-7.097497198356395E-3</v>
      </c>
      <c r="F61" s="69">
        <f t="shared" si="80"/>
        <v>0.22723852520692245</v>
      </c>
      <c r="G61" s="69">
        <f t="shared" si="80"/>
        <v>6.3151440833844275E-2</v>
      </c>
      <c r="H61" s="69">
        <f t="shared" si="80"/>
        <v>5.4209919261822392E-2</v>
      </c>
      <c r="I61" s="69">
        <f t="shared" si="80"/>
        <v>0.16575492341356668</v>
      </c>
      <c r="J61" s="47">
        <f t="shared" ref="J61:N61" si="81">+IFERROR(J60/I60-1,"nm")</f>
        <v>0</v>
      </c>
      <c r="K61" s="47">
        <f t="shared" si="81"/>
        <v>0</v>
      </c>
      <c r="L61" s="47">
        <f t="shared" si="81"/>
        <v>0</v>
      </c>
      <c r="M61" s="47">
        <f t="shared" si="81"/>
        <v>0</v>
      </c>
      <c r="N61" s="47">
        <f t="shared" si="81"/>
        <v>0</v>
      </c>
      <c r="O61" s="47"/>
    </row>
    <row r="62" spans="1:15" x14ac:dyDescent="0.3">
      <c r="A62" s="42" t="s">
        <v>131</v>
      </c>
      <c r="B62" s="69">
        <f>B60/B52</f>
        <v>-19.678260869565218</v>
      </c>
      <c r="C62" s="69">
        <f t="shared" ref="C62:I62" si="82">C60/C52</f>
        <v>-35.561643835616437</v>
      </c>
      <c r="D62" s="69">
        <f t="shared" si="82"/>
        <v>-36.671232876712331</v>
      </c>
      <c r="E62" s="69">
        <f t="shared" si="82"/>
        <v>-30.204545454545453</v>
      </c>
      <c r="F62" s="69">
        <f t="shared" si="82"/>
        <v>-77.666666666666671</v>
      </c>
      <c r="G62" s="69">
        <f t="shared" si="82"/>
        <v>-115.6</v>
      </c>
      <c r="H62" s="69">
        <f t="shared" si="82"/>
        <v>-146.24</v>
      </c>
      <c r="I62" s="69">
        <f t="shared" si="82"/>
        <v>-41.784313725490193</v>
      </c>
      <c r="J62" s="49">
        <f>+I62</f>
        <v>-41.784313725490193</v>
      </c>
      <c r="K62" s="49">
        <f t="shared" ref="K62:N62" si="83">+J62</f>
        <v>-41.784313725490193</v>
      </c>
      <c r="L62" s="49">
        <f t="shared" si="83"/>
        <v>-41.784313725490193</v>
      </c>
      <c r="M62" s="49">
        <f t="shared" si="83"/>
        <v>-41.784313725490193</v>
      </c>
      <c r="N62" s="49">
        <f t="shared" si="83"/>
        <v>-41.784313725490193</v>
      </c>
      <c r="O62" s="49"/>
    </row>
    <row r="63" spans="1:15" x14ac:dyDescent="0.3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3">
      <c r="A64" s="42" t="s">
        <v>129</v>
      </c>
      <c r="C64" s="69">
        <f>C63/B63-1</f>
        <v>0.14666666666666672</v>
      </c>
      <c r="D64" s="69">
        <f t="shared" ref="D64:I64" si="84">D63/C63-1</f>
        <v>7.7519379844961156E-2</v>
      </c>
      <c r="E64" s="69">
        <f t="shared" si="84"/>
        <v>2.877697841726623E-2</v>
      </c>
      <c r="F64" s="69">
        <f t="shared" si="84"/>
        <v>-2.7972027972028024E-2</v>
      </c>
      <c r="G64" s="69">
        <f t="shared" si="84"/>
        <v>0.57553956834532372</v>
      </c>
      <c r="H64" s="69">
        <f t="shared" si="84"/>
        <v>-0.36529680365296802</v>
      </c>
      <c r="I64" s="69">
        <f t="shared" si="84"/>
        <v>-0.20143884892086328</v>
      </c>
      <c r="J64" s="47">
        <f t="shared" ref="J64:N64" si="85">+IFERROR(J63/I63-1,"nm")</f>
        <v>-1.1102230246251565E-16</v>
      </c>
      <c r="K64" s="47">
        <f t="shared" si="85"/>
        <v>0</v>
      </c>
      <c r="L64" s="47">
        <f t="shared" si="85"/>
        <v>0</v>
      </c>
      <c r="M64" s="47">
        <f t="shared" si="85"/>
        <v>0</v>
      </c>
      <c r="N64" s="47">
        <f t="shared" si="85"/>
        <v>0</v>
      </c>
      <c r="O64" s="47"/>
    </row>
    <row r="65" spans="1:15" x14ac:dyDescent="0.3">
      <c r="A65" s="42" t="s">
        <v>133</v>
      </c>
      <c r="B65" s="69">
        <f>B63/B52</f>
        <v>1.9565217391304348</v>
      </c>
      <c r="C65" s="69">
        <f t="shared" ref="C65:I65" si="86">C63/C52</f>
        <v>3.5342465753424657</v>
      </c>
      <c r="D65" s="69">
        <f t="shared" si="86"/>
        <v>3.8082191780821919</v>
      </c>
      <c r="E65" s="69">
        <f t="shared" si="86"/>
        <v>3.25</v>
      </c>
      <c r="F65" s="69">
        <f t="shared" si="86"/>
        <v>6.6190476190476186</v>
      </c>
      <c r="G65" s="69">
        <f t="shared" si="86"/>
        <v>14.6</v>
      </c>
      <c r="H65" s="69">
        <f t="shared" si="86"/>
        <v>11.12</v>
      </c>
      <c r="I65" s="69">
        <f t="shared" si="86"/>
        <v>2.1764705882352939</v>
      </c>
      <c r="J65" s="49">
        <f>+I65</f>
        <v>2.1764705882352939</v>
      </c>
      <c r="K65" s="49">
        <f t="shared" ref="K65:N65" si="87">+J65</f>
        <v>2.1764705882352939</v>
      </c>
      <c r="L65" s="49">
        <f t="shared" si="87"/>
        <v>2.1764705882352939</v>
      </c>
      <c r="M65" s="49">
        <f t="shared" si="87"/>
        <v>2.1764705882352939</v>
      </c>
      <c r="N65" s="49">
        <f t="shared" si="87"/>
        <v>2.1764705882352939</v>
      </c>
      <c r="O65" s="49"/>
    </row>
    <row r="66" spans="1:15" x14ac:dyDescent="0.3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8">+K52*K68</f>
        <v>789</v>
      </c>
      <c r="L66" s="48">
        <f t="shared" si="88"/>
        <v>789</v>
      </c>
      <c r="M66" s="48">
        <f t="shared" si="88"/>
        <v>789</v>
      </c>
      <c r="N66" s="48">
        <f t="shared" si="88"/>
        <v>789</v>
      </c>
      <c r="O66" s="48"/>
    </row>
    <row r="67" spans="1:15" x14ac:dyDescent="0.3">
      <c r="A67" s="46" t="s">
        <v>129</v>
      </c>
      <c r="B67" s="47" t="str">
        <f>+IFERROR(B66/A66-1,"nm")</f>
        <v>nm</v>
      </c>
      <c r="C67" s="47">
        <f t="shared" ref="C67:H67" si="89">+IFERROR(C66/B66-1,"nm")</f>
        <v>5.5785123966942241E-2</v>
      </c>
      <c r="D67" s="47">
        <f t="shared" si="89"/>
        <v>4.3052837573385627E-2</v>
      </c>
      <c r="E67" s="47">
        <f t="shared" si="89"/>
        <v>0.12007504690431525</v>
      </c>
      <c r="F67" s="47">
        <f t="shared" si="89"/>
        <v>0.11390284757118918</v>
      </c>
      <c r="G67" s="47">
        <f t="shared" si="89"/>
        <v>0.24812030075187974</v>
      </c>
      <c r="H67" s="47">
        <f t="shared" si="89"/>
        <v>-6.0240963855421659E-2</v>
      </c>
      <c r="I67" s="47">
        <f>+IFERROR(I66/H66-1,"nm")</f>
        <v>1.1538461538461497E-2</v>
      </c>
      <c r="J67" s="47">
        <f t="shared" ref="J67:N67" si="90">+IFERROR(J66/I66-1,"nm")</f>
        <v>0</v>
      </c>
      <c r="K67" s="47">
        <f t="shared" si="90"/>
        <v>0</v>
      </c>
      <c r="L67" s="47">
        <f t="shared" si="90"/>
        <v>0</v>
      </c>
      <c r="M67" s="47">
        <f t="shared" si="90"/>
        <v>0</v>
      </c>
      <c r="N67" s="47">
        <f t="shared" si="90"/>
        <v>0</v>
      </c>
      <c r="O67" s="47"/>
    </row>
    <row r="68" spans="1:15" x14ac:dyDescent="0.3">
      <c r="A68" s="46" t="s">
        <v>133</v>
      </c>
      <c r="B68" s="47" t="str">
        <f t="shared" ref="B68:H68" si="91">+IFERROR(B66/B$70,"nm")</f>
        <v>nm</v>
      </c>
      <c r="C68" s="47">
        <f t="shared" si="91"/>
        <v>6.7521141649048627E-2</v>
      </c>
      <c r="D68" s="47">
        <f t="shared" si="91"/>
        <v>6.6875784190715187E-2</v>
      </c>
      <c r="E68" s="47">
        <f t="shared" si="91"/>
        <v>6.4596407703960176E-2</v>
      </c>
      <c r="F68" s="47">
        <f t="shared" si="91"/>
        <v>6.7774154097024059E-2</v>
      </c>
      <c r="G68" s="47">
        <f t="shared" si="91"/>
        <v>8.8798544987696584E-2</v>
      </c>
      <c r="H68" s="47">
        <f t="shared" si="91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92">+J68</f>
        <v>7.7352941176470589</v>
      </c>
      <c r="L68" s="49">
        <f t="shared" si="92"/>
        <v>7.7352941176470589</v>
      </c>
      <c r="M68" s="49">
        <f t="shared" si="92"/>
        <v>7.7352941176470589</v>
      </c>
      <c r="N68" s="49">
        <f t="shared" si="92"/>
        <v>7.7352941176470589</v>
      </c>
      <c r="O68" s="49"/>
    </row>
    <row r="69" spans="1:15" x14ac:dyDescent="0.3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3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93">+SUM(K72+K76+K80)</f>
        <v>12479</v>
      </c>
      <c r="L70" s="9">
        <f t="shared" si="93"/>
        <v>12479</v>
      </c>
      <c r="M70" s="9">
        <f t="shared" si="93"/>
        <v>12479</v>
      </c>
      <c r="N70" s="9">
        <f t="shared" si="93"/>
        <v>12479</v>
      </c>
      <c r="O70" s="9"/>
    </row>
    <row r="71" spans="1:15" x14ac:dyDescent="0.3">
      <c r="A71" s="44" t="s">
        <v>129</v>
      </c>
      <c r="B71" s="47" t="str">
        <f>+IFERROR(B70/A70-1,"nm")</f>
        <v>nm</v>
      </c>
      <c r="C71" s="47" t="str">
        <f t="shared" ref="C71:H71" si="94">+IFERROR(C70/B70-1,"nm")</f>
        <v>nm</v>
      </c>
      <c r="D71" s="47">
        <f t="shared" si="94"/>
        <v>5.3118393234672379E-2</v>
      </c>
      <c r="E71" s="47">
        <f t="shared" si="94"/>
        <v>0.15959849435382689</v>
      </c>
      <c r="F71" s="47">
        <f t="shared" si="94"/>
        <v>6.1674962129409261E-2</v>
      </c>
      <c r="G71" s="47">
        <f t="shared" si="94"/>
        <v>-4.7390949857317621E-2</v>
      </c>
      <c r="H71" s="47">
        <f t="shared" si="94"/>
        <v>0.22563389322777372</v>
      </c>
      <c r="I71" s="47">
        <f>+IFERROR(I70/H70-1,"nm")</f>
        <v>8.9298184357541999E-2</v>
      </c>
      <c r="J71" s="47">
        <f t="shared" ref="J71:N71" si="95">+IFERROR(J70/I70-1,"nm")</f>
        <v>0</v>
      </c>
      <c r="K71" s="47">
        <f t="shared" si="95"/>
        <v>0</v>
      </c>
      <c r="L71" s="47">
        <f t="shared" si="95"/>
        <v>0</v>
      </c>
      <c r="M71" s="47">
        <f t="shared" si="95"/>
        <v>0</v>
      </c>
      <c r="N71" s="47">
        <f t="shared" si="95"/>
        <v>0</v>
      </c>
      <c r="O71" s="47"/>
    </row>
    <row r="72" spans="1:15" x14ac:dyDescent="0.3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96">+J72*(1+K73)</f>
        <v>7388</v>
      </c>
      <c r="L72" s="3">
        <f t="shared" si="96"/>
        <v>7388</v>
      </c>
      <c r="M72" s="3">
        <f t="shared" si="96"/>
        <v>7388</v>
      </c>
      <c r="N72" s="3">
        <f t="shared" si="96"/>
        <v>7388</v>
      </c>
      <c r="O72" s="3"/>
    </row>
    <row r="73" spans="1:15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97">+IFERROR(D72/C72-1,"nm")</f>
        <v>2.9545905215149659E-2</v>
      </c>
      <c r="E73" s="47">
        <f t="shared" si="97"/>
        <v>0.1315485362095532</v>
      </c>
      <c r="F73" s="47">
        <f t="shared" si="97"/>
        <v>7.1148936170212673E-2</v>
      </c>
      <c r="G73" s="47">
        <f t="shared" si="97"/>
        <v>-6.3721595423486432E-2</v>
      </c>
      <c r="H73" s="47">
        <f t="shared" si="97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8">+K74+K75</f>
        <v>0</v>
      </c>
      <c r="L73" s="47">
        <f t="shared" si="98"/>
        <v>0</v>
      </c>
      <c r="M73" s="47">
        <f t="shared" si="98"/>
        <v>0</v>
      </c>
      <c r="N73" s="47">
        <f t="shared" si="98"/>
        <v>0</v>
      </c>
      <c r="O73" s="47"/>
    </row>
    <row r="74" spans="1:15" x14ac:dyDescent="0.3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9">+J74</f>
        <v>0</v>
      </c>
      <c r="L74" s="49">
        <f t="shared" si="99"/>
        <v>0</v>
      </c>
      <c r="M74" s="49">
        <f t="shared" si="99"/>
        <v>0</v>
      </c>
      <c r="N74" s="49">
        <f t="shared" si="99"/>
        <v>0</v>
      </c>
      <c r="O74" s="49"/>
    </row>
    <row r="75" spans="1:15" x14ac:dyDescent="0.3">
      <c r="A75" s="44" t="s">
        <v>138</v>
      </c>
      <c r="B75" s="47" t="str">
        <f>+IFERROR(B73-B74,"nm")</f>
        <v>nm</v>
      </c>
      <c r="C75" s="47" t="str">
        <f t="shared" ref="C75:H75" si="100">+IFERROR(C73-C74,"nm")</f>
        <v>nm</v>
      </c>
      <c r="D75" s="47">
        <f t="shared" si="100"/>
        <v>2.9545905215149659E-2</v>
      </c>
      <c r="E75" s="47">
        <f t="shared" si="100"/>
        <v>0.1315485362095532</v>
      </c>
      <c r="F75" s="47">
        <f t="shared" si="100"/>
        <v>7.1148936170212673E-2</v>
      </c>
      <c r="G75" s="47">
        <f t="shared" si="100"/>
        <v>-6.3721595423486432E-2</v>
      </c>
      <c r="H75" s="47">
        <f t="shared" si="100"/>
        <v>0.18295994568907004</v>
      </c>
      <c r="I75" s="47">
        <f>+IFERROR(I73-I74,"nm")</f>
        <v>5.9971305595408975E-2</v>
      </c>
      <c r="J75" s="49">
        <v>0</v>
      </c>
      <c r="K75" s="49">
        <f t="shared" si="99"/>
        <v>0</v>
      </c>
      <c r="L75" s="49">
        <f t="shared" si="99"/>
        <v>0</v>
      </c>
      <c r="M75" s="49">
        <f t="shared" si="99"/>
        <v>0</v>
      </c>
      <c r="N75" s="49">
        <f t="shared" si="99"/>
        <v>0</v>
      </c>
      <c r="O75" s="49"/>
    </row>
    <row r="76" spans="1:15" x14ac:dyDescent="0.3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101">+J76*(1+K77)</f>
        <v>4527</v>
      </c>
      <c r="L76" s="3">
        <f t="shared" si="101"/>
        <v>4527</v>
      </c>
      <c r="M76" s="3">
        <f t="shared" si="101"/>
        <v>4527</v>
      </c>
      <c r="N76" s="3">
        <f t="shared" si="101"/>
        <v>4527</v>
      </c>
      <c r="O76" s="3"/>
    </row>
    <row r="77" spans="1:15" x14ac:dyDescent="0.3">
      <c r="A77" s="44" t="s">
        <v>129</v>
      </c>
      <c r="B77" s="47" t="str">
        <f>+IFERROR(B76/A76-1,"nm")</f>
        <v>nm</v>
      </c>
      <c r="C77" s="47" t="str">
        <f t="shared" ref="C77:H77" si="102">+IFERROR(C76/B76-1,"nm")</f>
        <v>nm</v>
      </c>
      <c r="D77" s="47">
        <f t="shared" si="102"/>
        <v>0.11447184737087013</v>
      </c>
      <c r="E77" s="47">
        <f t="shared" si="102"/>
        <v>0.22755741127348639</v>
      </c>
      <c r="F77" s="47">
        <f t="shared" si="102"/>
        <v>5.0000000000000044E-2</v>
      </c>
      <c r="G77" s="47">
        <f t="shared" si="102"/>
        <v>-1.1013929381276322E-2</v>
      </c>
      <c r="H77" s="47">
        <f t="shared" si="102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103">+K78+K79</f>
        <v>0</v>
      </c>
      <c r="L77" s="47">
        <f t="shared" si="103"/>
        <v>0</v>
      </c>
      <c r="M77" s="47">
        <f t="shared" si="103"/>
        <v>0</v>
      </c>
      <c r="N77" s="47">
        <f t="shared" si="103"/>
        <v>0</v>
      </c>
      <c r="O77" s="47"/>
    </row>
    <row r="78" spans="1:15" x14ac:dyDescent="0.3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104">+J78</f>
        <v>0</v>
      </c>
      <c r="L78" s="49">
        <f t="shared" si="104"/>
        <v>0</v>
      </c>
      <c r="M78" s="49">
        <f t="shared" si="104"/>
        <v>0</v>
      </c>
      <c r="N78" s="49">
        <f t="shared" si="104"/>
        <v>0</v>
      </c>
      <c r="O78" s="49"/>
    </row>
    <row r="79" spans="1:15" x14ac:dyDescent="0.3">
      <c r="A79" s="44" t="s">
        <v>138</v>
      </c>
      <c r="B79" s="47" t="str">
        <f t="shared" ref="B79:H79" si="105">+IFERROR(B77-B78,"nm")</f>
        <v>nm</v>
      </c>
      <c r="C79" s="47" t="str">
        <f t="shared" si="105"/>
        <v>nm</v>
      </c>
      <c r="D79" s="47">
        <f t="shared" si="105"/>
        <v>0.11447184737087013</v>
      </c>
      <c r="E79" s="47">
        <f t="shared" si="105"/>
        <v>0.22755741127348639</v>
      </c>
      <c r="F79" s="47">
        <f t="shared" si="105"/>
        <v>5.0000000000000044E-2</v>
      </c>
      <c r="G79" s="47">
        <f t="shared" si="105"/>
        <v>-1.1013929381276322E-2</v>
      </c>
      <c r="H79" s="47">
        <f t="shared" si="105"/>
        <v>0.30887651490337364</v>
      </c>
      <c r="I79" s="47">
        <f>+IFERROR(I77-I78,"nm")</f>
        <v>0.13288288288288297</v>
      </c>
      <c r="J79" s="49">
        <v>0</v>
      </c>
      <c r="K79" s="49">
        <f t="shared" si="104"/>
        <v>0</v>
      </c>
      <c r="L79" s="49">
        <f t="shared" si="104"/>
        <v>0</v>
      </c>
      <c r="M79" s="49">
        <f t="shared" si="104"/>
        <v>0</v>
      </c>
      <c r="N79" s="49">
        <f t="shared" si="104"/>
        <v>0</v>
      </c>
      <c r="O79" s="49"/>
    </row>
    <row r="80" spans="1:15" x14ac:dyDescent="0.3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106">+J80*(1+K81)</f>
        <v>564</v>
      </c>
      <c r="L80" s="3">
        <f t="shared" si="106"/>
        <v>564</v>
      </c>
      <c r="M80" s="3">
        <f t="shared" si="106"/>
        <v>564</v>
      </c>
      <c r="N80" s="3">
        <f t="shared" si="106"/>
        <v>564</v>
      </c>
      <c r="O80" s="3"/>
    </row>
    <row r="81" spans="1:15" x14ac:dyDescent="0.3">
      <c r="A81" s="44" t="s">
        <v>129</v>
      </c>
      <c r="B81" s="47" t="str">
        <f>+IFERROR(B80/A80-1,"nm")</f>
        <v>nm</v>
      </c>
      <c r="C81" s="47" t="str">
        <f t="shared" ref="C81:H81" si="107">+IFERROR(C80/B80-1,"nm")</f>
        <v>nm</v>
      </c>
      <c r="D81" s="47">
        <f t="shared" si="107"/>
        <v>1.8617021276595702E-2</v>
      </c>
      <c r="E81" s="47">
        <f t="shared" si="107"/>
        <v>0.11488250652741505</v>
      </c>
      <c r="F81" s="47">
        <f t="shared" si="107"/>
        <v>1.1709601873536313E-2</v>
      </c>
      <c r="G81" s="47">
        <f t="shared" si="107"/>
        <v>-6.944444444444442E-2</v>
      </c>
      <c r="H81" s="47">
        <f t="shared" si="107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8">+K82+K83</f>
        <v>0</v>
      </c>
      <c r="L81" s="47">
        <f t="shared" si="108"/>
        <v>0</v>
      </c>
      <c r="M81" s="47">
        <f t="shared" si="108"/>
        <v>0</v>
      </c>
      <c r="N81" s="47">
        <f t="shared" si="108"/>
        <v>0</v>
      </c>
      <c r="O81" s="47"/>
    </row>
    <row r="82" spans="1:15" x14ac:dyDescent="0.3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9">+J82</f>
        <v>0</v>
      </c>
      <c r="L82" s="49">
        <f t="shared" si="109"/>
        <v>0</v>
      </c>
      <c r="M82" s="49">
        <f t="shared" si="109"/>
        <v>0</v>
      </c>
      <c r="N82" s="49">
        <f t="shared" si="109"/>
        <v>0</v>
      </c>
      <c r="O82" s="49"/>
    </row>
    <row r="83" spans="1:15" x14ac:dyDescent="0.3">
      <c r="A83" s="44" t="s">
        <v>138</v>
      </c>
      <c r="B83" s="47" t="str">
        <f t="shared" ref="B83:H83" si="110">+IFERROR(B81-B82,"nm")</f>
        <v>nm</v>
      </c>
      <c r="C83" s="47" t="str">
        <f t="shared" si="110"/>
        <v>nm</v>
      </c>
      <c r="D83" s="47">
        <f t="shared" si="110"/>
        <v>1.8617021276595702E-2</v>
      </c>
      <c r="E83" s="47">
        <f t="shared" si="110"/>
        <v>0.11488250652741505</v>
      </c>
      <c r="F83" s="47">
        <f t="shared" si="110"/>
        <v>1.1709601873536313E-2</v>
      </c>
      <c r="G83" s="47">
        <f t="shared" si="110"/>
        <v>-6.944444444444442E-2</v>
      </c>
      <c r="H83" s="47">
        <f t="shared" si="110"/>
        <v>0.21890547263681581</v>
      </c>
      <c r="I83" s="47">
        <f>+IFERROR(I81-I82,"nm")</f>
        <v>0.15102040816326534</v>
      </c>
      <c r="J83" s="49">
        <v>0</v>
      </c>
      <c r="K83" s="49">
        <f t="shared" si="109"/>
        <v>0</v>
      </c>
      <c r="L83" s="49">
        <f t="shared" si="109"/>
        <v>0</v>
      </c>
      <c r="M83" s="49">
        <f t="shared" si="109"/>
        <v>0</v>
      </c>
      <c r="N83" s="49">
        <f t="shared" si="109"/>
        <v>0</v>
      </c>
      <c r="O83" s="49"/>
    </row>
    <row r="84" spans="1:15" x14ac:dyDescent="0.3">
      <c r="A84" s="9" t="s">
        <v>130</v>
      </c>
      <c r="B84" s="48">
        <f t="shared" ref="B84:H84" si="111">+B91+B87</f>
        <v>0</v>
      </c>
      <c r="C84" s="48">
        <f t="shared" si="111"/>
        <v>1872</v>
      </c>
      <c r="D84" s="48">
        <f t="shared" si="111"/>
        <v>1613</v>
      </c>
      <c r="E84" s="48">
        <f t="shared" si="111"/>
        <v>1703</v>
      </c>
      <c r="F84" s="48">
        <f t="shared" si="111"/>
        <v>2106</v>
      </c>
      <c r="G84" s="48">
        <f t="shared" si="111"/>
        <v>1673</v>
      </c>
      <c r="H84" s="48">
        <f t="shared" si="111"/>
        <v>2571</v>
      </c>
      <c r="I84" s="48">
        <f>+I91+I87</f>
        <v>3427</v>
      </c>
      <c r="J84" s="48">
        <f>+J70*J86</f>
        <v>3427</v>
      </c>
      <c r="K84" s="48">
        <f t="shared" ref="K84:N84" si="112">+K70*K86</f>
        <v>3427</v>
      </c>
      <c r="L84" s="48">
        <f t="shared" si="112"/>
        <v>3427</v>
      </c>
      <c r="M84" s="48">
        <f t="shared" si="112"/>
        <v>3427</v>
      </c>
      <c r="N84" s="48">
        <f t="shared" si="112"/>
        <v>3427</v>
      </c>
      <c r="O84" s="48"/>
    </row>
    <row r="85" spans="1:15" x14ac:dyDescent="0.3">
      <c r="A85" s="46" t="s">
        <v>129</v>
      </c>
      <c r="B85" s="47" t="str">
        <f>+IFERROR(B84/A84-1,"nm")</f>
        <v>nm</v>
      </c>
      <c r="C85" s="47" t="str">
        <f t="shared" ref="C85:H85" si="113">+IFERROR(C84/B84-1,"nm")</f>
        <v>nm</v>
      </c>
      <c r="D85" s="47">
        <f t="shared" si="113"/>
        <v>-0.13835470085470081</v>
      </c>
      <c r="E85" s="47">
        <f t="shared" si="113"/>
        <v>5.5796652200867936E-2</v>
      </c>
      <c r="F85" s="47">
        <f t="shared" si="113"/>
        <v>0.23664122137404586</v>
      </c>
      <c r="G85" s="47">
        <f t="shared" si="113"/>
        <v>-0.20560303893637222</v>
      </c>
      <c r="H85" s="47">
        <f t="shared" si="113"/>
        <v>0.53676031081888831</v>
      </c>
      <c r="I85" s="47">
        <f>+IFERROR(I84/H84-1,"nm")</f>
        <v>0.33294437961882539</v>
      </c>
      <c r="J85" s="47">
        <f t="shared" ref="J85:N85" si="114">+IFERROR(J84/I84-1,"nm")</f>
        <v>0</v>
      </c>
      <c r="K85" s="47">
        <f t="shared" si="114"/>
        <v>0</v>
      </c>
      <c r="L85" s="47">
        <f t="shared" si="114"/>
        <v>0</v>
      </c>
      <c r="M85" s="47">
        <f t="shared" si="114"/>
        <v>0</v>
      </c>
      <c r="N85" s="47">
        <f t="shared" si="114"/>
        <v>0</v>
      </c>
      <c r="O85" s="47"/>
    </row>
    <row r="86" spans="1:15" x14ac:dyDescent="0.3">
      <c r="A86" s="46" t="s">
        <v>131</v>
      </c>
      <c r="B86" s="47">
        <f>+IFERROR(B84/B$21,"nm")</f>
        <v>0</v>
      </c>
      <c r="C86" s="47">
        <f t="shared" ref="C86:I86" si="115">+IFERROR(C84/C$70,"nm")</f>
        <v>0.24735729386892177</v>
      </c>
      <c r="D86" s="47">
        <f t="shared" si="115"/>
        <v>0.20238393977415309</v>
      </c>
      <c r="E86" s="47">
        <f t="shared" si="115"/>
        <v>0.18426747457260334</v>
      </c>
      <c r="F86" s="47">
        <f t="shared" si="115"/>
        <v>0.21463514064410924</v>
      </c>
      <c r="G86" s="47">
        <f t="shared" si="115"/>
        <v>0.17898791055953783</v>
      </c>
      <c r="H86" s="47">
        <f t="shared" si="115"/>
        <v>0.22442388268156424</v>
      </c>
      <c r="I86" s="47">
        <f t="shared" si="115"/>
        <v>0.27462136389133746</v>
      </c>
      <c r="J86" s="49">
        <f>+I86</f>
        <v>0.27462136389133746</v>
      </c>
      <c r="K86" s="49">
        <f t="shared" ref="K86:N86" si="116">+J86</f>
        <v>0.27462136389133746</v>
      </c>
      <c r="L86" s="49">
        <f t="shared" si="116"/>
        <v>0.27462136389133746</v>
      </c>
      <c r="M86" s="49">
        <f t="shared" si="116"/>
        <v>0.27462136389133746</v>
      </c>
      <c r="N86" s="49">
        <f t="shared" si="116"/>
        <v>0.27462136389133746</v>
      </c>
      <c r="O86" s="49"/>
    </row>
    <row r="87" spans="1:15" x14ac:dyDescent="0.3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17">+K90*K97</f>
        <v>134</v>
      </c>
      <c r="L87" s="48">
        <f t="shared" si="117"/>
        <v>134</v>
      </c>
      <c r="M87" s="48">
        <f t="shared" si="117"/>
        <v>134</v>
      </c>
      <c r="N87" s="48">
        <f t="shared" si="117"/>
        <v>134</v>
      </c>
      <c r="O87" s="48"/>
    </row>
    <row r="88" spans="1:15" x14ac:dyDescent="0.3">
      <c r="A88" s="46" t="s">
        <v>129</v>
      </c>
      <c r="B88" s="47" t="str">
        <f>+IFERROR(B87/A87-1,"nm")</f>
        <v>nm</v>
      </c>
      <c r="C88" s="47" t="str">
        <f t="shared" ref="C88:H88" si="118">+IFERROR(C87/B87-1,"nm")</f>
        <v>nm</v>
      </c>
      <c r="D88" s="47">
        <f t="shared" si="118"/>
        <v>0.24705882352941178</v>
      </c>
      <c r="E88" s="47">
        <f t="shared" si="118"/>
        <v>9.4339622641509413E-2</v>
      </c>
      <c r="F88" s="47">
        <f t="shared" si="118"/>
        <v>-4.31034482758621E-2</v>
      </c>
      <c r="G88" s="47">
        <f t="shared" si="118"/>
        <v>0.18918918918918926</v>
      </c>
      <c r="H88" s="47">
        <f t="shared" si="118"/>
        <v>3.0303030303030276E-2</v>
      </c>
      <c r="I88" s="47">
        <f>+IFERROR(I87/H87-1,"nm")</f>
        <v>-1.4705882352941124E-2</v>
      </c>
      <c r="J88" s="47">
        <f t="shared" ref="J88:N88" si="119">+IFERROR(J87/I87-1,"nm")</f>
        <v>0</v>
      </c>
      <c r="K88" s="47">
        <f t="shared" si="119"/>
        <v>0</v>
      </c>
      <c r="L88" s="47">
        <f t="shared" si="119"/>
        <v>0</v>
      </c>
      <c r="M88" s="47">
        <f t="shared" si="119"/>
        <v>0</v>
      </c>
      <c r="N88" s="47">
        <f t="shared" si="119"/>
        <v>0</v>
      </c>
      <c r="O88" s="47"/>
    </row>
    <row r="89" spans="1:15" x14ac:dyDescent="0.3">
      <c r="A89" s="46" t="s">
        <v>133</v>
      </c>
      <c r="B89" s="47">
        <f>+IFERROR(B87/B$21,"nm")</f>
        <v>0</v>
      </c>
      <c r="C89" s="47">
        <f t="shared" ref="C89:N89" si="120">+IFERROR(C87/C$70,"nm")</f>
        <v>1.1231501057082453E-2</v>
      </c>
      <c r="D89" s="47">
        <f t="shared" si="120"/>
        <v>1.3299874529485571E-2</v>
      </c>
      <c r="E89" s="47">
        <f t="shared" si="120"/>
        <v>1.2551395801774508E-2</v>
      </c>
      <c r="F89" s="47">
        <f t="shared" si="120"/>
        <v>1.1312678353037097E-2</v>
      </c>
      <c r="G89" s="47">
        <f t="shared" si="120"/>
        <v>1.4122178239007167E-2</v>
      </c>
      <c r="H89" s="47">
        <f t="shared" si="120"/>
        <v>1.1871508379888268E-2</v>
      </c>
      <c r="I89" s="47">
        <f t="shared" si="120"/>
        <v>1.0738039907043834E-2</v>
      </c>
      <c r="J89" s="47">
        <f t="shared" si="120"/>
        <v>1.0738039907043834E-2</v>
      </c>
      <c r="K89" s="47">
        <f t="shared" si="120"/>
        <v>1.0738039907043834E-2</v>
      </c>
      <c r="L89" s="47">
        <f t="shared" si="120"/>
        <v>1.0738039907043834E-2</v>
      </c>
      <c r="M89" s="47">
        <f t="shared" si="120"/>
        <v>1.0738039907043834E-2</v>
      </c>
      <c r="N89" s="47">
        <f t="shared" si="120"/>
        <v>1.0738039907043834E-2</v>
      </c>
      <c r="O89" s="47"/>
    </row>
    <row r="90" spans="1:15" x14ac:dyDescent="0.3">
      <c r="A90" s="46" t="s">
        <v>140</v>
      </c>
      <c r="B90" s="47" t="str">
        <f t="shared" ref="B90:I90" si="121">+IFERROR(B87/B97,"nm")</f>
        <v>nm</v>
      </c>
      <c r="C90" s="47" t="str">
        <f t="shared" si="121"/>
        <v>nm</v>
      </c>
      <c r="D90" s="47">
        <f t="shared" si="121"/>
        <v>0.14950634696755993</v>
      </c>
      <c r="E90" s="47">
        <f t="shared" si="121"/>
        <v>0.13663133097762073</v>
      </c>
      <c r="F90" s="47">
        <f t="shared" si="121"/>
        <v>0.11948331539289558</v>
      </c>
      <c r="G90" s="47">
        <f t="shared" si="121"/>
        <v>0.14915254237288136</v>
      </c>
      <c r="H90" s="47">
        <f t="shared" si="121"/>
        <v>0.1384928716904277</v>
      </c>
      <c r="I90" s="47">
        <f t="shared" si="121"/>
        <v>0.14565217391304347</v>
      </c>
      <c r="J90" s="49">
        <f>+I90</f>
        <v>0.14565217391304347</v>
      </c>
      <c r="K90" s="49">
        <f t="shared" ref="K90:N90" si="122">+J90</f>
        <v>0.14565217391304347</v>
      </c>
      <c r="L90" s="49">
        <f t="shared" si="122"/>
        <v>0.14565217391304347</v>
      </c>
      <c r="M90" s="49">
        <f t="shared" si="122"/>
        <v>0.14565217391304347</v>
      </c>
      <c r="N90" s="49">
        <f t="shared" si="122"/>
        <v>0.14565217391304347</v>
      </c>
      <c r="O90" s="49"/>
    </row>
    <row r="91" spans="1:15" x14ac:dyDescent="0.3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23">+K84-K87</f>
        <v>3293</v>
      </c>
      <c r="L91" s="9">
        <f t="shared" si="123"/>
        <v>3293</v>
      </c>
      <c r="M91" s="9">
        <f t="shared" si="123"/>
        <v>3293</v>
      </c>
      <c r="N91" s="9">
        <f t="shared" si="123"/>
        <v>3293</v>
      </c>
      <c r="O91" s="9"/>
    </row>
    <row r="92" spans="1:15" x14ac:dyDescent="0.3">
      <c r="A92" s="46" t="s">
        <v>129</v>
      </c>
      <c r="B92" s="47" t="str">
        <f>+IFERROR(B91/A91-1,"nm")</f>
        <v>nm</v>
      </c>
      <c r="C92" s="47" t="str">
        <f t="shared" ref="C92:H92" si="124">+IFERROR(C91/B91-1,"nm")</f>
        <v>nm</v>
      </c>
      <c r="D92" s="47">
        <f t="shared" si="124"/>
        <v>-0.15668718522663683</v>
      </c>
      <c r="E92" s="47">
        <f t="shared" si="124"/>
        <v>5.3085600530855981E-2</v>
      </c>
      <c r="F92" s="47">
        <f t="shared" si="124"/>
        <v>0.25708884688090738</v>
      </c>
      <c r="G92" s="47">
        <f t="shared" si="124"/>
        <v>-0.22756892230576442</v>
      </c>
      <c r="H92" s="47">
        <f t="shared" si="124"/>
        <v>0.58014276443867629</v>
      </c>
      <c r="I92" s="47">
        <f>+IFERROR(I91/H91-1,"nm")</f>
        <v>0.3523613963039014</v>
      </c>
      <c r="J92" s="47">
        <f t="shared" ref="J92:N92" si="125">+IFERROR(J91/I91-1,"nm")</f>
        <v>0</v>
      </c>
      <c r="K92" s="47">
        <f t="shared" si="125"/>
        <v>0</v>
      </c>
      <c r="L92" s="47">
        <f t="shared" si="125"/>
        <v>0</v>
      </c>
      <c r="M92" s="47">
        <f t="shared" si="125"/>
        <v>0</v>
      </c>
      <c r="N92" s="47">
        <f t="shared" si="125"/>
        <v>0</v>
      </c>
      <c r="O92" s="47"/>
    </row>
    <row r="93" spans="1:15" x14ac:dyDescent="0.3">
      <c r="A93" s="46" t="s">
        <v>131</v>
      </c>
      <c r="B93" s="47">
        <f>+IFERROR(B91/B$21,"nm")</f>
        <v>0</v>
      </c>
      <c r="C93" s="47">
        <f t="shared" ref="C93:N93" si="126">+IFERROR(C91/C$70,"nm")</f>
        <v>0.23612579281183932</v>
      </c>
      <c r="D93" s="47">
        <f t="shared" si="126"/>
        <v>0.1890840652446675</v>
      </c>
      <c r="E93" s="47">
        <f t="shared" si="126"/>
        <v>0.17171607877082881</v>
      </c>
      <c r="F93" s="47">
        <f t="shared" si="126"/>
        <v>0.20332246229107215</v>
      </c>
      <c r="G93" s="47">
        <f t="shared" si="126"/>
        <v>0.16486573232053064</v>
      </c>
      <c r="H93" s="47">
        <f t="shared" si="126"/>
        <v>0.21255237430167598</v>
      </c>
      <c r="I93" s="47">
        <f t="shared" si="126"/>
        <v>0.26388332398429359</v>
      </c>
      <c r="J93" s="71">
        <f t="shared" si="126"/>
        <v>0.26388332398429359</v>
      </c>
      <c r="K93" s="71">
        <f t="shared" si="126"/>
        <v>0.26388332398429359</v>
      </c>
      <c r="L93" s="71">
        <f t="shared" si="126"/>
        <v>0.26388332398429359</v>
      </c>
      <c r="M93" s="71">
        <f t="shared" si="126"/>
        <v>0.26388332398429359</v>
      </c>
      <c r="N93" s="71">
        <f t="shared" si="126"/>
        <v>0.26388332398429359</v>
      </c>
      <c r="O93" s="70"/>
    </row>
    <row r="94" spans="1:15" x14ac:dyDescent="0.3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27">+K70*K96</f>
        <v>196.99999999999997</v>
      </c>
      <c r="L94" s="48">
        <f t="shared" si="127"/>
        <v>196.99999999999997</v>
      </c>
      <c r="M94" s="48">
        <f t="shared" si="127"/>
        <v>196.99999999999997</v>
      </c>
      <c r="N94" s="48">
        <f t="shared" si="127"/>
        <v>196.99999999999997</v>
      </c>
      <c r="O94" s="48"/>
    </row>
    <row r="95" spans="1:15" x14ac:dyDescent="0.3">
      <c r="A95" s="46" t="s">
        <v>129</v>
      </c>
      <c r="B95" s="47" t="str">
        <f>+IFERROR(B94/A94-1,"nm")</f>
        <v>nm</v>
      </c>
      <c r="C95" s="47" t="str">
        <f t="shared" ref="C95:H95" si="128">+IFERROR(C94/B94-1,"nm")</f>
        <v>nm</v>
      </c>
      <c r="D95" s="47">
        <f t="shared" si="128"/>
        <v>-0.26068376068376065</v>
      </c>
      <c r="E95" s="47">
        <f t="shared" si="128"/>
        <v>0.38728323699421963</v>
      </c>
      <c r="F95" s="47">
        <f t="shared" si="128"/>
        <v>-2.9166666666666674E-2</v>
      </c>
      <c r="G95" s="47">
        <f t="shared" si="128"/>
        <v>-0.40343347639484983</v>
      </c>
      <c r="H95" s="47">
        <f t="shared" si="128"/>
        <v>0.10071942446043169</v>
      </c>
      <c r="I95" s="47">
        <f>+IFERROR(I94/H94-1,"nm")</f>
        <v>0.28758169934640532</v>
      </c>
      <c r="J95" s="47">
        <f t="shared" ref="J95:N95" si="129">+IFERROR(J94/I94-1,"nm")</f>
        <v>-1.1102230246251565E-16</v>
      </c>
      <c r="K95" s="47">
        <f t="shared" si="129"/>
        <v>0</v>
      </c>
      <c r="L95" s="47">
        <f t="shared" si="129"/>
        <v>0</v>
      </c>
      <c r="M95" s="47">
        <f t="shared" si="129"/>
        <v>0</v>
      </c>
      <c r="N95" s="47">
        <f t="shared" si="129"/>
        <v>0</v>
      </c>
      <c r="O95" s="47"/>
    </row>
    <row r="96" spans="1:15" x14ac:dyDescent="0.3">
      <c r="A96" s="46" t="s">
        <v>133</v>
      </c>
      <c r="B96" s="47" t="str">
        <f t="shared" ref="B96:I96" si="130">+IFERROR(B94/B$70,"nm")</f>
        <v>nm</v>
      </c>
      <c r="C96" s="47">
        <f t="shared" si="130"/>
        <v>3.0919661733615222E-2</v>
      </c>
      <c r="D96" s="47">
        <f t="shared" si="130"/>
        <v>2.1706398996235884E-2</v>
      </c>
      <c r="E96" s="47">
        <f t="shared" si="130"/>
        <v>2.5968405107119671E-2</v>
      </c>
      <c r="F96" s="47">
        <f t="shared" si="130"/>
        <v>2.3746432939258051E-2</v>
      </c>
      <c r="G96" s="47">
        <f t="shared" si="130"/>
        <v>1.4871081630469669E-2</v>
      </c>
      <c r="H96" s="47">
        <f t="shared" si="130"/>
        <v>1.3355446927374302E-2</v>
      </c>
      <c r="I96" s="47">
        <f t="shared" si="130"/>
        <v>1.5786521355877874E-2</v>
      </c>
      <c r="J96" s="49">
        <f>+I96</f>
        <v>1.5786521355877874E-2</v>
      </c>
      <c r="K96" s="49">
        <f t="shared" ref="K96:N96" si="131">+J96</f>
        <v>1.5786521355877874E-2</v>
      </c>
      <c r="L96" s="49">
        <f t="shared" si="131"/>
        <v>1.5786521355877874E-2</v>
      </c>
      <c r="M96" s="49">
        <f t="shared" si="131"/>
        <v>1.5786521355877874E-2</v>
      </c>
      <c r="N96" s="49">
        <f t="shared" si="131"/>
        <v>1.5786521355877874E-2</v>
      </c>
      <c r="O96" s="49"/>
    </row>
    <row r="97" spans="1:15" x14ac:dyDescent="0.3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32">+K70*K99</f>
        <v>920.00000000000011</v>
      </c>
      <c r="L97" s="48">
        <f t="shared" si="132"/>
        <v>920.00000000000011</v>
      </c>
      <c r="M97" s="48">
        <f t="shared" si="132"/>
        <v>920.00000000000011</v>
      </c>
      <c r="N97" s="48">
        <f t="shared" si="132"/>
        <v>920.00000000000011</v>
      </c>
      <c r="O97" s="48"/>
    </row>
    <row r="98" spans="1:15" x14ac:dyDescent="0.3">
      <c r="A98" s="46" t="s">
        <v>129</v>
      </c>
      <c r="B98" s="47" t="str">
        <f>+IFERROR(B97/A97-1,"nm")</f>
        <v>nm</v>
      </c>
      <c r="C98" s="47" t="str">
        <f t="shared" ref="C98:H98" si="133">+IFERROR(C97/B97-1,"nm")</f>
        <v>nm</v>
      </c>
      <c r="D98" s="47" t="str">
        <f t="shared" si="133"/>
        <v>nm</v>
      </c>
      <c r="E98" s="47">
        <f t="shared" si="133"/>
        <v>0.19746121297602248</v>
      </c>
      <c r="F98" s="47">
        <f t="shared" si="133"/>
        <v>9.4228504122497059E-2</v>
      </c>
      <c r="G98" s="47">
        <f t="shared" si="133"/>
        <v>-4.7362755651237931E-2</v>
      </c>
      <c r="H98" s="47">
        <f t="shared" si="133"/>
        <v>0.1096045197740112</v>
      </c>
      <c r="I98" s="47">
        <f>+IFERROR(I97/H97-1,"nm")</f>
        <v>-6.313645621181263E-2</v>
      </c>
      <c r="J98" s="47">
        <f t="shared" ref="J98:N98" si="134">+IFERROR(J97/I97-1,"nm")</f>
        <v>2.2204460492503131E-16</v>
      </c>
      <c r="K98" s="47">
        <f t="shared" si="134"/>
        <v>0</v>
      </c>
      <c r="L98" s="47">
        <f t="shared" si="134"/>
        <v>0</v>
      </c>
      <c r="M98" s="47">
        <f t="shared" si="134"/>
        <v>0</v>
      </c>
      <c r="N98" s="47">
        <f t="shared" si="134"/>
        <v>0</v>
      </c>
      <c r="O98" s="47"/>
    </row>
    <row r="99" spans="1:15" x14ac:dyDescent="0.3">
      <c r="A99" s="46" t="s">
        <v>133</v>
      </c>
      <c r="B99" s="47">
        <f>+IFERROR(B97/B$101,"nm")</f>
        <v>0</v>
      </c>
      <c r="C99" s="47">
        <f t="shared" ref="C99:I99" si="135">+IFERROR(C97/C$70,"nm")</f>
        <v>0</v>
      </c>
      <c r="D99" s="47">
        <f t="shared" si="135"/>
        <v>8.8958594730238399E-2</v>
      </c>
      <c r="E99" s="47">
        <f t="shared" si="135"/>
        <v>9.1863233066435832E-2</v>
      </c>
      <c r="F99" s="47">
        <f t="shared" si="135"/>
        <v>9.4679983693436609E-2</v>
      </c>
      <c r="G99" s="47">
        <f t="shared" si="135"/>
        <v>9.4682785920616241E-2</v>
      </c>
      <c r="H99" s="47">
        <f t="shared" si="135"/>
        <v>8.5719273743016758E-2</v>
      </c>
      <c r="I99" s="47">
        <f t="shared" si="135"/>
        <v>7.37238560782114E-2</v>
      </c>
      <c r="J99" s="49">
        <f>+I99</f>
        <v>7.37238560782114E-2</v>
      </c>
      <c r="K99" s="49">
        <f t="shared" ref="K99:N99" si="136">+J99</f>
        <v>7.37238560782114E-2</v>
      </c>
      <c r="L99" s="49">
        <f t="shared" si="136"/>
        <v>7.37238560782114E-2</v>
      </c>
      <c r="M99" s="49">
        <f t="shared" si="136"/>
        <v>7.37238560782114E-2</v>
      </c>
      <c r="N99" s="49">
        <f t="shared" si="136"/>
        <v>7.37238560782114E-2</v>
      </c>
      <c r="O99" s="49"/>
    </row>
    <row r="100" spans="1:15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3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37">+SUM(K103+K107+K111)</f>
        <v>7547</v>
      </c>
      <c r="L101" s="9">
        <f t="shared" si="137"/>
        <v>7547</v>
      </c>
      <c r="M101" s="9">
        <f t="shared" si="137"/>
        <v>7547</v>
      </c>
      <c r="N101" s="9">
        <f t="shared" si="137"/>
        <v>7547</v>
      </c>
      <c r="O101" s="9"/>
    </row>
    <row r="102" spans="1:15" x14ac:dyDescent="0.3">
      <c r="A102" s="44" t="s">
        <v>129</v>
      </c>
      <c r="B102" s="47" t="str">
        <f>+IFERROR(B101/A101-1,"nm")</f>
        <v>nm</v>
      </c>
      <c r="C102" s="47">
        <f t="shared" ref="C102:H102" si="138">+IFERROR(C101/B101-1,"nm")</f>
        <v>0.23410498858819695</v>
      </c>
      <c r="D102" s="47">
        <f t="shared" si="138"/>
        <v>0.11941875825627468</v>
      </c>
      <c r="E102" s="47">
        <f t="shared" si="138"/>
        <v>0.21170639603493036</v>
      </c>
      <c r="F102" s="47">
        <f t="shared" si="138"/>
        <v>0.20919361121932223</v>
      </c>
      <c r="G102" s="47">
        <f t="shared" si="138"/>
        <v>7.5869845360824639E-2</v>
      </c>
      <c r="H102" s="47">
        <f t="shared" si="138"/>
        <v>0.24120377301991325</v>
      </c>
      <c r="I102" s="47">
        <f>+IFERROR(I101/H101-1,"nm")</f>
        <v>-8.9626055488540413E-2</v>
      </c>
      <c r="J102" s="47">
        <f t="shared" ref="J102:N102" si="139">+IFERROR(J101/I101-1,"nm")</f>
        <v>0</v>
      </c>
      <c r="K102" s="47">
        <f t="shared" si="139"/>
        <v>0</v>
      </c>
      <c r="L102" s="47">
        <f t="shared" si="139"/>
        <v>0</v>
      </c>
      <c r="M102" s="47">
        <f t="shared" si="139"/>
        <v>0</v>
      </c>
      <c r="N102" s="47">
        <f t="shared" si="139"/>
        <v>0</v>
      </c>
      <c r="O102" s="47"/>
    </row>
    <row r="103" spans="1:15" x14ac:dyDescent="0.3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40">+J103*(1+K104)</f>
        <v>5416</v>
      </c>
      <c r="L103" s="3">
        <f t="shared" si="140"/>
        <v>5416</v>
      </c>
      <c r="M103" s="3">
        <f t="shared" si="140"/>
        <v>5416</v>
      </c>
      <c r="N103" s="3">
        <f t="shared" si="140"/>
        <v>5416</v>
      </c>
      <c r="O103" s="3"/>
    </row>
    <row r="104" spans="1:15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41">+IFERROR(D103/C103-1,"nm")</f>
        <v>0.12350904193920731</v>
      </c>
      <c r="E104" s="47">
        <f t="shared" si="141"/>
        <v>0.19726027397260282</v>
      </c>
      <c r="F104" s="47">
        <f t="shared" si="141"/>
        <v>0.21910755148741412</v>
      </c>
      <c r="G104" s="47">
        <f t="shared" si="141"/>
        <v>8.7517597372125833E-2</v>
      </c>
      <c r="H104" s="47">
        <f t="shared" si="141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42">+K105+K106</f>
        <v>0</v>
      </c>
      <c r="L104" s="47">
        <f t="shared" si="142"/>
        <v>0</v>
      </c>
      <c r="M104" s="47">
        <f t="shared" si="142"/>
        <v>0</v>
      </c>
      <c r="N104" s="47">
        <f t="shared" si="142"/>
        <v>0</v>
      </c>
      <c r="O104" s="47"/>
    </row>
    <row r="105" spans="1:15" x14ac:dyDescent="0.3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43">+J105</f>
        <v>0</v>
      </c>
      <c r="L105" s="49">
        <f t="shared" si="143"/>
        <v>0</v>
      </c>
      <c r="M105" s="49">
        <f t="shared" si="143"/>
        <v>0</v>
      </c>
      <c r="N105" s="49">
        <f t="shared" si="143"/>
        <v>0</v>
      </c>
      <c r="O105" s="49"/>
    </row>
    <row r="106" spans="1:15" x14ac:dyDescent="0.3">
      <c r="A106" s="44" t="s">
        <v>138</v>
      </c>
      <c r="B106" s="47" t="str">
        <f>+IFERROR(B104-B105,"nm")</f>
        <v>nm</v>
      </c>
      <c r="C106" s="47">
        <f t="shared" ref="C106:H106" si="144">+IFERROR(C104-C105,"nm")</f>
        <v>0.28918650793650791</v>
      </c>
      <c r="D106" s="47">
        <f t="shared" si="144"/>
        <v>0.12350904193920731</v>
      </c>
      <c r="E106" s="47">
        <f t="shared" si="144"/>
        <v>0.19726027397260282</v>
      </c>
      <c r="F106" s="47">
        <f t="shared" si="144"/>
        <v>0.21910755148741412</v>
      </c>
      <c r="G106" s="47">
        <f t="shared" si="144"/>
        <v>8.7517597372125833E-2</v>
      </c>
      <c r="H106" s="47">
        <f t="shared" si="144"/>
        <v>0.24012944983818763</v>
      </c>
      <c r="I106" s="47">
        <f>+IFERROR(I104-I105,"nm")</f>
        <v>-5.7759220598469052E-2</v>
      </c>
      <c r="J106" s="49">
        <v>0</v>
      </c>
      <c r="K106" s="49">
        <f t="shared" si="143"/>
        <v>0</v>
      </c>
      <c r="L106" s="49">
        <f t="shared" si="143"/>
        <v>0</v>
      </c>
      <c r="M106" s="49">
        <f t="shared" si="143"/>
        <v>0</v>
      </c>
      <c r="N106" s="49">
        <f t="shared" si="143"/>
        <v>0</v>
      </c>
      <c r="O106" s="49"/>
    </row>
    <row r="107" spans="1:15" x14ac:dyDescent="0.3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45">+J107*(1+K108)</f>
        <v>1938</v>
      </c>
      <c r="L107" s="3">
        <f t="shared" si="145"/>
        <v>1938</v>
      </c>
      <c r="M107" s="3">
        <f t="shared" si="145"/>
        <v>1938</v>
      </c>
      <c r="N107" s="3">
        <f t="shared" si="145"/>
        <v>1938</v>
      </c>
      <c r="O107" s="3"/>
    </row>
    <row r="108" spans="1:15" x14ac:dyDescent="0.3">
      <c r="A108" s="44" t="s">
        <v>129</v>
      </c>
      <c r="B108" s="47" t="str">
        <f>+IFERROR(B107/A107-1,"nm")</f>
        <v>nm</v>
      </c>
      <c r="C108" s="47">
        <f t="shared" ref="C108:H108" si="146">+IFERROR(C107/B107-1,"nm")</f>
        <v>0.14054054054054044</v>
      </c>
      <c r="D108" s="47">
        <f t="shared" si="146"/>
        <v>0.12606635071090055</v>
      </c>
      <c r="E108" s="47">
        <f t="shared" si="146"/>
        <v>0.26936026936026947</v>
      </c>
      <c r="F108" s="47">
        <f t="shared" si="146"/>
        <v>0.19893899204244025</v>
      </c>
      <c r="G108" s="47">
        <f t="shared" si="146"/>
        <v>4.8672566371681381E-2</v>
      </c>
      <c r="H108" s="47">
        <f t="shared" si="146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47">+K109+K110</f>
        <v>0</v>
      </c>
      <c r="L108" s="47">
        <f t="shared" si="147"/>
        <v>0</v>
      </c>
      <c r="M108" s="47">
        <f t="shared" si="147"/>
        <v>0</v>
      </c>
      <c r="N108" s="47">
        <f t="shared" si="147"/>
        <v>0</v>
      </c>
      <c r="O108" s="47"/>
    </row>
    <row r="109" spans="1:15" x14ac:dyDescent="0.3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8">+J109</f>
        <v>0</v>
      </c>
      <c r="L109" s="49">
        <f t="shared" si="148"/>
        <v>0</v>
      </c>
      <c r="M109" s="49">
        <f t="shared" si="148"/>
        <v>0</v>
      </c>
      <c r="N109" s="49">
        <f t="shared" si="148"/>
        <v>0</v>
      </c>
      <c r="O109" s="49"/>
    </row>
    <row r="110" spans="1:15" x14ac:dyDescent="0.3">
      <c r="A110" s="44" t="s">
        <v>138</v>
      </c>
      <c r="B110" s="47" t="str">
        <f t="shared" ref="B110:H110" si="149">+IFERROR(B108-B109,"nm")</f>
        <v>nm</v>
      </c>
      <c r="C110" s="47">
        <f t="shared" si="149"/>
        <v>0.14054054054054044</v>
      </c>
      <c r="D110" s="47">
        <f t="shared" si="149"/>
        <v>0.12606635071090055</v>
      </c>
      <c r="E110" s="47">
        <f t="shared" si="149"/>
        <v>0.26936026936026947</v>
      </c>
      <c r="F110" s="47">
        <f t="shared" si="149"/>
        <v>0.19893899204244025</v>
      </c>
      <c r="G110" s="47">
        <f t="shared" si="149"/>
        <v>4.8672566371681381E-2</v>
      </c>
      <c r="H110" s="47">
        <f t="shared" si="149"/>
        <v>0.2378691983122363</v>
      </c>
      <c r="I110" s="47">
        <f>+IFERROR(I108-I109,"nm")</f>
        <v>-0.17426501917341286</v>
      </c>
      <c r="J110" s="49">
        <v>0</v>
      </c>
      <c r="K110" s="49">
        <f t="shared" si="148"/>
        <v>0</v>
      </c>
      <c r="L110" s="49">
        <f t="shared" si="148"/>
        <v>0</v>
      </c>
      <c r="M110" s="49">
        <f t="shared" si="148"/>
        <v>0</v>
      </c>
      <c r="N110" s="49">
        <f t="shared" si="148"/>
        <v>0</v>
      </c>
      <c r="O110" s="49"/>
    </row>
    <row r="111" spans="1:15" x14ac:dyDescent="0.3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50">+J111*(1+K112)</f>
        <v>193</v>
      </c>
      <c r="L111" s="3">
        <f t="shared" si="150"/>
        <v>193</v>
      </c>
      <c r="M111" s="3">
        <f t="shared" si="150"/>
        <v>193</v>
      </c>
      <c r="N111" s="3">
        <f t="shared" si="150"/>
        <v>193</v>
      </c>
      <c r="O111" s="3"/>
    </row>
    <row r="112" spans="1:15" x14ac:dyDescent="0.3">
      <c r="A112" s="44" t="s">
        <v>129</v>
      </c>
      <c r="B112" s="47" t="str">
        <f>+IFERROR(B111/A111-1,"nm")</f>
        <v>nm</v>
      </c>
      <c r="C112" s="47">
        <f t="shared" ref="C112:H112" si="151">+IFERROR(C111/B111-1,"nm")</f>
        <v>3.9682539682539764E-2</v>
      </c>
      <c r="D112" s="47">
        <f t="shared" si="151"/>
        <v>-1.5267175572519109E-2</v>
      </c>
      <c r="E112" s="47">
        <f t="shared" si="151"/>
        <v>7.7519379844961378E-3</v>
      </c>
      <c r="F112" s="47">
        <f t="shared" si="151"/>
        <v>6.1538461538461542E-2</v>
      </c>
      <c r="G112" s="47">
        <f t="shared" si="151"/>
        <v>7.2463768115942129E-2</v>
      </c>
      <c r="H112" s="47">
        <f t="shared" si="151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52">+K113+K114</f>
        <v>0</v>
      </c>
      <c r="L112" s="47">
        <f t="shared" si="152"/>
        <v>0</v>
      </c>
      <c r="M112" s="47">
        <f t="shared" si="152"/>
        <v>0</v>
      </c>
      <c r="N112" s="47">
        <f t="shared" si="152"/>
        <v>0</v>
      </c>
      <c r="O112" s="47"/>
    </row>
    <row r="113" spans="1:15" x14ac:dyDescent="0.3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53">+J113</f>
        <v>0</v>
      </c>
      <c r="L113" s="49">
        <f t="shared" si="153"/>
        <v>0</v>
      </c>
      <c r="M113" s="49">
        <f t="shared" si="153"/>
        <v>0</v>
      </c>
      <c r="N113" s="49">
        <f t="shared" si="153"/>
        <v>0</v>
      </c>
      <c r="O113" s="49"/>
    </row>
    <row r="114" spans="1:15" x14ac:dyDescent="0.3">
      <c r="A114" s="44" t="s">
        <v>138</v>
      </c>
      <c r="B114" s="47" t="str">
        <f t="shared" ref="B114:H114" si="154">+IFERROR(B112-B113,"nm")</f>
        <v>nm</v>
      </c>
      <c r="C114" s="47">
        <f t="shared" si="154"/>
        <v>3.9682539682539764E-2</v>
      </c>
      <c r="D114" s="47">
        <f t="shared" si="154"/>
        <v>-1.5267175572519109E-2</v>
      </c>
      <c r="E114" s="47">
        <f t="shared" si="154"/>
        <v>7.7519379844961378E-3</v>
      </c>
      <c r="F114" s="47">
        <f t="shared" si="154"/>
        <v>6.1538461538461542E-2</v>
      </c>
      <c r="G114" s="47">
        <f t="shared" si="154"/>
        <v>7.2463768115942129E-2</v>
      </c>
      <c r="H114" s="47">
        <f t="shared" si="154"/>
        <v>0.31756756756756754</v>
      </c>
      <c r="I114" s="47">
        <f>+IFERROR(I112-I113,"nm")</f>
        <v>-1.025641025641022E-2</v>
      </c>
      <c r="J114" s="49">
        <v>0</v>
      </c>
      <c r="K114" s="49">
        <f t="shared" si="153"/>
        <v>0</v>
      </c>
      <c r="L114" s="49">
        <f t="shared" si="153"/>
        <v>0</v>
      </c>
      <c r="M114" s="49">
        <f t="shared" si="153"/>
        <v>0</v>
      </c>
      <c r="N114" s="49">
        <f t="shared" si="153"/>
        <v>0</v>
      </c>
      <c r="O114" s="49"/>
    </row>
    <row r="115" spans="1:15" x14ac:dyDescent="0.3">
      <c r="A115" s="9" t="s">
        <v>130</v>
      </c>
      <c r="B115" s="48">
        <f t="shared" ref="B115:H115" si="155">+B122+B118</f>
        <v>1039</v>
      </c>
      <c r="C115" s="48">
        <f t="shared" si="155"/>
        <v>1420</v>
      </c>
      <c r="D115" s="48">
        <f t="shared" si="155"/>
        <v>1561</v>
      </c>
      <c r="E115" s="48">
        <f t="shared" si="155"/>
        <v>1863</v>
      </c>
      <c r="F115" s="48">
        <f t="shared" si="155"/>
        <v>2426</v>
      </c>
      <c r="G115" s="48">
        <f t="shared" si="155"/>
        <v>2534</v>
      </c>
      <c r="H115" s="48">
        <f t="shared" si="155"/>
        <v>3289</v>
      </c>
      <c r="I115" s="48">
        <f>+I122+I118</f>
        <v>2406</v>
      </c>
      <c r="J115" s="48">
        <f>+J101*J117</f>
        <v>2406</v>
      </c>
      <c r="K115" s="48">
        <f t="shared" ref="K115:N115" si="156">+K101*K117</f>
        <v>2406</v>
      </c>
      <c r="L115" s="48">
        <f t="shared" si="156"/>
        <v>2406</v>
      </c>
      <c r="M115" s="48">
        <f t="shared" si="156"/>
        <v>2406</v>
      </c>
      <c r="N115" s="48">
        <f t="shared" si="156"/>
        <v>2406</v>
      </c>
      <c r="O115" s="48"/>
    </row>
    <row r="116" spans="1:15" x14ac:dyDescent="0.3">
      <c r="A116" s="46" t="s">
        <v>129</v>
      </c>
      <c r="B116" s="47" t="str">
        <f>+IFERROR(B115/A115-1,"nm")</f>
        <v>nm</v>
      </c>
      <c r="C116" s="47">
        <f t="shared" ref="C116:H116" si="157">+IFERROR(C115/B115-1,"nm")</f>
        <v>0.36669874879692022</v>
      </c>
      <c r="D116" s="47">
        <f t="shared" si="157"/>
        <v>9.9295774647887303E-2</v>
      </c>
      <c r="E116" s="47">
        <f t="shared" si="157"/>
        <v>0.19346572709801402</v>
      </c>
      <c r="F116" s="47">
        <f t="shared" si="157"/>
        <v>0.3022007514761138</v>
      </c>
      <c r="G116" s="47">
        <f t="shared" si="157"/>
        <v>4.4517724649629109E-2</v>
      </c>
      <c r="H116" s="47">
        <f t="shared" si="157"/>
        <v>0.29794790844514596</v>
      </c>
      <c r="I116" s="47">
        <f>+IFERROR(I115/H115-1,"nm")</f>
        <v>-0.26847065977500761</v>
      </c>
      <c r="J116" s="47">
        <f t="shared" ref="J116:N116" si="158">+IFERROR(J115/I115-1,"nm")</f>
        <v>0</v>
      </c>
      <c r="K116" s="47">
        <f t="shared" si="158"/>
        <v>0</v>
      </c>
      <c r="L116" s="47">
        <f t="shared" si="158"/>
        <v>0</v>
      </c>
      <c r="M116" s="47">
        <f t="shared" si="158"/>
        <v>0</v>
      </c>
      <c r="N116" s="47">
        <f t="shared" si="158"/>
        <v>0</v>
      </c>
      <c r="O116" s="47"/>
    </row>
    <row r="117" spans="1:15" x14ac:dyDescent="0.3">
      <c r="A117" s="46" t="s">
        <v>131</v>
      </c>
      <c r="B117" s="47">
        <f t="shared" ref="B117:I117" si="159">+IFERROR(B115/B$101,"nm")</f>
        <v>0.33876752526899251</v>
      </c>
      <c r="C117" s="47">
        <f t="shared" si="159"/>
        <v>0.37516512549537651</v>
      </c>
      <c r="D117" s="47">
        <f t="shared" si="159"/>
        <v>0.36842105263157893</v>
      </c>
      <c r="E117" s="47">
        <f t="shared" si="159"/>
        <v>0.36287495130502534</v>
      </c>
      <c r="F117" s="47">
        <f t="shared" si="159"/>
        <v>0.3907860824742268</v>
      </c>
      <c r="G117" s="47">
        <f t="shared" si="159"/>
        <v>0.37939811349004343</v>
      </c>
      <c r="H117" s="47">
        <f t="shared" si="159"/>
        <v>0.39674306393244874</v>
      </c>
      <c r="I117" s="47">
        <f t="shared" si="159"/>
        <v>0.31880217304889358</v>
      </c>
      <c r="J117" s="49">
        <f>+I117</f>
        <v>0.31880217304889358</v>
      </c>
      <c r="K117" s="49">
        <f t="shared" ref="K117:N117" si="160">+J117</f>
        <v>0.31880217304889358</v>
      </c>
      <c r="L117" s="49">
        <f t="shared" si="160"/>
        <v>0.31880217304889358</v>
      </c>
      <c r="M117" s="49">
        <f t="shared" si="160"/>
        <v>0.31880217304889358</v>
      </c>
      <c r="N117" s="49">
        <f t="shared" si="160"/>
        <v>0.31880217304889358</v>
      </c>
      <c r="O117" s="49"/>
    </row>
    <row r="118" spans="1:15" x14ac:dyDescent="0.3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61">+K121*K128</f>
        <v>41</v>
      </c>
      <c r="L118" s="48">
        <f t="shared" si="161"/>
        <v>41</v>
      </c>
      <c r="M118" s="48">
        <f t="shared" si="161"/>
        <v>41</v>
      </c>
      <c r="N118" s="48">
        <f t="shared" si="161"/>
        <v>41</v>
      </c>
      <c r="O118" s="48"/>
    </row>
    <row r="119" spans="1:15" x14ac:dyDescent="0.3">
      <c r="A119" s="46" t="s">
        <v>129</v>
      </c>
      <c r="B119" s="47" t="str">
        <f>+IFERROR(B118/A118-1,"nm")</f>
        <v>nm</v>
      </c>
      <c r="C119" s="47">
        <f t="shared" ref="C119:H119" si="162">+IFERROR(C118/B118-1,"nm")</f>
        <v>4.3478260869565188E-2</v>
      </c>
      <c r="D119" s="47">
        <f t="shared" si="162"/>
        <v>0.125</v>
      </c>
      <c r="E119" s="47">
        <f t="shared" si="162"/>
        <v>3.7037037037036979E-2</v>
      </c>
      <c r="F119" s="47">
        <f t="shared" si="162"/>
        <v>-0.1071428571428571</v>
      </c>
      <c r="G119" s="47">
        <f t="shared" si="162"/>
        <v>-0.12</v>
      </c>
      <c r="H119" s="47">
        <f t="shared" si="162"/>
        <v>4.5454545454545414E-2</v>
      </c>
      <c r="I119" s="47">
        <f>+IFERROR(I118/H118-1,"nm")</f>
        <v>-0.10869565217391308</v>
      </c>
      <c r="J119" s="47">
        <f t="shared" ref="J119:N119" si="163">+IFERROR(J118/I118-1,"nm")</f>
        <v>0</v>
      </c>
      <c r="K119" s="47">
        <f t="shared" si="163"/>
        <v>0</v>
      </c>
      <c r="L119" s="47">
        <f t="shared" si="163"/>
        <v>0</v>
      </c>
      <c r="M119" s="47">
        <f t="shared" si="163"/>
        <v>0</v>
      </c>
      <c r="N119" s="47">
        <f t="shared" si="163"/>
        <v>0</v>
      </c>
      <c r="O119" s="47"/>
    </row>
    <row r="120" spans="1:15" x14ac:dyDescent="0.3">
      <c r="A120" s="46" t="s">
        <v>133</v>
      </c>
      <c r="B120" s="47">
        <f t="shared" ref="B120:N120" si="164">+IFERROR(B118/B$101,"nm")</f>
        <v>1.4998369742419302E-2</v>
      </c>
      <c r="C120" s="47">
        <f t="shared" si="164"/>
        <v>1.2681638044914135E-2</v>
      </c>
      <c r="D120" s="47">
        <f t="shared" si="164"/>
        <v>1.2744866650932263E-2</v>
      </c>
      <c r="E120" s="47">
        <f t="shared" si="164"/>
        <v>1.090767432800935E-2</v>
      </c>
      <c r="F120" s="47">
        <f t="shared" si="164"/>
        <v>8.0541237113402053E-3</v>
      </c>
      <c r="G120" s="47">
        <f t="shared" si="164"/>
        <v>6.5878125467884411E-3</v>
      </c>
      <c r="H120" s="47">
        <f t="shared" si="164"/>
        <v>5.5488540410132689E-3</v>
      </c>
      <c r="I120" s="47">
        <f t="shared" si="164"/>
        <v>5.4326222340002651E-3</v>
      </c>
      <c r="J120" s="47">
        <f t="shared" si="164"/>
        <v>5.4326222340002651E-3</v>
      </c>
      <c r="K120" s="47">
        <f t="shared" si="164"/>
        <v>5.4326222340002651E-3</v>
      </c>
      <c r="L120" s="47">
        <f t="shared" si="164"/>
        <v>5.4326222340002651E-3</v>
      </c>
      <c r="M120" s="47">
        <f t="shared" si="164"/>
        <v>5.4326222340002651E-3</v>
      </c>
      <c r="N120" s="47">
        <f t="shared" si="164"/>
        <v>5.4326222340002651E-3</v>
      </c>
      <c r="O120" s="47"/>
    </row>
    <row r="121" spans="1:15" x14ac:dyDescent="0.3">
      <c r="A121" s="46" t="s">
        <v>140</v>
      </c>
      <c r="B121" s="47">
        <f t="shared" ref="B121:H121" si="165">+IFERROR(B118/B128,"nm")</f>
        <v>0.18110236220472442</v>
      </c>
      <c r="C121" s="47">
        <f t="shared" si="165"/>
        <v>0.20512820512820512</v>
      </c>
      <c r="D121" s="47">
        <f t="shared" si="165"/>
        <v>0.24</v>
      </c>
      <c r="E121" s="47">
        <f t="shared" si="165"/>
        <v>0.21875</v>
      </c>
      <c r="F121" s="47">
        <f t="shared" si="165"/>
        <v>0.2109704641350211</v>
      </c>
      <c r="G121" s="47">
        <f t="shared" si="165"/>
        <v>0.20560747663551401</v>
      </c>
      <c r="H121" s="47">
        <f t="shared" si="165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66">+J121</f>
        <v>0.13531353135313531</v>
      </c>
      <c r="L121" s="49">
        <f t="shared" si="166"/>
        <v>0.13531353135313531</v>
      </c>
      <c r="M121" s="49">
        <f t="shared" si="166"/>
        <v>0.13531353135313531</v>
      </c>
      <c r="N121" s="49">
        <f t="shared" si="166"/>
        <v>0.13531353135313531</v>
      </c>
      <c r="O121" s="49"/>
    </row>
    <row r="122" spans="1:15" x14ac:dyDescent="0.3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67">+K115-K118</f>
        <v>2365</v>
      </c>
      <c r="L122" s="9">
        <f t="shared" si="167"/>
        <v>2365</v>
      </c>
      <c r="M122" s="9">
        <f t="shared" si="167"/>
        <v>2365</v>
      </c>
      <c r="N122" s="9">
        <f t="shared" si="167"/>
        <v>2365</v>
      </c>
      <c r="O122" s="9"/>
    </row>
    <row r="123" spans="1:15" x14ac:dyDescent="0.3">
      <c r="A123" s="46" t="s">
        <v>129</v>
      </c>
      <c r="B123" s="47" t="str">
        <f>+IFERROR(B122/A122-1,"nm")</f>
        <v>nm</v>
      </c>
      <c r="C123" s="47">
        <f t="shared" ref="C123:H123" si="168">+IFERROR(C122/B122-1,"nm")</f>
        <v>0.38167170191339372</v>
      </c>
      <c r="D123" s="47">
        <f t="shared" si="168"/>
        <v>9.8396501457725938E-2</v>
      </c>
      <c r="E123" s="47">
        <f t="shared" si="168"/>
        <v>0.19907100199071004</v>
      </c>
      <c r="F123" s="47">
        <f t="shared" si="168"/>
        <v>0.31488655229662421</v>
      </c>
      <c r="G123" s="47">
        <f t="shared" si="168"/>
        <v>4.7979797979798011E-2</v>
      </c>
      <c r="H123" s="47">
        <f t="shared" si="168"/>
        <v>0.30240963855421676</v>
      </c>
      <c r="I123" s="47">
        <f>+IFERROR(I122/H122-1,"nm")</f>
        <v>-0.27073697193956214</v>
      </c>
      <c r="J123" s="47">
        <f t="shared" ref="J123:N123" si="169">+IFERROR(J122/I122-1,"nm")</f>
        <v>0</v>
      </c>
      <c r="K123" s="47">
        <f t="shared" si="169"/>
        <v>0</v>
      </c>
      <c r="L123" s="47">
        <f t="shared" si="169"/>
        <v>0</v>
      </c>
      <c r="M123" s="47">
        <f t="shared" si="169"/>
        <v>0</v>
      </c>
      <c r="N123" s="47">
        <f t="shared" si="169"/>
        <v>0</v>
      </c>
      <c r="O123" s="47"/>
    </row>
    <row r="124" spans="1:15" x14ac:dyDescent="0.3">
      <c r="A124" s="46" t="s">
        <v>131</v>
      </c>
      <c r="B124" s="47">
        <f>+IFERROR(B122/B$21,"nm")</f>
        <v>7.2270742358078607E-2</v>
      </c>
      <c r="C124" s="47">
        <f t="shared" ref="C124:J124" si="170">+IFERROR(C122/C$101,"nm")</f>
        <v>0.36248348745046233</v>
      </c>
      <c r="D124" s="47">
        <f t="shared" si="170"/>
        <v>0.35567618598064671</v>
      </c>
      <c r="E124" s="47">
        <f t="shared" si="170"/>
        <v>0.35196727697701596</v>
      </c>
      <c r="F124" s="47">
        <f t="shared" si="170"/>
        <v>0.38273195876288657</v>
      </c>
      <c r="G124" s="47">
        <f t="shared" si="170"/>
        <v>0.37281030094325496</v>
      </c>
      <c r="H124" s="47">
        <f t="shared" si="170"/>
        <v>0.39119420989143544</v>
      </c>
      <c r="I124" s="47">
        <f t="shared" si="170"/>
        <v>0.31336955081489332</v>
      </c>
      <c r="J124" s="47">
        <f t="shared" si="170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3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71">+K101*K127</f>
        <v>78</v>
      </c>
      <c r="L125" s="48">
        <f t="shared" si="171"/>
        <v>78</v>
      </c>
      <c r="M125" s="48">
        <f t="shared" si="171"/>
        <v>78</v>
      </c>
      <c r="N125" s="48">
        <f t="shared" si="171"/>
        <v>78</v>
      </c>
      <c r="O125" s="48"/>
    </row>
    <row r="126" spans="1:15" x14ac:dyDescent="0.3">
      <c r="A126" s="46" t="s">
        <v>129</v>
      </c>
      <c r="B126" s="47" t="str">
        <f>+IFERROR(B125/A125-1,"nm")</f>
        <v>nm</v>
      </c>
      <c r="C126" s="47">
        <f t="shared" ref="C126:H126" si="172">+IFERROR(C125/B125-1,"nm")</f>
        <v>-0.3623188405797102</v>
      </c>
      <c r="D126" s="47">
        <f t="shared" si="172"/>
        <v>0.15909090909090917</v>
      </c>
      <c r="E126" s="47">
        <f t="shared" si="172"/>
        <v>0.49019607843137258</v>
      </c>
      <c r="F126" s="47">
        <f t="shared" si="172"/>
        <v>-0.35526315789473684</v>
      </c>
      <c r="G126" s="47">
        <f t="shared" si="172"/>
        <v>-0.4285714285714286</v>
      </c>
      <c r="H126" s="47">
        <f t="shared" si="172"/>
        <v>2.3571428571428572</v>
      </c>
      <c r="I126" s="47">
        <f>+IFERROR(I125/H125-1,"nm")</f>
        <v>-0.17021276595744683</v>
      </c>
      <c r="J126" s="47">
        <f t="shared" ref="J126:N126" si="173">+IFERROR(J125/I125-1,"nm")</f>
        <v>0</v>
      </c>
      <c r="K126" s="47">
        <f t="shared" si="173"/>
        <v>0</v>
      </c>
      <c r="L126" s="47">
        <f t="shared" si="173"/>
        <v>0</v>
      </c>
      <c r="M126" s="47">
        <f t="shared" si="173"/>
        <v>0</v>
      </c>
      <c r="N126" s="47">
        <f t="shared" si="173"/>
        <v>0</v>
      </c>
      <c r="O126" s="47"/>
    </row>
    <row r="127" spans="1:15" x14ac:dyDescent="0.3">
      <c r="A127" s="46" t="s">
        <v>133</v>
      </c>
      <c r="B127" s="47">
        <f t="shared" ref="B127:H127" si="174">+IFERROR(B125/B$21,"nm")</f>
        <v>5.0218340611353713E-3</v>
      </c>
      <c r="C127" s="47">
        <f t="shared" si="174"/>
        <v>2.980222162015714E-3</v>
      </c>
      <c r="D127" s="47">
        <f t="shared" si="174"/>
        <v>3.3517350157728706E-3</v>
      </c>
      <c r="E127" s="47">
        <f t="shared" si="174"/>
        <v>5.1161225176708175E-3</v>
      </c>
      <c r="F127" s="47">
        <f t="shared" si="174"/>
        <v>3.081373412149415E-3</v>
      </c>
      <c r="G127" s="47">
        <f t="shared" si="174"/>
        <v>1.9331676332504833E-3</v>
      </c>
      <c r="H127" s="47">
        <f t="shared" si="174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75">+J127</f>
        <v>1.0335232542732211E-2</v>
      </c>
      <c r="L127" s="49">
        <f t="shared" si="175"/>
        <v>1.0335232542732211E-2</v>
      </c>
      <c r="M127" s="49">
        <f t="shared" si="175"/>
        <v>1.0335232542732211E-2</v>
      </c>
      <c r="N127" s="49">
        <f t="shared" si="175"/>
        <v>1.0335232542732211E-2</v>
      </c>
      <c r="O127" s="49"/>
    </row>
    <row r="128" spans="1:15" x14ac:dyDescent="0.3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76">+K101*K130</f>
        <v>303</v>
      </c>
      <c r="L128" s="48">
        <f t="shared" si="176"/>
        <v>303</v>
      </c>
      <c r="M128" s="48">
        <f t="shared" si="176"/>
        <v>303</v>
      </c>
      <c r="N128" s="48">
        <f t="shared" si="176"/>
        <v>303</v>
      </c>
      <c r="O128" s="48"/>
    </row>
    <row r="129" spans="1:15" x14ac:dyDescent="0.3">
      <c r="A129" s="46" t="s">
        <v>129</v>
      </c>
      <c r="B129" s="47" t="str">
        <f>+IFERROR(B128/A128-1,"nm")</f>
        <v>nm</v>
      </c>
      <c r="C129" s="47">
        <f t="shared" ref="C129:H129" si="177">+IFERROR(C128/B128-1,"nm")</f>
        <v>-7.8740157480314932E-2</v>
      </c>
      <c r="D129" s="47">
        <f t="shared" si="177"/>
        <v>-3.8461538461538436E-2</v>
      </c>
      <c r="E129" s="47">
        <f t="shared" si="177"/>
        <v>0.13777777777777778</v>
      </c>
      <c r="F129" s="47">
        <f t="shared" si="177"/>
        <v>-7.421875E-2</v>
      </c>
      <c r="G129" s="47">
        <f t="shared" si="177"/>
        <v>-9.7046413502109741E-2</v>
      </c>
      <c r="H129" s="47">
        <f t="shared" si="177"/>
        <v>0.34579439252336441</v>
      </c>
      <c r="I129" s="47">
        <f>+IFERROR(I128/H128-1,"nm")</f>
        <v>5.2083333333333259E-2</v>
      </c>
      <c r="J129" s="47">
        <f t="shared" ref="J129:N129" si="178">+IFERROR(J128/I128-1,"nm")</f>
        <v>0</v>
      </c>
      <c r="K129" s="47">
        <f t="shared" si="178"/>
        <v>0</v>
      </c>
      <c r="L129" s="47">
        <f t="shared" si="178"/>
        <v>0</v>
      </c>
      <c r="M129" s="47">
        <f t="shared" si="178"/>
        <v>0</v>
      </c>
      <c r="N129" s="47">
        <f t="shared" si="178"/>
        <v>0</v>
      </c>
      <c r="O129" s="47"/>
    </row>
    <row r="130" spans="1:15" x14ac:dyDescent="0.3">
      <c r="A130" s="46" t="s">
        <v>133</v>
      </c>
      <c r="B130" s="47">
        <f t="shared" ref="B130:I130" si="179">+IFERROR(B128/B$101,"nm")</f>
        <v>8.2817085099445714E-2</v>
      </c>
      <c r="C130" s="47">
        <f t="shared" si="179"/>
        <v>6.1822985468956405E-2</v>
      </c>
      <c r="D130" s="47">
        <f t="shared" si="179"/>
        <v>5.31036110455511E-2</v>
      </c>
      <c r="E130" s="47">
        <f t="shared" si="179"/>
        <v>4.9863654070899883E-2</v>
      </c>
      <c r="F130" s="47">
        <f t="shared" si="179"/>
        <v>3.817654639175258E-2</v>
      </c>
      <c r="G130" s="47">
        <f t="shared" si="179"/>
        <v>3.2040724659380147E-2</v>
      </c>
      <c r="H130" s="47">
        <f t="shared" si="179"/>
        <v>3.4740651387213509E-2</v>
      </c>
      <c r="I130" s="47">
        <f t="shared" si="179"/>
        <v>4.0148403339075128E-2</v>
      </c>
      <c r="J130" s="49">
        <f>+I130</f>
        <v>4.0148403339075128E-2</v>
      </c>
      <c r="K130" s="49">
        <f t="shared" ref="K130:N130" si="180">+J130</f>
        <v>4.0148403339075128E-2</v>
      </c>
      <c r="L130" s="49">
        <f t="shared" si="180"/>
        <v>4.0148403339075128E-2</v>
      </c>
      <c r="M130" s="49">
        <f t="shared" si="180"/>
        <v>4.0148403339075128E-2</v>
      </c>
      <c r="N130" s="49">
        <f t="shared" si="180"/>
        <v>4.0148403339075128E-2</v>
      </c>
      <c r="O130" s="49"/>
    </row>
    <row r="131" spans="1:15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3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81">+SUM(K134+K138+K142)</f>
        <v>5955</v>
      </c>
      <c r="L132" s="9">
        <f t="shared" si="181"/>
        <v>5955</v>
      </c>
      <c r="M132" s="9">
        <f t="shared" si="181"/>
        <v>5955</v>
      </c>
      <c r="N132" s="9">
        <f t="shared" si="181"/>
        <v>5955</v>
      </c>
      <c r="O132" s="9"/>
    </row>
    <row r="133" spans="1:15" x14ac:dyDescent="0.3">
      <c r="A133" s="44" t="s">
        <v>129</v>
      </c>
      <c r="B133" s="47" t="str">
        <f>+IFERROR(B132/A132-1,"nm")</f>
        <v>nm</v>
      </c>
      <c r="C133" s="47" t="str">
        <f t="shared" ref="C133:H133" si="182">+IFERROR(C132/B132-1,"nm")</f>
        <v>nm</v>
      </c>
      <c r="D133" s="47">
        <f t="shared" si="182"/>
        <v>9.7289784572619942E-2</v>
      </c>
      <c r="E133" s="47">
        <f t="shared" si="182"/>
        <v>9.0563647878403986E-2</v>
      </c>
      <c r="F133" s="47">
        <f t="shared" si="182"/>
        <v>1.7034456058846237E-2</v>
      </c>
      <c r="G133" s="47">
        <f t="shared" si="182"/>
        <v>-4.3014845831747195E-2</v>
      </c>
      <c r="H133" s="47">
        <f t="shared" si="182"/>
        <v>6.2649164677804237E-2</v>
      </c>
      <c r="I133" s="47">
        <f>+IFERROR(I132/H132-1,"nm")</f>
        <v>0.11454239191465465</v>
      </c>
      <c r="J133" s="47">
        <f t="shared" ref="J133:N133" si="183">+IFERROR(J132/I132-1,"nm")</f>
        <v>0</v>
      </c>
      <c r="K133" s="47">
        <f t="shared" si="183"/>
        <v>0</v>
      </c>
      <c r="L133" s="47">
        <f t="shared" si="183"/>
        <v>0</v>
      </c>
      <c r="M133" s="47">
        <f t="shared" si="183"/>
        <v>0</v>
      </c>
      <c r="N133" s="47">
        <f t="shared" si="183"/>
        <v>0</v>
      </c>
      <c r="O133" s="47"/>
    </row>
    <row r="134" spans="1:15" x14ac:dyDescent="0.3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84">+J134*(1+K135)</f>
        <v>4111</v>
      </c>
      <c r="L134" s="3">
        <f t="shared" si="184"/>
        <v>4111</v>
      </c>
      <c r="M134" s="3">
        <f t="shared" si="184"/>
        <v>4111</v>
      </c>
      <c r="N134" s="3">
        <f t="shared" si="184"/>
        <v>4111</v>
      </c>
      <c r="O134" s="3"/>
    </row>
    <row r="135" spans="1:15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85">+IFERROR(D134/C134-1,"nm")</f>
        <v>0.12116040955631391</v>
      </c>
      <c r="E135" s="47">
        <f t="shared" si="185"/>
        <v>8.8280060882800715E-2</v>
      </c>
      <c r="F135" s="47">
        <f t="shared" si="185"/>
        <v>1.3146853146853044E-2</v>
      </c>
      <c r="G135" s="47">
        <f t="shared" si="185"/>
        <v>-4.7763666482606326E-2</v>
      </c>
      <c r="H135" s="47">
        <f t="shared" si="185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86">+K136+K137</f>
        <v>0</v>
      </c>
      <c r="L135" s="47">
        <f t="shared" si="186"/>
        <v>0</v>
      </c>
      <c r="M135" s="47">
        <f t="shared" si="186"/>
        <v>0</v>
      </c>
      <c r="N135" s="47">
        <f t="shared" si="186"/>
        <v>0</v>
      </c>
      <c r="O135" s="47"/>
    </row>
    <row r="136" spans="1:15" x14ac:dyDescent="0.3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87">+J136</f>
        <v>0</v>
      </c>
      <c r="L136" s="49">
        <f t="shared" si="187"/>
        <v>0</v>
      </c>
      <c r="M136" s="49">
        <f t="shared" si="187"/>
        <v>0</v>
      </c>
      <c r="N136" s="49">
        <f t="shared" si="187"/>
        <v>0</v>
      </c>
      <c r="O136" s="49"/>
    </row>
    <row r="137" spans="1:15" x14ac:dyDescent="0.3">
      <c r="A137" s="44" t="s">
        <v>138</v>
      </c>
      <c r="B137" s="47" t="str">
        <f>+IFERROR(B135-B136,"nm")</f>
        <v>nm</v>
      </c>
      <c r="C137" s="47" t="str">
        <f t="shared" ref="C137:H137" si="188">+IFERROR(C135-C136,"nm")</f>
        <v>nm</v>
      </c>
      <c r="D137" s="47">
        <f t="shared" si="188"/>
        <v>0.12116040955631391</v>
      </c>
      <c r="E137" s="47">
        <f t="shared" si="188"/>
        <v>8.8280060882800715E-2</v>
      </c>
      <c r="F137" s="47">
        <f t="shared" si="188"/>
        <v>1.3146853146853044E-2</v>
      </c>
      <c r="G137" s="47">
        <f t="shared" si="188"/>
        <v>-4.7763666482606326E-2</v>
      </c>
      <c r="H137" s="47">
        <f t="shared" si="188"/>
        <v>6.0887213685126174E-2</v>
      </c>
      <c r="I137" s="47">
        <f>+IFERROR(I135-I136,"nm")</f>
        <v>0.12353101940420874</v>
      </c>
      <c r="J137" s="49">
        <v>0</v>
      </c>
      <c r="K137" s="49">
        <f t="shared" si="187"/>
        <v>0</v>
      </c>
      <c r="L137" s="49">
        <f t="shared" si="187"/>
        <v>0</v>
      </c>
      <c r="M137" s="49">
        <f t="shared" si="187"/>
        <v>0</v>
      </c>
      <c r="N137" s="49">
        <f t="shared" si="187"/>
        <v>0</v>
      </c>
      <c r="O137" s="49"/>
    </row>
    <row r="138" spans="1:15" x14ac:dyDescent="0.3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9">+J138*(1+K139)</f>
        <v>1610</v>
      </c>
      <c r="L138" s="3">
        <f t="shared" si="189"/>
        <v>1610</v>
      </c>
      <c r="M138" s="3">
        <f t="shared" si="189"/>
        <v>1610</v>
      </c>
      <c r="N138" s="3">
        <f t="shared" si="189"/>
        <v>1610</v>
      </c>
      <c r="O138" s="3"/>
    </row>
    <row r="139" spans="1:15" x14ac:dyDescent="0.3">
      <c r="A139" s="44" t="s">
        <v>129</v>
      </c>
      <c r="B139" s="47" t="str">
        <f>+IFERROR(B138/A138-1,"nm")</f>
        <v>nm</v>
      </c>
      <c r="C139" s="47" t="str">
        <f t="shared" ref="C139:H139" si="190">+IFERROR(C138/B138-1,"nm")</f>
        <v>nm</v>
      </c>
      <c r="D139" s="47">
        <f t="shared" si="190"/>
        <v>6.0877350044762801E-2</v>
      </c>
      <c r="E139" s="47">
        <f t="shared" si="190"/>
        <v>0.13670886075949373</v>
      </c>
      <c r="F139" s="47">
        <f t="shared" si="190"/>
        <v>3.563474387527843E-2</v>
      </c>
      <c r="G139" s="47">
        <f t="shared" si="190"/>
        <v>-2.1505376344086002E-2</v>
      </c>
      <c r="H139" s="47">
        <f t="shared" si="190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91">+K140+K141</f>
        <v>0</v>
      </c>
      <c r="L139" s="47">
        <f t="shared" si="191"/>
        <v>0</v>
      </c>
      <c r="M139" s="47">
        <f t="shared" si="191"/>
        <v>0</v>
      </c>
      <c r="N139" s="47">
        <f t="shared" si="191"/>
        <v>0</v>
      </c>
      <c r="O139" s="47"/>
    </row>
    <row r="140" spans="1:15" x14ac:dyDescent="0.3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92">+J140</f>
        <v>0</v>
      </c>
      <c r="L140" s="49">
        <f t="shared" si="192"/>
        <v>0</v>
      </c>
      <c r="M140" s="49">
        <f t="shared" si="192"/>
        <v>0</v>
      </c>
      <c r="N140" s="49">
        <f t="shared" si="192"/>
        <v>0</v>
      </c>
      <c r="O140" s="49"/>
    </row>
    <row r="141" spans="1:15" x14ac:dyDescent="0.3">
      <c r="A141" s="44" t="s">
        <v>138</v>
      </c>
      <c r="B141" s="47" t="str">
        <f t="shared" ref="B141:H141" si="193">+IFERROR(B139-B140,"nm")</f>
        <v>nm</v>
      </c>
      <c r="C141" s="47" t="str">
        <f t="shared" si="193"/>
        <v>nm</v>
      </c>
      <c r="D141" s="47">
        <f t="shared" si="193"/>
        <v>6.0877350044762801E-2</v>
      </c>
      <c r="E141" s="47">
        <f t="shared" si="193"/>
        <v>0.13670886075949373</v>
      </c>
      <c r="F141" s="47">
        <f t="shared" si="193"/>
        <v>3.563474387527843E-2</v>
      </c>
      <c r="G141" s="47">
        <f t="shared" si="193"/>
        <v>-2.1505376344086002E-2</v>
      </c>
      <c r="H141" s="47">
        <f t="shared" si="193"/>
        <v>9.4505494505494614E-2</v>
      </c>
      <c r="I141" s="47">
        <f>+IFERROR(I139-I140,"nm")</f>
        <v>7.7643908969210251E-2</v>
      </c>
      <c r="J141" s="49">
        <v>0</v>
      </c>
      <c r="K141" s="49">
        <f t="shared" si="192"/>
        <v>0</v>
      </c>
      <c r="L141" s="49">
        <f t="shared" si="192"/>
        <v>0</v>
      </c>
      <c r="M141" s="49">
        <f t="shared" si="192"/>
        <v>0</v>
      </c>
      <c r="N141" s="49">
        <f t="shared" si="192"/>
        <v>0</v>
      </c>
      <c r="O141" s="49"/>
    </row>
    <row r="142" spans="1:15" x14ac:dyDescent="0.3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94">+J142*(1+K143)</f>
        <v>234</v>
      </c>
      <c r="L142" s="3">
        <f t="shared" si="194"/>
        <v>234</v>
      </c>
      <c r="M142" s="3">
        <f t="shared" si="194"/>
        <v>234</v>
      </c>
      <c r="N142" s="3">
        <f t="shared" si="194"/>
        <v>234</v>
      </c>
      <c r="O142" s="3"/>
    </row>
    <row r="143" spans="1:15" x14ac:dyDescent="0.3">
      <c r="A143" s="44" t="s">
        <v>129</v>
      </c>
      <c r="B143" s="47" t="str">
        <f>+IFERROR(B142/A142-1,"nm")</f>
        <v>nm</v>
      </c>
      <c r="C143" s="47" t="str">
        <f t="shared" ref="C143:H143" si="195">+IFERROR(C142/B142-1,"nm")</f>
        <v>nm</v>
      </c>
      <c r="D143" s="47">
        <f t="shared" si="195"/>
        <v>-1.1111111111111072E-2</v>
      </c>
      <c r="E143" s="47">
        <f t="shared" si="195"/>
        <v>-8.6142322097378266E-2</v>
      </c>
      <c r="F143" s="47">
        <f t="shared" si="195"/>
        <v>-2.8688524590163911E-2</v>
      </c>
      <c r="G143" s="47">
        <f t="shared" si="195"/>
        <v>-9.7046413502109741E-2</v>
      </c>
      <c r="H143" s="47">
        <f t="shared" si="195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96">+K144+K145</f>
        <v>0</v>
      </c>
      <c r="L143" s="47">
        <f t="shared" si="196"/>
        <v>0</v>
      </c>
      <c r="M143" s="47">
        <f t="shared" si="196"/>
        <v>0</v>
      </c>
      <c r="N143" s="47">
        <f t="shared" si="196"/>
        <v>0</v>
      </c>
      <c r="O143" s="47"/>
    </row>
    <row r="144" spans="1:15" x14ac:dyDescent="0.3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97">+J144</f>
        <v>0</v>
      </c>
      <c r="L144" s="49">
        <f t="shared" si="197"/>
        <v>0</v>
      </c>
      <c r="M144" s="49">
        <f t="shared" si="197"/>
        <v>0</v>
      </c>
      <c r="N144" s="49">
        <f t="shared" si="197"/>
        <v>0</v>
      </c>
      <c r="O144" s="49"/>
    </row>
    <row r="145" spans="1:15" x14ac:dyDescent="0.3">
      <c r="A145" s="44" t="s">
        <v>138</v>
      </c>
      <c r="B145" s="47" t="str">
        <f t="shared" ref="B145:G145" si="198">+IFERROR(B143-B144,"nm")</f>
        <v>nm</v>
      </c>
      <c r="C145" s="47" t="str">
        <f t="shared" si="198"/>
        <v>nm</v>
      </c>
      <c r="D145" s="47">
        <f t="shared" si="198"/>
        <v>-1.1111111111111072E-2</v>
      </c>
      <c r="E145" s="47">
        <f t="shared" si="198"/>
        <v>-8.6142322097378266E-2</v>
      </c>
      <c r="F145" s="47">
        <f t="shared" si="198"/>
        <v>-2.8688524590163911E-2</v>
      </c>
      <c r="G145" s="47">
        <f t="shared" si="198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97"/>
        <v>0</v>
      </c>
      <c r="L145" s="49">
        <f t="shared" si="197"/>
        <v>0</v>
      </c>
      <c r="M145" s="49">
        <f t="shared" si="197"/>
        <v>0</v>
      </c>
      <c r="N145" s="49">
        <f t="shared" si="197"/>
        <v>0</v>
      </c>
      <c r="O145" s="49"/>
    </row>
    <row r="146" spans="1:15" x14ac:dyDescent="0.3">
      <c r="A146" s="9" t="s">
        <v>130</v>
      </c>
      <c r="B146" s="48">
        <f t="shared" ref="B146:H146" si="199">+B153+B149</f>
        <v>0</v>
      </c>
      <c r="C146" s="48">
        <f t="shared" si="199"/>
        <v>1044</v>
      </c>
      <c r="D146" s="48">
        <f t="shared" si="199"/>
        <v>1034</v>
      </c>
      <c r="E146" s="48">
        <f t="shared" si="199"/>
        <v>1244</v>
      </c>
      <c r="F146" s="48">
        <f t="shared" si="199"/>
        <v>1376</v>
      </c>
      <c r="G146" s="48">
        <f t="shared" si="199"/>
        <v>1230</v>
      </c>
      <c r="H146" s="48">
        <f t="shared" si="199"/>
        <v>1573</v>
      </c>
      <c r="I146" s="48">
        <f>+I153+I149</f>
        <v>1938</v>
      </c>
      <c r="J146" s="48">
        <f>+J132*J148</f>
        <v>1938</v>
      </c>
      <c r="K146" s="48">
        <f t="shared" ref="K146:N146" si="200">+K132*K148</f>
        <v>1938</v>
      </c>
      <c r="L146" s="48">
        <f t="shared" si="200"/>
        <v>1938</v>
      </c>
      <c r="M146" s="48">
        <f t="shared" si="200"/>
        <v>1938</v>
      </c>
      <c r="N146" s="48">
        <f t="shared" si="200"/>
        <v>1938</v>
      </c>
      <c r="O146" s="48"/>
    </row>
    <row r="147" spans="1:15" x14ac:dyDescent="0.3">
      <c r="A147" s="46" t="s">
        <v>129</v>
      </c>
      <c r="B147" s="47" t="str">
        <f>+IFERROR(B146/A146-1,"nm")</f>
        <v>nm</v>
      </c>
      <c r="C147" s="47" t="str">
        <f t="shared" ref="C147:H147" si="201">+IFERROR(C146/B146-1,"nm")</f>
        <v>nm</v>
      </c>
      <c r="D147" s="47">
        <f t="shared" si="201"/>
        <v>-9.5785440613026518E-3</v>
      </c>
      <c r="E147" s="47">
        <f t="shared" si="201"/>
        <v>0.20309477756286265</v>
      </c>
      <c r="F147" s="47">
        <f t="shared" si="201"/>
        <v>0.10610932475884249</v>
      </c>
      <c r="G147" s="47">
        <f t="shared" si="201"/>
        <v>-0.10610465116279066</v>
      </c>
      <c r="H147" s="47">
        <f t="shared" si="201"/>
        <v>0.27886178861788613</v>
      </c>
      <c r="I147" s="47">
        <f>+IFERROR(I146/H146-1,"nm")</f>
        <v>0.23204068658614108</v>
      </c>
      <c r="J147" s="47">
        <f t="shared" ref="J147:N147" si="202">+IFERROR(J146/I146-1,"nm")</f>
        <v>0</v>
      </c>
      <c r="K147" s="47">
        <f t="shared" si="202"/>
        <v>0</v>
      </c>
      <c r="L147" s="47">
        <f t="shared" si="202"/>
        <v>0</v>
      </c>
      <c r="M147" s="47">
        <f t="shared" si="202"/>
        <v>0</v>
      </c>
      <c r="N147" s="47">
        <f t="shared" si="202"/>
        <v>0</v>
      </c>
      <c r="O147" s="47"/>
    </row>
    <row r="148" spans="1:15" x14ac:dyDescent="0.3">
      <c r="A148" s="46" t="s">
        <v>131</v>
      </c>
      <c r="B148" s="47">
        <f>+IFERROR(B146/B$101,"nm")</f>
        <v>0</v>
      </c>
      <c r="C148" s="47">
        <f t="shared" ref="C148:I148" si="203">+IFERROR(C146/C$132,"nm")</f>
        <v>0.24183460736622656</v>
      </c>
      <c r="D148" s="47">
        <f t="shared" si="203"/>
        <v>0.21828161283512773</v>
      </c>
      <c r="E148" s="47">
        <f t="shared" si="203"/>
        <v>0.2408052651955091</v>
      </c>
      <c r="F148" s="47">
        <f t="shared" si="203"/>
        <v>0.26189569851541683</v>
      </c>
      <c r="G148" s="47">
        <f t="shared" si="203"/>
        <v>0.24463007159904535</v>
      </c>
      <c r="H148" s="47">
        <f t="shared" si="203"/>
        <v>0.2944038929440389</v>
      </c>
      <c r="I148" s="47">
        <f t="shared" si="203"/>
        <v>0.32544080604534004</v>
      </c>
      <c r="J148" s="49">
        <f>+I148</f>
        <v>0.32544080604534004</v>
      </c>
      <c r="K148" s="49">
        <f t="shared" ref="K148:N148" si="204">+J148</f>
        <v>0.32544080604534004</v>
      </c>
      <c r="L148" s="49">
        <f t="shared" si="204"/>
        <v>0.32544080604534004</v>
      </c>
      <c r="M148" s="49">
        <f t="shared" si="204"/>
        <v>0.32544080604534004</v>
      </c>
      <c r="N148" s="49">
        <f t="shared" si="204"/>
        <v>0.32544080604534004</v>
      </c>
      <c r="O148" s="49"/>
    </row>
    <row r="149" spans="1:15" x14ac:dyDescent="0.3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205">+K152*K159</f>
        <v>42</v>
      </c>
      <c r="L149" s="48">
        <f t="shared" si="205"/>
        <v>42</v>
      </c>
      <c r="M149" s="48">
        <f t="shared" si="205"/>
        <v>42</v>
      </c>
      <c r="N149" s="48">
        <f t="shared" si="205"/>
        <v>42</v>
      </c>
      <c r="O149" s="48"/>
    </row>
    <row r="150" spans="1:15" x14ac:dyDescent="0.3">
      <c r="A150" s="46" t="s">
        <v>129</v>
      </c>
      <c r="B150" s="47" t="str">
        <f>+IFERROR(B149/A149-1,"nm")</f>
        <v>nm</v>
      </c>
      <c r="C150" s="47" t="str">
        <f t="shared" ref="C150:H150" si="206">+IFERROR(C149/B149-1,"nm")</f>
        <v>nm</v>
      </c>
      <c r="D150" s="47">
        <f t="shared" si="206"/>
        <v>0.28571428571428581</v>
      </c>
      <c r="E150" s="47">
        <f t="shared" si="206"/>
        <v>1.8518518518518601E-2</v>
      </c>
      <c r="F150" s="47">
        <f t="shared" si="206"/>
        <v>-3.6363636363636376E-2</v>
      </c>
      <c r="G150" s="47">
        <f t="shared" si="206"/>
        <v>-0.13207547169811318</v>
      </c>
      <c r="H150" s="47">
        <f t="shared" si="206"/>
        <v>-6.5217391304347783E-2</v>
      </c>
      <c r="I150" s="47">
        <f>+IFERROR(I149/H149-1,"nm")</f>
        <v>-2.3255813953488413E-2</v>
      </c>
      <c r="J150" s="47">
        <f t="shared" ref="J150:N150" si="207">+IFERROR(J149/I149-1,"nm")</f>
        <v>0</v>
      </c>
      <c r="K150" s="47">
        <f t="shared" si="207"/>
        <v>0</v>
      </c>
      <c r="L150" s="47">
        <f t="shared" si="207"/>
        <v>0</v>
      </c>
      <c r="M150" s="47">
        <f t="shared" si="207"/>
        <v>0</v>
      </c>
      <c r="N150" s="47">
        <f t="shared" si="207"/>
        <v>0</v>
      </c>
      <c r="O150" s="47"/>
    </row>
    <row r="151" spans="1:15" x14ac:dyDescent="0.3">
      <c r="A151" s="46" t="s">
        <v>133</v>
      </c>
      <c r="B151" s="47">
        <f t="shared" ref="B151:H151" si="208">+IFERROR(B149/B$101,"nm")</f>
        <v>0</v>
      </c>
      <c r="C151" s="47">
        <f t="shared" si="208"/>
        <v>1.1096433289299868E-2</v>
      </c>
      <c r="D151" s="47">
        <f t="shared" si="208"/>
        <v>1.2744866650932263E-2</v>
      </c>
      <c r="E151" s="47">
        <f t="shared" si="208"/>
        <v>1.0712894429294897E-2</v>
      </c>
      <c r="F151" s="47">
        <f t="shared" si="208"/>
        <v>8.5373711340206177E-3</v>
      </c>
      <c r="G151" s="47">
        <f t="shared" si="208"/>
        <v>6.8872585716424611E-3</v>
      </c>
      <c r="H151" s="47">
        <f t="shared" si="208"/>
        <v>5.1869722557297947E-3</v>
      </c>
      <c r="I151" s="47">
        <f t="shared" ref="I151:N151" si="209">+IFERROR(I149/I$132,"nm")</f>
        <v>7.0528967254408059E-3</v>
      </c>
      <c r="J151" s="47">
        <f t="shared" si="209"/>
        <v>7.0528967254408059E-3</v>
      </c>
      <c r="K151" s="47">
        <f t="shared" si="209"/>
        <v>7.0528967254408059E-3</v>
      </c>
      <c r="L151" s="47">
        <f t="shared" si="209"/>
        <v>7.0528967254408059E-3</v>
      </c>
      <c r="M151" s="47">
        <f t="shared" si="209"/>
        <v>7.0528967254408059E-3</v>
      </c>
      <c r="N151" s="47">
        <f t="shared" si="209"/>
        <v>7.0528967254408059E-3</v>
      </c>
      <c r="O151" s="47"/>
    </row>
    <row r="152" spans="1:15" x14ac:dyDescent="0.3">
      <c r="A152" s="46" t="s">
        <v>140</v>
      </c>
      <c r="B152" s="47" t="str">
        <f t="shared" ref="B152:H152" si="210">+IFERROR(B149/B159,"nm")</f>
        <v>nm</v>
      </c>
      <c r="C152" s="47" t="str">
        <f t="shared" si="210"/>
        <v>nm</v>
      </c>
      <c r="D152" s="47">
        <f t="shared" si="210"/>
        <v>0.1588235294117647</v>
      </c>
      <c r="E152" s="47">
        <f t="shared" si="210"/>
        <v>0.16224188790560473</v>
      </c>
      <c r="F152" s="47">
        <f t="shared" si="210"/>
        <v>0.16257668711656442</v>
      </c>
      <c r="G152" s="47">
        <f t="shared" si="210"/>
        <v>0.1554054054054054</v>
      </c>
      <c r="H152" s="47">
        <f t="shared" si="210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11">+J152</f>
        <v>0.15328467153284672</v>
      </c>
      <c r="L152" s="49">
        <f t="shared" si="211"/>
        <v>0.15328467153284672</v>
      </c>
      <c r="M152" s="49">
        <f t="shared" si="211"/>
        <v>0.15328467153284672</v>
      </c>
      <c r="N152" s="49">
        <f t="shared" si="211"/>
        <v>0.15328467153284672</v>
      </c>
      <c r="O152" s="49"/>
    </row>
    <row r="153" spans="1:15" x14ac:dyDescent="0.3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12">+K146-K149</f>
        <v>1896</v>
      </c>
      <c r="L153" s="9">
        <f t="shared" si="212"/>
        <v>1896</v>
      </c>
      <c r="M153" s="9">
        <f t="shared" si="212"/>
        <v>1896</v>
      </c>
      <c r="N153" s="9">
        <f t="shared" si="212"/>
        <v>1896</v>
      </c>
      <c r="O153" s="9"/>
    </row>
    <row r="154" spans="1:15" x14ac:dyDescent="0.3">
      <c r="A154" s="46" t="s">
        <v>129</v>
      </c>
      <c r="B154" s="47" t="str">
        <f>+IFERROR(B153/A153-1,"nm")</f>
        <v>nm</v>
      </c>
      <c r="C154" s="47" t="str">
        <f t="shared" ref="C154:H154" si="213">+IFERROR(C153/B153-1,"nm")</f>
        <v>nm</v>
      </c>
      <c r="D154" s="47">
        <f t="shared" si="213"/>
        <v>-2.1956087824351322E-2</v>
      </c>
      <c r="E154" s="47">
        <f t="shared" si="213"/>
        <v>0.21326530612244898</v>
      </c>
      <c r="F154" s="47">
        <f t="shared" si="213"/>
        <v>0.11269974768713209</v>
      </c>
      <c r="G154" s="47">
        <f t="shared" si="213"/>
        <v>-0.1050642479213908</v>
      </c>
      <c r="H154" s="47">
        <f t="shared" si="213"/>
        <v>0.29222972972972983</v>
      </c>
      <c r="I154" s="47">
        <f>+IFERROR(I153/H153-1,"nm")</f>
        <v>0.23921568627450984</v>
      </c>
      <c r="J154" s="47">
        <f t="shared" ref="J154:N154" si="214">+IFERROR(J153/I153-1,"nm")</f>
        <v>0</v>
      </c>
      <c r="K154" s="47">
        <f t="shared" si="214"/>
        <v>0</v>
      </c>
      <c r="L154" s="47">
        <f t="shared" si="214"/>
        <v>0</v>
      </c>
      <c r="M154" s="47">
        <f t="shared" si="214"/>
        <v>0</v>
      </c>
      <c r="N154" s="47">
        <f t="shared" si="214"/>
        <v>0</v>
      </c>
      <c r="O154" s="47"/>
    </row>
    <row r="155" spans="1:15" x14ac:dyDescent="0.3">
      <c r="A155" s="46" t="s">
        <v>131</v>
      </c>
      <c r="B155" s="47" t="str">
        <f t="shared" ref="B155:N155" si="215">+IFERROR(B153/B$132,"nm")</f>
        <v>nm</v>
      </c>
      <c r="C155" s="47">
        <f t="shared" si="215"/>
        <v>0.23210562890896455</v>
      </c>
      <c r="D155" s="47">
        <f t="shared" si="215"/>
        <v>0.20688199282246147</v>
      </c>
      <c r="E155" s="47">
        <f t="shared" si="215"/>
        <v>0.23015873015873015</v>
      </c>
      <c r="F155" s="47">
        <f t="shared" si="215"/>
        <v>0.25180814617434338</v>
      </c>
      <c r="G155" s="47">
        <f t="shared" si="215"/>
        <v>0.2354813046937152</v>
      </c>
      <c r="H155" s="47">
        <f t="shared" si="215"/>
        <v>0.28635597978663674</v>
      </c>
      <c r="I155" s="47">
        <f t="shared" si="215"/>
        <v>0.31838790931989924</v>
      </c>
      <c r="J155" s="71">
        <f t="shared" si="215"/>
        <v>0.31838790931989924</v>
      </c>
      <c r="K155" s="71">
        <f t="shared" si="215"/>
        <v>0.31838790931989924</v>
      </c>
      <c r="L155" s="71">
        <f t="shared" si="215"/>
        <v>0.31838790931989924</v>
      </c>
      <c r="M155" s="71">
        <f t="shared" si="215"/>
        <v>0.31838790931989924</v>
      </c>
      <c r="N155" s="71">
        <f t="shared" si="215"/>
        <v>0.31838790931989924</v>
      </c>
      <c r="O155" s="70" t="s">
        <v>200</v>
      </c>
    </row>
    <row r="156" spans="1:15" x14ac:dyDescent="0.3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16">+K132*K158</f>
        <v>56</v>
      </c>
      <c r="L156" s="48">
        <f t="shared" si="216"/>
        <v>56</v>
      </c>
      <c r="M156" s="48">
        <f t="shared" si="216"/>
        <v>56</v>
      </c>
      <c r="N156" s="48">
        <f t="shared" si="216"/>
        <v>56</v>
      </c>
      <c r="O156" s="48"/>
    </row>
    <row r="157" spans="1:15" x14ac:dyDescent="0.3">
      <c r="A157" s="46" t="s">
        <v>129</v>
      </c>
      <c r="B157" s="47" t="str">
        <f>+IFERROR(B156/A156-1,"nm")</f>
        <v>nm</v>
      </c>
      <c r="C157" s="47" t="str">
        <f t="shared" ref="C157:H157" si="217">+IFERROR(C156/B156-1,"nm")</f>
        <v>nm</v>
      </c>
      <c r="D157" s="47">
        <f t="shared" si="217"/>
        <v>-4.8387096774193505E-2</v>
      </c>
      <c r="E157" s="47">
        <f t="shared" si="217"/>
        <v>-0.16949152542372881</v>
      </c>
      <c r="F157" s="47">
        <f t="shared" si="217"/>
        <v>-4.081632653061229E-2</v>
      </c>
      <c r="G157" s="47">
        <f t="shared" si="217"/>
        <v>-0.12765957446808507</v>
      </c>
      <c r="H157" s="47">
        <f t="shared" si="217"/>
        <v>0.31707317073170738</v>
      </c>
      <c r="I157" s="47">
        <f>+IFERROR(I156/H156-1,"nm")</f>
        <v>3.7037037037036979E-2</v>
      </c>
      <c r="J157" s="47">
        <f t="shared" ref="J157:N157" si="218">+IFERROR(J156/I156-1,"nm")</f>
        <v>0</v>
      </c>
      <c r="K157" s="47">
        <f t="shared" si="218"/>
        <v>0</v>
      </c>
      <c r="L157" s="47">
        <f t="shared" si="218"/>
        <v>0</v>
      </c>
      <c r="M157" s="47">
        <f t="shared" si="218"/>
        <v>0</v>
      </c>
      <c r="N157" s="47">
        <f t="shared" si="218"/>
        <v>0</v>
      </c>
      <c r="O157" s="47"/>
    </row>
    <row r="158" spans="1:15" x14ac:dyDescent="0.3">
      <c r="A158" s="46" t="s">
        <v>133</v>
      </c>
      <c r="B158" s="47">
        <f>+IFERROR(B156/B$21,"nm")</f>
        <v>0</v>
      </c>
      <c r="C158" s="47">
        <f t="shared" ref="C158:I158" si="219">+IFERROR(C156/C$132,"nm")</f>
        <v>1.4361825341672458E-2</v>
      </c>
      <c r="D158" s="47">
        <f t="shared" si="219"/>
        <v>1.2455140384209416E-2</v>
      </c>
      <c r="E158" s="47">
        <f t="shared" si="219"/>
        <v>9.485094850948509E-3</v>
      </c>
      <c r="F158" s="47">
        <f t="shared" si="219"/>
        <v>8.9455652835934533E-3</v>
      </c>
      <c r="G158" s="47">
        <f t="shared" si="219"/>
        <v>8.1543357199681775E-3</v>
      </c>
      <c r="H158" s="47">
        <f t="shared" si="219"/>
        <v>1.0106681639528355E-2</v>
      </c>
      <c r="I158" s="47">
        <f t="shared" si="219"/>
        <v>9.4038623005877411E-3</v>
      </c>
      <c r="J158" s="49">
        <f>+I158</f>
        <v>9.4038623005877411E-3</v>
      </c>
      <c r="K158" s="49">
        <f t="shared" ref="K158:N158" si="220">+J158</f>
        <v>9.4038623005877411E-3</v>
      </c>
      <c r="L158" s="49">
        <f t="shared" si="220"/>
        <v>9.4038623005877411E-3</v>
      </c>
      <c r="M158" s="49">
        <f t="shared" si="220"/>
        <v>9.4038623005877411E-3</v>
      </c>
      <c r="N158" s="49">
        <f t="shared" si="220"/>
        <v>9.4038623005877411E-3</v>
      </c>
      <c r="O158" s="49"/>
    </row>
    <row r="159" spans="1:15" x14ac:dyDescent="0.3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21">+K132*K161</f>
        <v>274</v>
      </c>
      <c r="L159" s="48">
        <f t="shared" si="221"/>
        <v>274</v>
      </c>
      <c r="M159" s="48">
        <f t="shared" si="221"/>
        <v>274</v>
      </c>
      <c r="N159" s="48">
        <f t="shared" si="221"/>
        <v>274</v>
      </c>
      <c r="O159" s="48"/>
    </row>
    <row r="160" spans="1:15" x14ac:dyDescent="0.3">
      <c r="A160" s="46" t="s">
        <v>129</v>
      </c>
      <c r="B160" s="47" t="str">
        <f>+IFERROR(B159/A159-1,"nm")</f>
        <v>nm</v>
      </c>
      <c r="C160" s="47" t="str">
        <f t="shared" ref="C160:H160" si="222">+IFERROR(C159/B159-1,"nm")</f>
        <v>nm</v>
      </c>
      <c r="D160" s="47" t="str">
        <f t="shared" si="222"/>
        <v>nm</v>
      </c>
      <c r="E160" s="47">
        <f t="shared" si="222"/>
        <v>-2.9411764705882248E-3</v>
      </c>
      <c r="F160" s="47">
        <f t="shared" si="222"/>
        <v>-3.8348082595870192E-2</v>
      </c>
      <c r="G160" s="47">
        <f t="shared" si="222"/>
        <v>-9.2024539877300637E-2</v>
      </c>
      <c r="H160" s="47">
        <f t="shared" si="222"/>
        <v>2.7027027027026973E-2</v>
      </c>
      <c r="I160" s="47">
        <f>+IFERROR(I159/H159-1,"nm")</f>
        <v>-9.8684210526315819E-2</v>
      </c>
      <c r="J160" s="47">
        <f t="shared" ref="J160:N160" si="223">+IFERROR(J159/I159-1,"nm")</f>
        <v>0</v>
      </c>
      <c r="K160" s="47">
        <f t="shared" si="223"/>
        <v>0</v>
      </c>
      <c r="L160" s="47">
        <f t="shared" si="223"/>
        <v>0</v>
      </c>
      <c r="M160" s="47">
        <f t="shared" si="223"/>
        <v>0</v>
      </c>
      <c r="N160" s="47">
        <f t="shared" si="223"/>
        <v>0</v>
      </c>
      <c r="O160" s="47"/>
    </row>
    <row r="161" spans="1:15" x14ac:dyDescent="0.3">
      <c r="A161" s="46" t="s">
        <v>133</v>
      </c>
      <c r="B161" s="47" t="str">
        <f t="shared" ref="B161:I161" si="224">+IFERROR(B159/B$132,"nm")</f>
        <v>nm</v>
      </c>
      <c r="C161" s="47">
        <f t="shared" si="224"/>
        <v>0</v>
      </c>
      <c r="D161" s="47">
        <f t="shared" si="224"/>
        <v>7.1775385264935612E-2</v>
      </c>
      <c r="E161" s="47">
        <f t="shared" si="224"/>
        <v>6.5621370499419282E-2</v>
      </c>
      <c r="F161" s="47">
        <f t="shared" si="224"/>
        <v>6.2047963456414161E-2</v>
      </c>
      <c r="G161" s="47">
        <f t="shared" si="224"/>
        <v>5.88703261734288E-2</v>
      </c>
      <c r="H161" s="47">
        <f t="shared" si="224"/>
        <v>5.6896874415122589E-2</v>
      </c>
      <c r="I161" s="47">
        <f t="shared" si="224"/>
        <v>4.6011754827875735E-2</v>
      </c>
      <c r="J161" s="49">
        <f>+I161</f>
        <v>4.6011754827875735E-2</v>
      </c>
      <c r="K161" s="49">
        <f t="shared" ref="K161:N161" si="225">+J161</f>
        <v>4.6011754827875735E-2</v>
      </c>
      <c r="L161" s="49">
        <f t="shared" si="225"/>
        <v>4.6011754827875735E-2</v>
      </c>
      <c r="M161" s="49">
        <f t="shared" si="225"/>
        <v>4.6011754827875735E-2</v>
      </c>
      <c r="N161" s="49">
        <f t="shared" si="225"/>
        <v>4.6011754827875735E-2</v>
      </c>
      <c r="O161" s="49"/>
    </row>
    <row r="162" spans="1:15" x14ac:dyDescent="0.3">
      <c r="A162" s="43" t="s">
        <v>196</v>
      </c>
      <c r="B162" s="43"/>
      <c r="C162" s="43"/>
    </row>
    <row r="163" spans="1:15" x14ac:dyDescent="0.3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3">
      <c r="A164" s="44" t="s">
        <v>129</v>
      </c>
      <c r="B164" s="47" t="str">
        <f>+IFERROR(B163/A163-1,"nm")</f>
        <v>nm</v>
      </c>
      <c r="C164" s="47">
        <f t="shared" ref="C164" si="226">+IFERROR(C163/B163-1,"nm")</f>
        <v>-1</v>
      </c>
    </row>
    <row r="165" spans="1:15" x14ac:dyDescent="0.3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3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3">
      <c r="A168" s="44" t="s">
        <v>138</v>
      </c>
      <c r="B168" s="47" t="str">
        <f>+IFERROR(B166-B167,"nm")</f>
        <v>nm</v>
      </c>
      <c r="C168" s="47">
        <f t="shared" ref="C168" si="227">+IFERROR(C166-C167,"nm")</f>
        <v>-1</v>
      </c>
    </row>
    <row r="169" spans="1:15" x14ac:dyDescent="0.3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3">
      <c r="A170" s="44" t="s">
        <v>129</v>
      </c>
      <c r="B170" s="47" t="str">
        <f>+IFERROR(B169/A169-1,"nm")</f>
        <v>nm</v>
      </c>
      <c r="C170" s="47">
        <f t="shared" ref="C170" si="228">+IFERROR(C169/B169-1,"nm")</f>
        <v>-1</v>
      </c>
    </row>
    <row r="171" spans="1:15" x14ac:dyDescent="0.3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3">
      <c r="A172" s="44" t="s">
        <v>138</v>
      </c>
      <c r="B172" s="47" t="str">
        <f t="shared" ref="B172:C172" si="229">+IFERROR(B170-B171,"nm")</f>
        <v>nm</v>
      </c>
      <c r="C172" s="47">
        <f t="shared" si="229"/>
        <v>-1</v>
      </c>
    </row>
    <row r="173" spans="1:15" x14ac:dyDescent="0.3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3">
      <c r="A174" s="44" t="s">
        <v>129</v>
      </c>
      <c r="B174" s="47" t="str">
        <f>+IFERROR(B173/A173-1,"nm")</f>
        <v>nm</v>
      </c>
      <c r="C174" s="47">
        <f t="shared" ref="C174" si="230">+IFERROR(C173/B173-1,"nm")</f>
        <v>-1</v>
      </c>
    </row>
    <row r="175" spans="1:15" x14ac:dyDescent="0.3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3">
      <c r="A176" s="44" t="s">
        <v>138</v>
      </c>
      <c r="B176" s="47" t="str">
        <f t="shared" ref="B176:C176" si="231">+IFERROR(B174-B175,"nm")</f>
        <v>nm</v>
      </c>
      <c r="C176" s="47">
        <f t="shared" si="231"/>
        <v>-1</v>
      </c>
    </row>
    <row r="177" spans="1:3" x14ac:dyDescent="0.3">
      <c r="A177" s="9" t="s">
        <v>130</v>
      </c>
      <c r="B177" s="48">
        <f t="shared" ref="B177:C177" si="232">+B184+B180</f>
        <v>1352</v>
      </c>
      <c r="C177" s="48">
        <f t="shared" si="232"/>
        <v>0</v>
      </c>
    </row>
    <row r="178" spans="1:3" x14ac:dyDescent="0.3">
      <c r="A178" s="46" t="s">
        <v>129</v>
      </c>
      <c r="B178" s="47" t="str">
        <f>+IFERROR(B177/A177-1,"nm")</f>
        <v>nm</v>
      </c>
      <c r="C178" s="47">
        <f t="shared" ref="C178" si="233">+IFERROR(C177/B177-1,"nm")</f>
        <v>-1</v>
      </c>
    </row>
    <row r="179" spans="1:3" x14ac:dyDescent="0.3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3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3">
      <c r="A181" s="46" t="s">
        <v>129</v>
      </c>
      <c r="B181" s="47" t="str">
        <f>+IFERROR(B180/A180-1,"nm")</f>
        <v>nm</v>
      </c>
      <c r="C181" s="47">
        <f t="shared" ref="C181" si="234">+IFERROR(C180/B180-1,"nm")</f>
        <v>-1</v>
      </c>
    </row>
    <row r="182" spans="1:3" x14ac:dyDescent="0.3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3">
      <c r="A183" s="46" t="s">
        <v>140</v>
      </c>
      <c r="B183" s="47">
        <f t="shared" ref="B183:C183" si="235">+IFERROR(B180/B190,"nm")</f>
        <v>0.16629711751662971</v>
      </c>
      <c r="C183" s="47">
        <f t="shared" si="235"/>
        <v>0</v>
      </c>
    </row>
    <row r="184" spans="1:3" x14ac:dyDescent="0.3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3">
      <c r="A185" s="46" t="s">
        <v>129</v>
      </c>
      <c r="B185" s="47" t="str">
        <f>+IFERROR(B184/A184-1,"nm")</f>
        <v>nm</v>
      </c>
      <c r="C185" s="47">
        <f t="shared" ref="C185" si="236">+IFERROR(C184/B184-1,"nm")</f>
        <v>-1</v>
      </c>
    </row>
    <row r="186" spans="1:3" x14ac:dyDescent="0.3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3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3">
      <c r="A188" s="46" t="s">
        <v>129</v>
      </c>
      <c r="B188" s="47" t="str">
        <f>+IFERROR(B187/A187-1,"nm")</f>
        <v>nm</v>
      </c>
      <c r="C188" s="47">
        <f t="shared" ref="C188" si="237">+IFERROR(C187/B187-1,"nm")</f>
        <v>-1</v>
      </c>
    </row>
    <row r="189" spans="1:3" x14ac:dyDescent="0.3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3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3">
      <c r="A191" s="46" t="s">
        <v>129</v>
      </c>
      <c r="B191" s="47" t="str">
        <f>+IFERROR(B190/A190-1,"nm")</f>
        <v>nm</v>
      </c>
      <c r="C191" s="47">
        <f t="shared" ref="C191" si="238">+IFERROR(C190/B190-1,"nm")</f>
        <v>0.3059866962305986</v>
      </c>
    </row>
    <row r="192" spans="1:3" x14ac:dyDescent="0.3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3">
      <c r="A193" s="43" t="s">
        <v>203</v>
      </c>
      <c r="B193" s="43"/>
      <c r="C193" s="43"/>
    </row>
    <row r="194" spans="1:3" x14ac:dyDescent="0.3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3">
      <c r="A195" s="44" t="s">
        <v>129</v>
      </c>
      <c r="B195" s="47" t="str">
        <f>+IFERROR(B194/A194-1,"nm")</f>
        <v>nm</v>
      </c>
      <c r="C195" s="47">
        <f t="shared" ref="C195" si="239">+IFERROR(C194/B194-1,"nm")</f>
        <v>-1</v>
      </c>
    </row>
    <row r="196" spans="1:3" x14ac:dyDescent="0.3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240">+IFERROR(C197-C198,"nm")</f>
        <v>-1</v>
      </c>
    </row>
    <row r="200" spans="1:3" x14ac:dyDescent="0.3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3">
      <c r="A201" s="44" t="s">
        <v>129</v>
      </c>
      <c r="B201" s="47" t="str">
        <f>+IFERROR(B200/A200-1,"nm")</f>
        <v>nm</v>
      </c>
      <c r="C201" s="47">
        <f t="shared" ref="C201" si="241">+IFERROR(C200/B200-1,"nm")</f>
        <v>-1</v>
      </c>
    </row>
    <row r="202" spans="1:3" x14ac:dyDescent="0.3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3">
      <c r="A203" s="44" t="s">
        <v>138</v>
      </c>
      <c r="B203" s="47" t="str">
        <f t="shared" ref="B203:C203" si="242">+IFERROR(B201-B202,"nm")</f>
        <v>nm</v>
      </c>
      <c r="C203" s="47">
        <f t="shared" si="242"/>
        <v>-1</v>
      </c>
    </row>
    <row r="204" spans="1:3" x14ac:dyDescent="0.3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3">
      <c r="A205" s="44" t="s">
        <v>129</v>
      </c>
      <c r="B205" s="47" t="str">
        <f>+IFERROR(B204/A204-1,"nm")</f>
        <v>nm</v>
      </c>
      <c r="C205" s="47">
        <f t="shared" ref="C205" si="243">+IFERROR(C204/B204-1,"nm")</f>
        <v>-1</v>
      </c>
    </row>
    <row r="206" spans="1:3" x14ac:dyDescent="0.3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3">
      <c r="A207" s="44" t="s">
        <v>138</v>
      </c>
      <c r="B207" s="47" t="str">
        <f t="shared" ref="B207:C207" si="244">+IFERROR(B205-B206,"nm")</f>
        <v>nm</v>
      </c>
      <c r="C207" s="47">
        <f t="shared" si="244"/>
        <v>-1</v>
      </c>
    </row>
    <row r="208" spans="1:3" x14ac:dyDescent="0.3">
      <c r="A208" s="9" t="s">
        <v>130</v>
      </c>
      <c r="B208" s="48">
        <f t="shared" ref="B208:C208" si="245">+B215+B211</f>
        <v>259</v>
      </c>
      <c r="C208" s="48">
        <f t="shared" si="245"/>
        <v>0</v>
      </c>
    </row>
    <row r="209" spans="1:3" x14ac:dyDescent="0.3">
      <c r="A209" s="46" t="s">
        <v>129</v>
      </c>
      <c r="B209" s="47" t="str">
        <f>+IFERROR(B208/A208-1,"nm")</f>
        <v>nm</v>
      </c>
      <c r="C209" s="47">
        <f t="shared" ref="C209" si="246">+IFERROR(C208/B208-1,"nm")</f>
        <v>-1</v>
      </c>
    </row>
    <row r="210" spans="1:3" x14ac:dyDescent="0.3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3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3">
      <c r="A212" s="46" t="s">
        <v>129</v>
      </c>
      <c r="B212" s="47" t="str">
        <f>+IFERROR(B211/A211-1,"nm")</f>
        <v>nm</v>
      </c>
      <c r="C212" s="47">
        <f t="shared" ref="C212" si="247">+IFERROR(C211/B211-1,"nm")</f>
        <v>-1</v>
      </c>
    </row>
    <row r="213" spans="1:3" x14ac:dyDescent="0.3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3">
      <c r="A214" s="46" t="s">
        <v>140</v>
      </c>
      <c r="B214" s="47">
        <f t="shared" ref="B214:C214" si="248">+IFERROR(B211/B221,"nm")</f>
        <v>0.25531914893617019</v>
      </c>
      <c r="C214" s="47">
        <f t="shared" si="248"/>
        <v>0</v>
      </c>
    </row>
    <row r="215" spans="1:3" x14ac:dyDescent="0.3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3">
      <c r="A216" s="46" t="s">
        <v>129</v>
      </c>
      <c r="B216" s="47" t="str">
        <f>+IFERROR(B215/A215-1,"nm")</f>
        <v>nm</v>
      </c>
      <c r="C216" s="47">
        <f t="shared" ref="C216" si="249">+IFERROR(C215/B215-1,"nm")</f>
        <v>-1</v>
      </c>
    </row>
    <row r="217" spans="1:3" x14ac:dyDescent="0.3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3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3">
      <c r="A219" s="46" t="s">
        <v>129</v>
      </c>
      <c r="B219" s="47" t="str">
        <f>+IFERROR(B218/A218-1,"nm")</f>
        <v>nm</v>
      </c>
      <c r="C219" s="47">
        <f t="shared" ref="C219" si="250">+IFERROR(C218/B218-1,"nm")</f>
        <v>-1</v>
      </c>
    </row>
    <row r="220" spans="1:3" x14ac:dyDescent="0.3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3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3">
      <c r="A222" s="46" t="s">
        <v>129</v>
      </c>
      <c r="B222" s="47" t="str">
        <f>+IFERROR(B221/A221-1,"nm")</f>
        <v>nm</v>
      </c>
      <c r="C222" s="47">
        <f t="shared" ref="C222" si="251">+IFERROR(C221/B221-1,"nm")</f>
        <v>6.3829787234042534E-2</v>
      </c>
    </row>
    <row r="223" spans="1:3" x14ac:dyDescent="0.3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3">
      <c r="A224" s="43" t="s">
        <v>198</v>
      </c>
      <c r="B224" s="43"/>
      <c r="C224" s="43"/>
    </row>
    <row r="225" spans="1:3" x14ac:dyDescent="0.3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3">
      <c r="A226" s="44" t="s">
        <v>129</v>
      </c>
      <c r="B226" s="47" t="str">
        <f>+IFERROR(B225/A225-1,"nm")</f>
        <v>nm</v>
      </c>
      <c r="C226" s="47">
        <f t="shared" ref="C226" si="252">+IFERROR(C225/B225-1,"nm")</f>
        <v>-1</v>
      </c>
    </row>
    <row r="227" spans="1:3" x14ac:dyDescent="0.3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253">+IFERROR(C228-C229,"nm")</f>
        <v>-1</v>
      </c>
    </row>
    <row r="231" spans="1:3" x14ac:dyDescent="0.3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3">
      <c r="A232" s="44" t="s">
        <v>129</v>
      </c>
      <c r="B232" s="47" t="str">
        <f>+IFERROR(B231/A231-1,"nm")</f>
        <v>nm</v>
      </c>
      <c r="C232" s="47">
        <f t="shared" ref="C232" si="254">+IFERROR(C231/B231-1,"nm")</f>
        <v>-1</v>
      </c>
    </row>
    <row r="233" spans="1:3" x14ac:dyDescent="0.3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3">
      <c r="A234" s="44" t="s">
        <v>138</v>
      </c>
      <c r="B234" s="47" t="str">
        <f t="shared" ref="B234:C234" si="255">+IFERROR(B232-B233,"nm")</f>
        <v>nm</v>
      </c>
      <c r="C234" s="47">
        <f t="shared" si="255"/>
        <v>-1</v>
      </c>
    </row>
    <row r="235" spans="1:3" x14ac:dyDescent="0.3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3">
      <c r="A236" s="44" t="s">
        <v>129</v>
      </c>
      <c r="B236" s="47" t="str">
        <f>+IFERROR(B235/A235-1,"nm")</f>
        <v>nm</v>
      </c>
      <c r="C236" s="47">
        <f t="shared" ref="C236" si="256">+IFERROR(C235/B235-1,"nm")</f>
        <v>-1</v>
      </c>
    </row>
    <row r="237" spans="1:3" x14ac:dyDescent="0.3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3">
      <c r="A238" s="44" t="s">
        <v>138</v>
      </c>
      <c r="B238" s="47" t="str">
        <f t="shared" ref="B238:C238" si="257">+IFERROR(B236-B237,"nm")</f>
        <v>nm</v>
      </c>
      <c r="C238" s="47">
        <f t="shared" si="257"/>
        <v>-1</v>
      </c>
    </row>
    <row r="239" spans="1:3" x14ac:dyDescent="0.3">
      <c r="A239" s="9" t="s">
        <v>130</v>
      </c>
      <c r="B239" s="48">
        <f t="shared" ref="B239:C239" si="258">+B246+B242</f>
        <v>122</v>
      </c>
      <c r="C239" s="48">
        <f t="shared" si="258"/>
        <v>0</v>
      </c>
    </row>
    <row r="240" spans="1:3" x14ac:dyDescent="0.3">
      <c r="A240" s="46" t="s">
        <v>129</v>
      </c>
      <c r="B240" s="47" t="str">
        <f>+IFERROR(B239/A239-1,"nm")</f>
        <v>nm</v>
      </c>
      <c r="C240" s="47">
        <f t="shared" ref="C240" si="259">+IFERROR(C239/B239-1,"nm")</f>
        <v>-1</v>
      </c>
    </row>
    <row r="241" spans="1:3" x14ac:dyDescent="0.3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3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3">
      <c r="A243" s="46" t="s">
        <v>129</v>
      </c>
      <c r="B243" s="47" t="str">
        <f>+IFERROR(B242/A242-1,"nm")</f>
        <v>nm</v>
      </c>
      <c r="C243" s="47">
        <f t="shared" ref="C243" si="260">+IFERROR(C242/B242-1,"nm")</f>
        <v>-1</v>
      </c>
    </row>
    <row r="244" spans="1:3" x14ac:dyDescent="0.3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3">
      <c r="A245" s="46" t="s">
        <v>140</v>
      </c>
      <c r="B245" s="47">
        <f t="shared" ref="B245:C245" si="261">+IFERROR(B242/B252,"nm")</f>
        <v>0.10731707317073171</v>
      </c>
      <c r="C245" s="47">
        <f t="shared" si="261"/>
        <v>0</v>
      </c>
    </row>
    <row r="246" spans="1:3" x14ac:dyDescent="0.3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3">
      <c r="A247" s="46" t="s">
        <v>129</v>
      </c>
      <c r="B247" s="47" t="str">
        <f>+IFERROR(B246/A246-1,"nm")</f>
        <v>nm</v>
      </c>
      <c r="C247" s="47">
        <f t="shared" ref="C247" si="262">+IFERROR(C246/B246-1,"nm")</f>
        <v>-1</v>
      </c>
    </row>
    <row r="248" spans="1:3" x14ac:dyDescent="0.3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3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3">
      <c r="A250" s="46" t="s">
        <v>129</v>
      </c>
      <c r="B250" s="47" t="str">
        <f>+IFERROR(B249/A249-1,"nm")</f>
        <v>nm</v>
      </c>
      <c r="C250" s="47">
        <f t="shared" ref="C250" si="263">+IFERROR(C249/B249-1,"nm")</f>
        <v>-1</v>
      </c>
    </row>
    <row r="251" spans="1:3" x14ac:dyDescent="0.3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3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3">
      <c r="A253" s="46" t="s">
        <v>129</v>
      </c>
      <c r="B253" s="47" t="str">
        <f>+IFERROR(B252/A252-1,"nm")</f>
        <v>nm</v>
      </c>
      <c r="C253" s="47">
        <f t="shared" ref="C253" si="264">+IFERROR(C252/B252-1,"nm")</f>
        <v>8.7804878048780566E-2</v>
      </c>
    </row>
    <row r="254" spans="1:3" x14ac:dyDescent="0.3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3">
      <c r="A255" s="43" t="s">
        <v>199</v>
      </c>
      <c r="B255" s="43"/>
      <c r="C255" s="43"/>
    </row>
    <row r="256" spans="1:3" x14ac:dyDescent="0.3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3">
      <c r="A257" s="44" t="s">
        <v>129</v>
      </c>
      <c r="B257" s="47" t="str">
        <f>+IFERROR(B256/A256-1,"nm")</f>
        <v>nm</v>
      </c>
      <c r="C257" s="47">
        <f t="shared" ref="C257" si="265">+IFERROR(C256/B256-1,"nm")</f>
        <v>-1</v>
      </c>
    </row>
    <row r="258" spans="1:3" x14ac:dyDescent="0.3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266">+IFERROR(C259-C260,"nm")</f>
        <v>-1</v>
      </c>
    </row>
    <row r="262" spans="1:3" x14ac:dyDescent="0.3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3">
      <c r="A263" s="44" t="s">
        <v>129</v>
      </c>
      <c r="B263" s="47" t="str">
        <f>+IFERROR(B262/A262-1,"nm")</f>
        <v>nm</v>
      </c>
      <c r="C263" s="47">
        <f t="shared" ref="C263" si="267">+IFERROR(C262/B262-1,"nm")</f>
        <v>-1</v>
      </c>
    </row>
    <row r="264" spans="1:3" x14ac:dyDescent="0.3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3">
      <c r="A265" s="44" t="s">
        <v>138</v>
      </c>
      <c r="B265" s="47" t="str">
        <f t="shared" ref="B265:C265" si="268">+IFERROR(B263-B264,"nm")</f>
        <v>nm</v>
      </c>
      <c r="C265" s="47">
        <f t="shared" si="268"/>
        <v>-1</v>
      </c>
    </row>
    <row r="266" spans="1:3" x14ac:dyDescent="0.3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3">
      <c r="A267" s="44" t="s">
        <v>129</v>
      </c>
      <c r="B267" s="47" t="str">
        <f>+IFERROR(B266/A266-1,"nm")</f>
        <v>nm</v>
      </c>
      <c r="C267" s="47">
        <f t="shared" ref="C267" si="269">+IFERROR(C266/B266-1,"nm")</f>
        <v>-1</v>
      </c>
    </row>
    <row r="268" spans="1:3" x14ac:dyDescent="0.3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3">
      <c r="A269" s="44" t="s">
        <v>138</v>
      </c>
      <c r="B269" s="47" t="str">
        <f t="shared" ref="B269:C269" si="270">+IFERROR(B267-B268,"nm")</f>
        <v>nm</v>
      </c>
      <c r="C269" s="47">
        <f t="shared" si="270"/>
        <v>-1</v>
      </c>
    </row>
    <row r="270" spans="1:3" x14ac:dyDescent="0.3">
      <c r="A270" s="9" t="s">
        <v>130</v>
      </c>
      <c r="B270" s="48">
        <f t="shared" ref="B270:C270" si="271">+B277+B273</f>
        <v>845</v>
      </c>
      <c r="C270" s="48">
        <f t="shared" si="271"/>
        <v>0</v>
      </c>
    </row>
    <row r="271" spans="1:3" x14ac:dyDescent="0.3">
      <c r="A271" s="46" t="s">
        <v>129</v>
      </c>
      <c r="B271" s="47" t="str">
        <f>+IFERROR(B270/A270-1,"nm")</f>
        <v>nm</v>
      </c>
      <c r="C271" s="47">
        <f t="shared" ref="C271" si="272">+IFERROR(C270/B270-1,"nm")</f>
        <v>-1</v>
      </c>
    </row>
    <row r="272" spans="1:3" x14ac:dyDescent="0.3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3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3">
      <c r="A274" s="46" t="s">
        <v>129</v>
      </c>
      <c r="B274" s="47" t="str">
        <f>+IFERROR(B273/A273-1,"nm")</f>
        <v>nm</v>
      </c>
      <c r="C274" s="47">
        <f t="shared" ref="C274" si="273">+IFERROR(C273/B273-1,"nm")</f>
        <v>-1</v>
      </c>
    </row>
    <row r="275" spans="1:15" x14ac:dyDescent="0.3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3">
      <c r="A276" s="46" t="s">
        <v>140</v>
      </c>
      <c r="B276" s="47">
        <f t="shared" ref="B276:C276" si="274">+IFERROR(B273/B283,"nm")</f>
        <v>0.26213592233009708</v>
      </c>
      <c r="C276" s="47">
        <f t="shared" si="274"/>
        <v>0</v>
      </c>
    </row>
    <row r="277" spans="1:15" x14ac:dyDescent="0.3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3">
      <c r="A278" s="46" t="s">
        <v>129</v>
      </c>
      <c r="B278" s="47" t="str">
        <f>+IFERROR(B277/A277-1,"nm")</f>
        <v>nm</v>
      </c>
      <c r="C278" s="47">
        <f t="shared" ref="C278" si="275">+IFERROR(C277/B277-1,"nm")</f>
        <v>-1</v>
      </c>
    </row>
    <row r="279" spans="1:15" x14ac:dyDescent="0.3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3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3">
      <c r="A281" s="46" t="s">
        <v>129</v>
      </c>
      <c r="B281" s="47" t="str">
        <f>+IFERROR(B280/A280-1,"nm")</f>
        <v>nm</v>
      </c>
      <c r="C281" s="47">
        <f t="shared" ref="C281" si="276">+IFERROR(C280/B280-1,"nm")</f>
        <v>-1</v>
      </c>
    </row>
    <row r="282" spans="1:15" x14ac:dyDescent="0.3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3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3">
      <c r="A284" s="46" t="s">
        <v>129</v>
      </c>
      <c r="B284" s="47" t="str">
        <f>+IFERROR(B283/A283-1,"nm")</f>
        <v>nm</v>
      </c>
      <c r="C284" s="47">
        <f t="shared" ref="C284" si="277">+IFERROR(C283/B283-1,"nm")</f>
        <v>5.8252427184465994E-2</v>
      </c>
    </row>
    <row r="285" spans="1:15" x14ac:dyDescent="0.3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3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8">+SUM(K289+K293+K297+K301)</f>
        <v>2346</v>
      </c>
      <c r="L287" s="9">
        <f t="shared" si="278"/>
        <v>2346</v>
      </c>
      <c r="M287" s="9">
        <f t="shared" si="278"/>
        <v>2346</v>
      </c>
      <c r="N287" s="9">
        <f t="shared" si="278"/>
        <v>2346</v>
      </c>
      <c r="O287" s="9"/>
    </row>
    <row r="288" spans="1:15" x14ac:dyDescent="0.3">
      <c r="A288" s="44" t="s">
        <v>129</v>
      </c>
      <c r="B288" s="47" t="str">
        <f>+IFERROR(B287/A287-1,"nm")</f>
        <v>nm</v>
      </c>
      <c r="C288" s="47">
        <f t="shared" ref="C288:H288" si="279">+IFERROR(C287/B287-1,"nm")</f>
        <v>-1.3622603430877955E-2</v>
      </c>
      <c r="D288" s="47">
        <f t="shared" si="279"/>
        <v>4.4501278772378416E-2</v>
      </c>
      <c r="E288" s="47">
        <f t="shared" si="279"/>
        <v>-7.6395690499510338E-2</v>
      </c>
      <c r="F288" s="47">
        <f t="shared" si="279"/>
        <v>1.0604453870625585E-2</v>
      </c>
      <c r="G288" s="47">
        <f t="shared" si="279"/>
        <v>-3.147953830010497E-2</v>
      </c>
      <c r="H288" s="47">
        <f t="shared" si="279"/>
        <v>0.19447453954496208</v>
      </c>
      <c r="I288" s="47">
        <f>+IFERROR(I287/H287-1,"nm")</f>
        <v>6.3945578231292544E-2</v>
      </c>
      <c r="J288" s="47">
        <f t="shared" ref="J288:N288" si="280">+IFERROR(J287/I287-1,"nm")</f>
        <v>0</v>
      </c>
      <c r="K288" s="47">
        <f t="shared" si="280"/>
        <v>0</v>
      </c>
      <c r="L288" s="47">
        <f t="shared" si="280"/>
        <v>0</v>
      </c>
      <c r="M288" s="47">
        <f t="shared" si="280"/>
        <v>0</v>
      </c>
      <c r="N288" s="47">
        <f t="shared" si="280"/>
        <v>0</v>
      </c>
      <c r="O288" s="47"/>
    </row>
    <row r="289" spans="1:15" x14ac:dyDescent="0.3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81">+J289*(1+K290)</f>
        <v>2094</v>
      </c>
      <c r="L289" s="3">
        <f t="shared" si="281"/>
        <v>2094</v>
      </c>
      <c r="M289" s="3">
        <f t="shared" si="281"/>
        <v>2094</v>
      </c>
      <c r="N289" s="3">
        <f t="shared" si="281"/>
        <v>2094</v>
      </c>
      <c r="O289" s="3"/>
    </row>
    <row r="290" spans="1:15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82">+IFERROR(D289/C289-1,"nm")</f>
        <v>nm</v>
      </c>
      <c r="E290" s="47" t="str">
        <f t="shared" si="282"/>
        <v>nm</v>
      </c>
      <c r="F290" s="47">
        <f t="shared" si="282"/>
        <v>2.9174425822470429E-2</v>
      </c>
      <c r="G290" s="47">
        <f t="shared" si="282"/>
        <v>-9.6501809408926498E-3</v>
      </c>
      <c r="H290" s="47">
        <f t="shared" si="282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83">+K291+K292</f>
        <v>0</v>
      </c>
      <c r="L290" s="47">
        <f t="shared" si="283"/>
        <v>0</v>
      </c>
      <c r="M290" s="47">
        <f t="shared" si="283"/>
        <v>0</v>
      </c>
      <c r="N290" s="47">
        <f t="shared" si="283"/>
        <v>0</v>
      </c>
      <c r="O290" s="47"/>
    </row>
    <row r="291" spans="1:15" x14ac:dyDescent="0.3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84">+J291</f>
        <v>0</v>
      </c>
      <c r="L291" s="49">
        <f t="shared" si="284"/>
        <v>0</v>
      </c>
      <c r="M291" s="49">
        <f t="shared" si="284"/>
        <v>0</v>
      </c>
      <c r="N291" s="49">
        <f t="shared" si="284"/>
        <v>0</v>
      </c>
      <c r="O291" s="49"/>
    </row>
    <row r="292" spans="1:15" x14ac:dyDescent="0.3">
      <c r="A292" s="44" t="s">
        <v>138</v>
      </c>
      <c r="B292" s="47" t="str">
        <f>+IFERROR(B290-B291,"nm")</f>
        <v>nm</v>
      </c>
      <c r="C292" s="47" t="str">
        <f t="shared" ref="C292:H292" si="285">+IFERROR(C290-C291,"nm")</f>
        <v>nm</v>
      </c>
      <c r="D292" s="47" t="str">
        <f t="shared" si="285"/>
        <v>nm</v>
      </c>
      <c r="E292" s="47" t="str">
        <f t="shared" si="285"/>
        <v>nm</v>
      </c>
      <c r="F292" s="47">
        <f t="shared" si="285"/>
        <v>2.9174425822470429E-2</v>
      </c>
      <c r="G292" s="47">
        <f t="shared" si="285"/>
        <v>-9.6501809408926498E-3</v>
      </c>
      <c r="H292" s="47">
        <f t="shared" si="285"/>
        <v>0.2095006090133984</v>
      </c>
      <c r="I292" s="47">
        <f>+IFERROR(I290-I291,"nm")</f>
        <v>5.4380664652567967E-2</v>
      </c>
      <c r="J292" s="49">
        <v>0</v>
      </c>
      <c r="K292" s="49">
        <f t="shared" si="284"/>
        <v>0</v>
      </c>
      <c r="L292" s="49">
        <f t="shared" si="284"/>
        <v>0</v>
      </c>
      <c r="M292" s="49">
        <f t="shared" si="284"/>
        <v>0</v>
      </c>
      <c r="N292" s="49">
        <f t="shared" si="284"/>
        <v>0</v>
      </c>
      <c r="O292" s="49"/>
    </row>
    <row r="293" spans="1:15" x14ac:dyDescent="0.3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86">+J293*(1+K294)</f>
        <v>103</v>
      </c>
      <c r="L293" s="3">
        <f t="shared" si="286"/>
        <v>103</v>
      </c>
      <c r="M293" s="3">
        <f t="shared" si="286"/>
        <v>103</v>
      </c>
      <c r="N293" s="3">
        <f t="shared" si="286"/>
        <v>103</v>
      </c>
      <c r="O293" s="3"/>
    </row>
    <row r="294" spans="1:15" x14ac:dyDescent="0.3">
      <c r="A294" s="44" t="s">
        <v>129</v>
      </c>
      <c r="B294" s="47" t="str">
        <f>+IFERROR(B293/A293-1,"nm")</f>
        <v>nm</v>
      </c>
      <c r="C294" s="47" t="str">
        <f t="shared" ref="C294:H294" si="287">+IFERROR(C293/B293-1,"nm")</f>
        <v>nm</v>
      </c>
      <c r="D294" s="47" t="str">
        <f t="shared" si="287"/>
        <v>nm</v>
      </c>
      <c r="E294" s="47" t="str">
        <f t="shared" si="287"/>
        <v>nm</v>
      </c>
      <c r="F294" s="47">
        <f t="shared" si="287"/>
        <v>-0.38194444444444442</v>
      </c>
      <c r="G294" s="47">
        <f t="shared" si="287"/>
        <v>0</v>
      </c>
      <c r="H294" s="47">
        <f t="shared" si="287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8">+K295+K296</f>
        <v>0</v>
      </c>
      <c r="L294" s="47">
        <f t="shared" si="288"/>
        <v>0</v>
      </c>
      <c r="M294" s="47">
        <f t="shared" si="288"/>
        <v>0</v>
      </c>
      <c r="N294" s="47">
        <f t="shared" si="288"/>
        <v>0</v>
      </c>
      <c r="O294" s="47"/>
    </row>
    <row r="295" spans="1:15" x14ac:dyDescent="0.3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9">+J295</f>
        <v>0</v>
      </c>
      <c r="L295" s="49">
        <f t="shared" si="289"/>
        <v>0</v>
      </c>
      <c r="M295" s="49">
        <f t="shared" si="289"/>
        <v>0</v>
      </c>
      <c r="N295" s="49">
        <f t="shared" si="289"/>
        <v>0</v>
      </c>
      <c r="O295" s="49"/>
    </row>
    <row r="296" spans="1:15" x14ac:dyDescent="0.3">
      <c r="A296" s="44" t="s">
        <v>138</v>
      </c>
      <c r="B296" s="47" t="str">
        <f t="shared" ref="B296:H296" si="290">+IFERROR(B294-B295,"nm")</f>
        <v>nm</v>
      </c>
      <c r="C296" s="47" t="str">
        <f t="shared" si="290"/>
        <v>nm</v>
      </c>
      <c r="D296" s="47" t="str">
        <f t="shared" si="290"/>
        <v>nm</v>
      </c>
      <c r="E296" s="47" t="str">
        <f t="shared" si="290"/>
        <v>nm</v>
      </c>
      <c r="F296" s="47">
        <f t="shared" si="290"/>
        <v>-0.38194444444444442</v>
      </c>
      <c r="G296" s="47">
        <f t="shared" si="290"/>
        <v>0</v>
      </c>
      <c r="H296" s="47">
        <f t="shared" si="290"/>
        <v>0.1685393258426966</v>
      </c>
      <c r="I296" s="47">
        <f>+IFERROR(I294-I295,"nm")</f>
        <v>-9.6153846153845812E-3</v>
      </c>
      <c r="J296" s="49">
        <v>0</v>
      </c>
      <c r="K296" s="49">
        <f t="shared" si="289"/>
        <v>0</v>
      </c>
      <c r="L296" s="49">
        <f t="shared" si="289"/>
        <v>0</v>
      </c>
      <c r="M296" s="49">
        <f t="shared" si="289"/>
        <v>0</v>
      </c>
      <c r="N296" s="49">
        <f t="shared" si="289"/>
        <v>0</v>
      </c>
      <c r="O296" s="49"/>
    </row>
    <row r="297" spans="1:15" x14ac:dyDescent="0.3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91">+J297*(1+K298)</f>
        <v>26</v>
      </c>
      <c r="L297" s="3">
        <f t="shared" si="291"/>
        <v>26</v>
      </c>
      <c r="M297" s="3">
        <f t="shared" si="291"/>
        <v>26</v>
      </c>
      <c r="N297" s="3">
        <f t="shared" si="291"/>
        <v>26</v>
      </c>
      <c r="O297" s="3"/>
    </row>
    <row r="298" spans="1:15" x14ac:dyDescent="0.3">
      <c r="A298" s="44" t="s">
        <v>129</v>
      </c>
      <c r="B298" s="47" t="str">
        <f>+IFERROR(B297/A297-1,"nm")</f>
        <v>nm</v>
      </c>
      <c r="C298" s="47" t="str">
        <f t="shared" ref="C298:H298" si="292">+IFERROR(C297/B297-1,"nm")</f>
        <v>nm</v>
      </c>
      <c r="D298" s="47" t="str">
        <f t="shared" si="292"/>
        <v>nm</v>
      </c>
      <c r="E298" s="47" t="str">
        <f t="shared" si="292"/>
        <v>nm</v>
      </c>
      <c r="F298" s="47">
        <f t="shared" si="292"/>
        <v>-0.1071428571428571</v>
      </c>
      <c r="G298" s="47">
        <f t="shared" si="292"/>
        <v>0</v>
      </c>
      <c r="H298" s="47">
        <f t="shared" si="292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93">+K299+K300</f>
        <v>0</v>
      </c>
      <c r="L298" s="47">
        <f t="shared" si="293"/>
        <v>0</v>
      </c>
      <c r="M298" s="47">
        <f t="shared" si="293"/>
        <v>0</v>
      </c>
      <c r="N298" s="47">
        <f t="shared" si="293"/>
        <v>0</v>
      </c>
      <c r="O298" s="47"/>
    </row>
    <row r="299" spans="1:15" x14ac:dyDescent="0.3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94">+J299</f>
        <v>0</v>
      </c>
      <c r="L299" s="49">
        <f t="shared" si="294"/>
        <v>0</v>
      </c>
      <c r="M299" s="49">
        <f t="shared" si="294"/>
        <v>0</v>
      </c>
      <c r="N299" s="49">
        <f t="shared" si="294"/>
        <v>0</v>
      </c>
      <c r="O299" s="49"/>
    </row>
    <row r="300" spans="1:15" x14ac:dyDescent="0.3">
      <c r="A300" s="44" t="s">
        <v>138</v>
      </c>
      <c r="B300" s="47" t="str">
        <f t="shared" ref="B300:G300" si="295">+IFERROR(B298-B299,"nm")</f>
        <v>nm</v>
      </c>
      <c r="C300" s="47" t="str">
        <f t="shared" si="295"/>
        <v>nm</v>
      </c>
      <c r="D300" s="47" t="str">
        <f t="shared" si="295"/>
        <v>nm</v>
      </c>
      <c r="E300" s="47" t="str">
        <f t="shared" si="295"/>
        <v>nm</v>
      </c>
      <c r="F300" s="47">
        <f t="shared" si="295"/>
        <v>-0.1071428571428571</v>
      </c>
      <c r="G300" s="47">
        <f t="shared" si="295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94"/>
        <v>0</v>
      </c>
      <c r="L300" s="49">
        <f t="shared" si="294"/>
        <v>0</v>
      </c>
      <c r="M300" s="49">
        <f t="shared" si="294"/>
        <v>0</v>
      </c>
      <c r="N300" s="49">
        <f t="shared" si="294"/>
        <v>0</v>
      </c>
      <c r="O300" s="49"/>
    </row>
    <row r="301" spans="1:15" x14ac:dyDescent="0.3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96">+J301*(1+K302)</f>
        <v>123</v>
      </c>
      <c r="L301" s="3">
        <f t="shared" si="296"/>
        <v>123</v>
      </c>
      <c r="M301" s="3">
        <f t="shared" si="296"/>
        <v>123</v>
      </c>
      <c r="N301" s="3">
        <f t="shared" si="296"/>
        <v>123</v>
      </c>
      <c r="O301" s="3"/>
    </row>
    <row r="302" spans="1:15" x14ac:dyDescent="0.3">
      <c r="A302" s="44" t="s">
        <v>129</v>
      </c>
      <c r="B302" s="47" t="str">
        <f>+IFERROR(B301/A301-1,"nm")</f>
        <v>nm</v>
      </c>
      <c r="C302" s="47" t="str">
        <f t="shared" ref="C302:H302" si="297">+IFERROR(C301/B301-1,"nm")</f>
        <v>nm</v>
      </c>
      <c r="D302" s="47" t="str">
        <f t="shared" si="297"/>
        <v>nm</v>
      </c>
      <c r="E302" s="47" t="str">
        <f t="shared" si="297"/>
        <v>nm</v>
      </c>
      <c r="F302" s="47">
        <f t="shared" si="297"/>
        <v>-0.12621359223300976</v>
      </c>
      <c r="G302" s="47">
        <f t="shared" si="297"/>
        <v>0</v>
      </c>
      <c r="H302" s="47">
        <f t="shared" si="297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8">+K303+K304</f>
        <v>0</v>
      </c>
      <c r="L302" s="47">
        <f t="shared" si="298"/>
        <v>0</v>
      </c>
      <c r="M302" s="47">
        <f t="shared" si="298"/>
        <v>0</v>
      </c>
      <c r="N302" s="47">
        <f t="shared" si="298"/>
        <v>0</v>
      </c>
      <c r="O302" s="47"/>
    </row>
    <row r="303" spans="1:15" x14ac:dyDescent="0.3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9">+J303</f>
        <v>0</v>
      </c>
      <c r="L303" s="49">
        <f t="shared" si="299"/>
        <v>0</v>
      </c>
      <c r="M303" s="49">
        <f t="shared" si="299"/>
        <v>0</v>
      </c>
      <c r="N303" s="49">
        <f t="shared" si="299"/>
        <v>0</v>
      </c>
      <c r="O303" s="49"/>
    </row>
    <row r="304" spans="1:15" x14ac:dyDescent="0.3">
      <c r="A304" s="44" t="s">
        <v>138</v>
      </c>
      <c r="B304" s="47" t="str">
        <f t="shared" ref="B304:G304" si="300">+IFERROR(B302-B303,"nm")</f>
        <v>nm</v>
      </c>
      <c r="C304" s="47" t="str">
        <f t="shared" si="300"/>
        <v>nm</v>
      </c>
      <c r="D304" s="47" t="str">
        <f t="shared" si="300"/>
        <v>nm</v>
      </c>
      <c r="E304" s="47" t="str">
        <f t="shared" si="300"/>
        <v>nm</v>
      </c>
      <c r="F304" s="47">
        <f t="shared" si="300"/>
        <v>-0.12621359223300976</v>
      </c>
      <c r="G304" s="47">
        <f t="shared" si="30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9"/>
        <v>0</v>
      </c>
      <c r="L304" s="49">
        <f t="shared" si="299"/>
        <v>0</v>
      </c>
      <c r="M304" s="49">
        <f t="shared" si="299"/>
        <v>0</v>
      </c>
      <c r="N304" s="49">
        <f t="shared" si="299"/>
        <v>0</v>
      </c>
      <c r="O304" s="49"/>
    </row>
    <row r="305" spans="1:15" x14ac:dyDescent="0.3">
      <c r="A305" s="9" t="s">
        <v>130</v>
      </c>
      <c r="B305" s="48">
        <f t="shared" ref="B305:H305" si="301">+B312+B308</f>
        <v>535</v>
      </c>
      <c r="C305" s="48">
        <f t="shared" si="301"/>
        <v>514</v>
      </c>
      <c r="D305" s="48">
        <f t="shared" si="301"/>
        <v>505</v>
      </c>
      <c r="E305" s="48">
        <f t="shared" si="301"/>
        <v>343</v>
      </c>
      <c r="F305" s="48">
        <f t="shared" si="301"/>
        <v>334</v>
      </c>
      <c r="G305" s="48">
        <f t="shared" si="301"/>
        <v>322</v>
      </c>
      <c r="H305" s="48">
        <f t="shared" si="301"/>
        <v>569</v>
      </c>
      <c r="I305" s="48">
        <f>+I312+I308</f>
        <v>691</v>
      </c>
      <c r="J305" s="48">
        <f>+J287*J307</f>
        <v>691</v>
      </c>
      <c r="K305" s="48">
        <f t="shared" ref="K305:N305" si="302">+K287*K307</f>
        <v>691</v>
      </c>
      <c r="L305" s="48">
        <f t="shared" si="302"/>
        <v>691</v>
      </c>
      <c r="M305" s="48">
        <f t="shared" si="302"/>
        <v>691</v>
      </c>
      <c r="N305" s="48">
        <f t="shared" si="302"/>
        <v>691</v>
      </c>
      <c r="O305" s="48"/>
    </row>
    <row r="306" spans="1:15" x14ac:dyDescent="0.3">
      <c r="A306" s="46" t="s">
        <v>129</v>
      </c>
      <c r="B306" s="47" t="str">
        <f t="shared" ref="B306:I306" si="303">+IFERROR(B305/A305-1,"nm")</f>
        <v>nm</v>
      </c>
      <c r="C306" s="47">
        <f t="shared" si="303"/>
        <v>-3.9252336448598157E-2</v>
      </c>
      <c r="D306" s="47">
        <f t="shared" si="303"/>
        <v>-1.7509727626459193E-2</v>
      </c>
      <c r="E306" s="47">
        <f t="shared" si="303"/>
        <v>-0.32079207920792074</v>
      </c>
      <c r="F306" s="47">
        <f t="shared" si="303"/>
        <v>-2.6239067055393583E-2</v>
      </c>
      <c r="G306" s="47">
        <f t="shared" si="303"/>
        <v>-3.59281437125748E-2</v>
      </c>
      <c r="H306" s="47">
        <f t="shared" si="303"/>
        <v>0.76708074534161486</v>
      </c>
      <c r="I306" s="47">
        <f t="shared" si="303"/>
        <v>0.21441124780316345</v>
      </c>
      <c r="J306" s="47">
        <f t="shared" ref="J306:N306" si="304">+IFERROR(J305/I305-1,"nm")</f>
        <v>0</v>
      </c>
      <c r="K306" s="47">
        <f t="shared" si="304"/>
        <v>0</v>
      </c>
      <c r="L306" s="47">
        <f t="shared" si="304"/>
        <v>0</v>
      </c>
      <c r="M306" s="47">
        <f t="shared" si="304"/>
        <v>0</v>
      </c>
      <c r="N306" s="47">
        <f t="shared" si="304"/>
        <v>0</v>
      </c>
      <c r="O306" s="47"/>
    </row>
    <row r="307" spans="1:15" x14ac:dyDescent="0.3">
      <c r="A307" s="46" t="s">
        <v>131</v>
      </c>
      <c r="B307" s="47">
        <f>+IFERROR(B305/B$101,"nm")</f>
        <v>0.17443756113465927</v>
      </c>
      <c r="C307" s="47">
        <f t="shared" ref="C307:H307" si="305">+IFERROR(C305/C$132,"nm")</f>
        <v>0.11906416492934908</v>
      </c>
      <c r="D307" s="47">
        <f t="shared" si="305"/>
        <v>0.10660755752586025</v>
      </c>
      <c r="E307" s="47">
        <f t="shared" si="305"/>
        <v>6.6395663956639567E-2</v>
      </c>
      <c r="F307" s="47">
        <f t="shared" si="305"/>
        <v>6.3570612866387516E-2</v>
      </c>
      <c r="G307" s="47">
        <f t="shared" si="305"/>
        <v>6.4041368337311055E-2</v>
      </c>
      <c r="H307" s="47">
        <f t="shared" si="305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306">+J307</f>
        <v>0.29454390451832907</v>
      </c>
      <c r="L307" s="49">
        <f t="shared" si="306"/>
        <v>0.29454390451832907</v>
      </c>
      <c r="M307" s="49">
        <f t="shared" si="306"/>
        <v>0.29454390451832907</v>
      </c>
      <c r="N307" s="49">
        <f t="shared" si="306"/>
        <v>0.29454390451832907</v>
      </c>
      <c r="O307" s="49"/>
    </row>
    <row r="308" spans="1:15" x14ac:dyDescent="0.3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307">+K311*K318</f>
        <v>22</v>
      </c>
      <c r="L308" s="48">
        <f t="shared" si="307"/>
        <v>22</v>
      </c>
      <c r="M308" s="48">
        <f t="shared" si="307"/>
        <v>22</v>
      </c>
      <c r="N308" s="48">
        <f t="shared" si="307"/>
        <v>22</v>
      </c>
      <c r="O308" s="48"/>
    </row>
    <row r="309" spans="1:15" x14ac:dyDescent="0.3">
      <c r="A309" s="46" t="s">
        <v>129</v>
      </c>
      <c r="B309" s="47" t="str">
        <f>+IFERROR(B308/A308-1,"nm")</f>
        <v>nm</v>
      </c>
      <c r="C309" s="47">
        <f t="shared" ref="C309:H309" si="308">+IFERROR(C308/B308-1,"nm")</f>
        <v>0.5</v>
      </c>
      <c r="D309" s="47">
        <f t="shared" si="308"/>
        <v>3.7037037037036979E-2</v>
      </c>
      <c r="E309" s="47">
        <f t="shared" si="308"/>
        <v>0.1785714285714286</v>
      </c>
      <c r="F309" s="47">
        <f t="shared" si="308"/>
        <v>-6.0606060606060552E-2</v>
      </c>
      <c r="G309" s="47">
        <f t="shared" si="308"/>
        <v>-0.19354838709677424</v>
      </c>
      <c r="H309" s="47">
        <f t="shared" si="308"/>
        <v>4.0000000000000036E-2</v>
      </c>
      <c r="I309" s="47">
        <f>+IFERROR(I308/H308-1,"nm")</f>
        <v>-0.15384615384615385</v>
      </c>
      <c r="J309" s="47">
        <f t="shared" ref="J309:N309" si="309">+IFERROR(J308/I308-1,"nm")</f>
        <v>0</v>
      </c>
      <c r="K309" s="47">
        <f t="shared" si="309"/>
        <v>0</v>
      </c>
      <c r="L309" s="47">
        <f t="shared" si="309"/>
        <v>0</v>
      </c>
      <c r="M309" s="47">
        <f t="shared" si="309"/>
        <v>0</v>
      </c>
      <c r="N309" s="47">
        <f t="shared" si="309"/>
        <v>0</v>
      </c>
      <c r="O309" s="47"/>
    </row>
    <row r="310" spans="1:15" x14ac:dyDescent="0.3">
      <c r="A310" s="46" t="s">
        <v>133</v>
      </c>
      <c r="B310" s="47">
        <f>+IFERROR(B308/B$101,"nm")</f>
        <v>5.8689272905119005E-3</v>
      </c>
      <c r="C310" s="47">
        <f t="shared" ref="C310:N310" si="310">+IFERROR(C308/C$287,"nm")</f>
        <v>1.3810741687979539E-2</v>
      </c>
      <c r="D310" s="47">
        <f t="shared" si="310"/>
        <v>1.3712047012732615E-2</v>
      </c>
      <c r="E310" s="47">
        <f t="shared" si="310"/>
        <v>1.7497348886532343E-2</v>
      </c>
      <c r="F310" s="47">
        <f t="shared" si="310"/>
        <v>1.6264428121720881E-2</v>
      </c>
      <c r="G310" s="47">
        <f t="shared" si="310"/>
        <v>1.3542795232936078E-2</v>
      </c>
      <c r="H310" s="47">
        <f t="shared" si="310"/>
        <v>1.1791383219954649E-2</v>
      </c>
      <c r="I310" s="47">
        <f t="shared" si="310"/>
        <v>9.3776641091219103E-3</v>
      </c>
      <c r="J310" s="47">
        <f t="shared" si="310"/>
        <v>9.3776641091219103E-3</v>
      </c>
      <c r="K310" s="47">
        <f t="shared" si="310"/>
        <v>9.3776641091219103E-3</v>
      </c>
      <c r="L310" s="47">
        <f t="shared" si="310"/>
        <v>9.3776641091219103E-3</v>
      </c>
      <c r="M310" s="47">
        <f t="shared" si="310"/>
        <v>9.3776641091219103E-3</v>
      </c>
      <c r="N310" s="47">
        <f t="shared" si="310"/>
        <v>9.3776641091219103E-3</v>
      </c>
      <c r="O310" s="47"/>
    </row>
    <row r="311" spans="1:15" x14ac:dyDescent="0.3">
      <c r="A311" s="46" t="s">
        <v>140</v>
      </c>
      <c r="B311" s="47">
        <f t="shared" ref="B311:H311" si="311">+IFERROR(B308/B318,"nm")</f>
        <v>0.14754098360655737</v>
      </c>
      <c r="C311" s="47">
        <f t="shared" si="311"/>
        <v>0.216</v>
      </c>
      <c r="D311" s="47">
        <f t="shared" si="311"/>
        <v>0.224</v>
      </c>
      <c r="E311" s="47">
        <f t="shared" si="311"/>
        <v>0.28695652173913044</v>
      </c>
      <c r="F311" s="47">
        <f t="shared" si="311"/>
        <v>0.31</v>
      </c>
      <c r="G311" s="47">
        <f t="shared" si="311"/>
        <v>0.3125</v>
      </c>
      <c r="H311" s="47">
        <f t="shared" si="31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12">+J311</f>
        <v>0.44897959183673469</v>
      </c>
      <c r="L311" s="49">
        <f t="shared" si="312"/>
        <v>0.44897959183673469</v>
      </c>
      <c r="M311" s="49">
        <f t="shared" si="312"/>
        <v>0.44897959183673469</v>
      </c>
      <c r="N311" s="49">
        <f t="shared" si="312"/>
        <v>0.44897959183673469</v>
      </c>
      <c r="O311" s="49"/>
    </row>
    <row r="312" spans="1:15" x14ac:dyDescent="0.3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13">+K305-K308</f>
        <v>669</v>
      </c>
      <c r="L312" s="9">
        <f t="shared" si="313"/>
        <v>669</v>
      </c>
      <c r="M312" s="9">
        <f t="shared" si="313"/>
        <v>669</v>
      </c>
      <c r="N312" s="9">
        <f t="shared" si="313"/>
        <v>669</v>
      </c>
      <c r="O312" s="9"/>
    </row>
    <row r="313" spans="1:15" x14ac:dyDescent="0.3">
      <c r="A313" s="46" t="s">
        <v>129</v>
      </c>
      <c r="B313" s="47" t="str">
        <f>+IFERROR(B312/A312-1,"nm")</f>
        <v>nm</v>
      </c>
      <c r="C313" s="47">
        <f t="shared" ref="C313:H313" si="314">+IFERROR(C312/B312-1,"nm")</f>
        <v>-5.8027079303675011E-2</v>
      </c>
      <c r="D313" s="47">
        <f t="shared" si="314"/>
        <v>-2.0533880903490731E-2</v>
      </c>
      <c r="E313" s="47">
        <f t="shared" si="314"/>
        <v>-0.35010482180293501</v>
      </c>
      <c r="F313" s="47">
        <f t="shared" si="314"/>
        <v>-2.2580645161290325E-2</v>
      </c>
      <c r="G313" s="47">
        <f t="shared" si="314"/>
        <v>-1.980198019801982E-2</v>
      </c>
      <c r="H313" s="47">
        <f t="shared" si="314"/>
        <v>0.82828282828282829</v>
      </c>
      <c r="I313" s="47">
        <f>+IFERROR(I312/H312-1,"nm")</f>
        <v>0.2320441988950277</v>
      </c>
      <c r="J313" s="47">
        <f t="shared" ref="J313:N313" si="315">+IFERROR(J312/I312-1,"nm")</f>
        <v>0</v>
      </c>
      <c r="K313" s="47">
        <f t="shared" si="315"/>
        <v>0</v>
      </c>
      <c r="L313" s="47">
        <f t="shared" si="315"/>
        <v>0</v>
      </c>
      <c r="M313" s="47">
        <f t="shared" si="315"/>
        <v>0</v>
      </c>
      <c r="N313" s="47">
        <f t="shared" si="315"/>
        <v>0</v>
      </c>
      <c r="O313" s="47"/>
    </row>
    <row r="314" spans="1:15" x14ac:dyDescent="0.3">
      <c r="A314" s="46" t="s">
        <v>131</v>
      </c>
      <c r="B314" s="47" t="str">
        <f t="shared" ref="B314:H314" si="316">+IFERROR(B312/B$132,"nm")</f>
        <v>nm</v>
      </c>
      <c r="C314" s="47">
        <f t="shared" si="316"/>
        <v>0.11280982163539495</v>
      </c>
      <c r="D314" s="47">
        <f t="shared" si="316"/>
        <v>0.10069664344521849</v>
      </c>
      <c r="E314" s="47">
        <f t="shared" si="316"/>
        <v>6.00077429345722E-2</v>
      </c>
      <c r="F314" s="47">
        <f t="shared" si="316"/>
        <v>5.7670346402740769E-2</v>
      </c>
      <c r="G314" s="47">
        <f t="shared" si="316"/>
        <v>5.9069212410501191E-2</v>
      </c>
      <c r="H314" s="47">
        <f t="shared" si="316"/>
        <v>0.10162829870859068</v>
      </c>
      <c r="I314" s="47">
        <f t="shared" ref="I314:N314" si="317">+IFERROR(I312/I$287,"nm")</f>
        <v>0.28516624040920718</v>
      </c>
      <c r="J314" s="71">
        <f t="shared" si="317"/>
        <v>0.28516624040920718</v>
      </c>
      <c r="K314" s="71">
        <f t="shared" si="317"/>
        <v>0.28516624040920718</v>
      </c>
      <c r="L314" s="71">
        <f t="shared" si="317"/>
        <v>0.28516624040920718</v>
      </c>
      <c r="M314" s="71">
        <f t="shared" si="317"/>
        <v>0.28516624040920718</v>
      </c>
      <c r="N314" s="71">
        <f t="shared" si="317"/>
        <v>0.28516624040920718</v>
      </c>
      <c r="O314" s="70" t="s">
        <v>200</v>
      </c>
    </row>
    <row r="315" spans="1:15" x14ac:dyDescent="0.3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18">+K287*K317</f>
        <v>9</v>
      </c>
      <c r="L315" s="48">
        <f t="shared" si="318"/>
        <v>9</v>
      </c>
      <c r="M315" s="48">
        <f t="shared" si="318"/>
        <v>9</v>
      </c>
      <c r="N315" s="48">
        <f t="shared" si="318"/>
        <v>9</v>
      </c>
      <c r="O315" s="48"/>
    </row>
    <row r="316" spans="1:15" x14ac:dyDescent="0.3">
      <c r="A316" s="46" t="s">
        <v>129</v>
      </c>
      <c r="B316" s="47" t="str">
        <f>+IFERROR(B315/A315-1,"nm")</f>
        <v>nm</v>
      </c>
      <c r="C316" s="47">
        <f t="shared" ref="C316:H316" si="319">+IFERROR(C315/B315-1,"nm")</f>
        <v>-0.43478260869565222</v>
      </c>
      <c r="D316" s="47">
        <f t="shared" si="319"/>
        <v>-0.23076923076923073</v>
      </c>
      <c r="E316" s="47">
        <f t="shared" si="319"/>
        <v>-0.26666666666666672</v>
      </c>
      <c r="F316" s="47">
        <f t="shared" si="319"/>
        <v>-0.18181818181818177</v>
      </c>
      <c r="G316" s="47">
        <f t="shared" si="319"/>
        <v>-0.33333333333333337</v>
      </c>
      <c r="H316" s="47">
        <f t="shared" si="319"/>
        <v>-0.41666666666666663</v>
      </c>
      <c r="I316" s="47">
        <f>+IFERROR(I315/H315-1,"nm")</f>
        <v>0.28571428571428581</v>
      </c>
      <c r="J316" s="47">
        <f t="shared" ref="J316:N316" si="320">+IFERROR(J315/I315-1,"nm")</f>
        <v>0</v>
      </c>
      <c r="K316" s="47">
        <f t="shared" si="320"/>
        <v>0</v>
      </c>
      <c r="L316" s="47">
        <f t="shared" si="320"/>
        <v>0</v>
      </c>
      <c r="M316" s="47">
        <f t="shared" si="320"/>
        <v>0</v>
      </c>
      <c r="N316" s="47">
        <f t="shared" si="320"/>
        <v>0</v>
      </c>
      <c r="O316" s="47"/>
    </row>
    <row r="317" spans="1:15" x14ac:dyDescent="0.3">
      <c r="A317" s="46" t="s">
        <v>133</v>
      </c>
      <c r="B317" s="47">
        <f>+IFERROR(B315/B$21,"nm")</f>
        <v>5.0218340611353713E-3</v>
      </c>
      <c r="C317" s="47">
        <f t="shared" ref="C317:I317" si="321">+IFERROR(C315/C$287,"nm")</f>
        <v>1.9948849104859334E-2</v>
      </c>
      <c r="D317" s="47">
        <f t="shared" si="321"/>
        <v>1.4691478942213516E-2</v>
      </c>
      <c r="E317" s="47">
        <f t="shared" si="321"/>
        <v>1.166489925768823E-2</v>
      </c>
      <c r="F317" s="47">
        <f t="shared" si="321"/>
        <v>9.4438614900314802E-3</v>
      </c>
      <c r="G317" s="47">
        <f t="shared" si="321"/>
        <v>6.5005417118093175E-3</v>
      </c>
      <c r="H317" s="47">
        <f t="shared" si="321"/>
        <v>3.1746031746031746E-3</v>
      </c>
      <c r="I317" s="47">
        <f t="shared" si="321"/>
        <v>3.8363171355498722E-3</v>
      </c>
      <c r="J317" s="49">
        <f>+I317</f>
        <v>3.8363171355498722E-3</v>
      </c>
      <c r="K317" s="49">
        <f t="shared" ref="K317:N317" si="322">+J317</f>
        <v>3.8363171355498722E-3</v>
      </c>
      <c r="L317" s="49">
        <f t="shared" si="322"/>
        <v>3.8363171355498722E-3</v>
      </c>
      <c r="M317" s="49">
        <f t="shared" si="322"/>
        <v>3.8363171355498722E-3</v>
      </c>
      <c r="N317" s="49">
        <f t="shared" si="322"/>
        <v>3.8363171355498722E-3</v>
      </c>
      <c r="O317" s="49"/>
    </row>
    <row r="318" spans="1:15" x14ac:dyDescent="0.3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23">+K287*K320</f>
        <v>49</v>
      </c>
      <c r="L318" s="48">
        <f t="shared" si="323"/>
        <v>49</v>
      </c>
      <c r="M318" s="48">
        <f t="shared" si="323"/>
        <v>49</v>
      </c>
      <c r="N318" s="48">
        <f t="shared" si="323"/>
        <v>49</v>
      </c>
      <c r="O318" s="48"/>
    </row>
    <row r="319" spans="1:15" x14ac:dyDescent="0.3">
      <c r="A319" s="46" t="s">
        <v>129</v>
      </c>
      <c r="B319" s="47" t="str">
        <f>+IFERROR(B318/A318-1,"nm")</f>
        <v>nm</v>
      </c>
      <c r="C319" s="47">
        <f t="shared" ref="C319:H319" si="324">+IFERROR(C318/B318-1,"nm")</f>
        <v>2.4590163934426146E-2</v>
      </c>
      <c r="D319" s="47">
        <f t="shared" si="324"/>
        <v>0</v>
      </c>
      <c r="E319" s="47">
        <f t="shared" si="324"/>
        <v>-7.999999999999996E-2</v>
      </c>
      <c r="F319" s="47">
        <f t="shared" si="324"/>
        <v>-0.13043478260869568</v>
      </c>
      <c r="G319" s="47">
        <f t="shared" si="324"/>
        <v>-0.19999999999999996</v>
      </c>
      <c r="H319" s="47">
        <f t="shared" si="324"/>
        <v>-0.21250000000000002</v>
      </c>
      <c r="I319" s="47">
        <f>+IFERROR(I318/H318-1,"nm")</f>
        <v>-0.22222222222222221</v>
      </c>
      <c r="J319" s="47">
        <f t="shared" ref="J319:N319" si="325">+IFERROR(J318/I318-1,"nm")</f>
        <v>0</v>
      </c>
      <c r="K319" s="47">
        <f t="shared" si="325"/>
        <v>0</v>
      </c>
      <c r="L319" s="47">
        <f t="shared" si="325"/>
        <v>0</v>
      </c>
      <c r="M319" s="47">
        <f t="shared" si="325"/>
        <v>0</v>
      </c>
      <c r="N319" s="47">
        <f t="shared" si="325"/>
        <v>0</v>
      </c>
      <c r="O319" s="47"/>
    </row>
    <row r="320" spans="1:15" x14ac:dyDescent="0.3">
      <c r="A320" s="46" t="s">
        <v>133</v>
      </c>
      <c r="B320" s="47">
        <f t="shared" ref="B320:I320" si="326">+IFERROR(B318/B$287,"nm")</f>
        <v>6.1553985872855703E-2</v>
      </c>
      <c r="C320" s="47">
        <f t="shared" si="326"/>
        <v>6.3938618925831206E-2</v>
      </c>
      <c r="D320" s="47">
        <f t="shared" si="326"/>
        <v>6.1214495592556317E-2</v>
      </c>
      <c r="E320" s="47">
        <f t="shared" si="326"/>
        <v>6.097560975609756E-2</v>
      </c>
      <c r="F320" s="47">
        <f t="shared" si="326"/>
        <v>5.2465897166841552E-2</v>
      </c>
      <c r="G320" s="47">
        <f t="shared" si="326"/>
        <v>4.3336944745395449E-2</v>
      </c>
      <c r="H320" s="47">
        <f t="shared" si="326"/>
        <v>2.8571428571428571E-2</v>
      </c>
      <c r="I320" s="47">
        <f t="shared" si="326"/>
        <v>2.0886615515771527E-2</v>
      </c>
      <c r="J320" s="49">
        <f>+I320</f>
        <v>2.0886615515771527E-2</v>
      </c>
      <c r="K320" s="49">
        <f t="shared" ref="K320:N320" si="327">+J320</f>
        <v>2.0886615515771527E-2</v>
      </c>
      <c r="L320" s="49">
        <f t="shared" si="327"/>
        <v>2.0886615515771527E-2</v>
      </c>
      <c r="M320" s="49">
        <f t="shared" si="327"/>
        <v>2.0886615515771527E-2</v>
      </c>
      <c r="N320" s="49">
        <f t="shared" si="327"/>
        <v>2.0886615515771527E-2</v>
      </c>
      <c r="O320" s="49"/>
    </row>
    <row r="321" spans="1:15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3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328">J322</f>
        <v>-72</v>
      </c>
      <c r="L322" s="60">
        <f t="shared" si="328"/>
        <v>-72</v>
      </c>
      <c r="M322" s="60">
        <f t="shared" si="328"/>
        <v>-72</v>
      </c>
      <c r="N322" s="60">
        <f t="shared" si="328"/>
        <v>-72</v>
      </c>
      <c r="O322" s="60"/>
    </row>
    <row r="323" spans="1:15" x14ac:dyDescent="0.3">
      <c r="A323" s="42" t="s">
        <v>129</v>
      </c>
      <c r="C323" s="69">
        <f>C322/B322-1</f>
        <v>4.8780487804878092E-2</v>
      </c>
      <c r="D323" s="69">
        <f t="shared" ref="D323:I323" si="329">D322/C322-1</f>
        <v>-1.8720930232558139</v>
      </c>
      <c r="E323" s="69">
        <f t="shared" si="329"/>
        <v>-0.65333333333333332</v>
      </c>
      <c r="F323" s="69">
        <f t="shared" si="329"/>
        <v>-1.2692307692307692</v>
      </c>
      <c r="G323" s="69">
        <f t="shared" si="329"/>
        <v>0.5714285714285714</v>
      </c>
      <c r="H323" s="69">
        <f t="shared" si="329"/>
        <v>-4.6363636363636367</v>
      </c>
      <c r="I323" s="69">
        <f t="shared" si="329"/>
        <v>-2.8</v>
      </c>
      <c r="J323" s="47">
        <f t="shared" ref="J323:N323" si="330">+IFERROR(J322/I322-1,"nm")</f>
        <v>0</v>
      </c>
      <c r="K323" s="47">
        <f t="shared" si="330"/>
        <v>0</v>
      </c>
      <c r="L323" s="47">
        <f t="shared" si="330"/>
        <v>0</v>
      </c>
      <c r="M323" s="47">
        <f t="shared" si="330"/>
        <v>0</v>
      </c>
      <c r="N323" s="47">
        <f t="shared" si="330"/>
        <v>0</v>
      </c>
      <c r="O323" s="47"/>
    </row>
    <row r="324" spans="1:15" x14ac:dyDescent="0.3">
      <c r="A324" s="41" t="s">
        <v>130</v>
      </c>
      <c r="B324" s="1">
        <f>B327+B330</f>
        <v>-1026</v>
      </c>
      <c r="C324" s="1">
        <f t="shared" ref="C324:I324" si="331">C327+C330</f>
        <v>-1089</v>
      </c>
      <c r="D324" s="1">
        <f t="shared" si="331"/>
        <v>-633</v>
      </c>
      <c r="E324" s="1">
        <f t="shared" si="331"/>
        <v>-1346</v>
      </c>
      <c r="F324" s="1">
        <f t="shared" si="331"/>
        <v>-1694</v>
      </c>
      <c r="G324" s="1">
        <f t="shared" si="331"/>
        <v>-1855</v>
      </c>
      <c r="H324" s="1">
        <f t="shared" si="331"/>
        <v>-2120</v>
      </c>
      <c r="I324" s="1">
        <f t="shared" si="331"/>
        <v>-2085</v>
      </c>
      <c r="J324" s="48">
        <f>+J322*J326</f>
        <v>-2085</v>
      </c>
      <c r="K324" s="48">
        <f t="shared" ref="K324:N324" si="332">+K322*K326</f>
        <v>-2085</v>
      </c>
      <c r="L324" s="48">
        <f t="shared" si="332"/>
        <v>-2085</v>
      </c>
      <c r="M324" s="48">
        <f t="shared" si="332"/>
        <v>-2085</v>
      </c>
      <c r="N324" s="48">
        <f t="shared" si="332"/>
        <v>-2085</v>
      </c>
      <c r="O324" s="48"/>
    </row>
    <row r="325" spans="1:15" x14ac:dyDescent="0.3">
      <c r="A325" s="42" t="s">
        <v>129</v>
      </c>
      <c r="C325" s="69">
        <f>C324/B324-1</f>
        <v>6.1403508771929793E-2</v>
      </c>
      <c r="D325" s="69">
        <f t="shared" ref="D325:I325" si="333">D324/C324-1</f>
        <v>-0.41873278236914602</v>
      </c>
      <c r="E325" s="69">
        <f t="shared" si="333"/>
        <v>1.126382306477093</v>
      </c>
      <c r="F325" s="69">
        <f t="shared" si="333"/>
        <v>0.25854383358098065</v>
      </c>
      <c r="G325" s="69">
        <f t="shared" si="333"/>
        <v>9.5041322314049603E-2</v>
      </c>
      <c r="H325" s="69">
        <f t="shared" si="333"/>
        <v>0.14285714285714279</v>
      </c>
      <c r="I325" s="69">
        <f t="shared" si="333"/>
        <v>-1.650943396226412E-2</v>
      </c>
      <c r="J325" s="47">
        <f t="shared" ref="J325:N325" si="334">+IFERROR(J324/I324-1,"nm")</f>
        <v>0</v>
      </c>
      <c r="K325" s="47">
        <f t="shared" si="334"/>
        <v>0</v>
      </c>
      <c r="L325" s="47">
        <f t="shared" si="334"/>
        <v>0</v>
      </c>
      <c r="M325" s="47">
        <f t="shared" si="334"/>
        <v>0</v>
      </c>
      <c r="N325" s="47">
        <f t="shared" si="334"/>
        <v>0</v>
      </c>
      <c r="O325" s="47"/>
    </row>
    <row r="326" spans="1:15" x14ac:dyDescent="0.3">
      <c r="A326" s="42" t="s">
        <v>131</v>
      </c>
      <c r="B326" s="69">
        <f>B324/B322</f>
        <v>12.512195121951219</v>
      </c>
      <c r="C326" s="69">
        <f t="shared" ref="C326:I326" si="335">C324/C322</f>
        <v>12.662790697674419</v>
      </c>
      <c r="D326" s="69">
        <f t="shared" si="335"/>
        <v>-8.44</v>
      </c>
      <c r="E326" s="69">
        <f t="shared" si="335"/>
        <v>-51.769230769230766</v>
      </c>
      <c r="F326" s="69">
        <f t="shared" si="335"/>
        <v>242</v>
      </c>
      <c r="G326" s="69">
        <f t="shared" si="335"/>
        <v>168.63636363636363</v>
      </c>
      <c r="H326" s="69">
        <f t="shared" si="335"/>
        <v>-53</v>
      </c>
      <c r="I326" s="69">
        <f t="shared" si="335"/>
        <v>28.958333333333332</v>
      </c>
      <c r="J326" s="49">
        <f>+I326</f>
        <v>28.958333333333332</v>
      </c>
      <c r="K326" s="49">
        <f t="shared" ref="K326:N326" si="336">+J326</f>
        <v>28.958333333333332</v>
      </c>
      <c r="L326" s="49">
        <f t="shared" si="336"/>
        <v>28.958333333333332</v>
      </c>
      <c r="M326" s="49">
        <f t="shared" si="336"/>
        <v>28.958333333333332</v>
      </c>
      <c r="N326" s="49">
        <f t="shared" si="336"/>
        <v>28.958333333333332</v>
      </c>
      <c r="O326" s="49"/>
    </row>
    <row r="327" spans="1:15" x14ac:dyDescent="0.3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3">
      <c r="A328" s="42" t="s">
        <v>129</v>
      </c>
      <c r="C328" s="69">
        <f>C327/B327-1</f>
        <v>0.12000000000000011</v>
      </c>
      <c r="D328" s="69">
        <f t="shared" ref="D328:I328" si="337">D327/C327-1</f>
        <v>8.3333333333333259E-2</v>
      </c>
      <c r="E328" s="69">
        <f t="shared" si="337"/>
        <v>0.20879120879120872</v>
      </c>
      <c r="F328" s="69">
        <f t="shared" si="337"/>
        <v>5.4545454545454453E-2</v>
      </c>
      <c r="G328" s="69">
        <f t="shared" si="337"/>
        <v>-3.4482758620689613E-2</v>
      </c>
      <c r="H328" s="69">
        <f t="shared" si="337"/>
        <v>0.2589285714285714</v>
      </c>
      <c r="I328" s="69">
        <f t="shared" si="337"/>
        <v>-4.9645390070921946E-2</v>
      </c>
      <c r="J328" s="47">
        <f t="shared" ref="J328:N328" si="338">+IFERROR(J327/I327-1,"nm")</f>
        <v>0</v>
      </c>
      <c r="K328" s="47">
        <f t="shared" si="338"/>
        <v>0</v>
      </c>
      <c r="L328" s="47">
        <f t="shared" si="338"/>
        <v>0</v>
      </c>
      <c r="M328" s="47">
        <f t="shared" si="338"/>
        <v>0</v>
      </c>
      <c r="N328" s="47">
        <f t="shared" si="338"/>
        <v>0</v>
      </c>
      <c r="O328" s="47"/>
    </row>
    <row r="329" spans="1:15" x14ac:dyDescent="0.3">
      <c r="A329" s="42" t="s">
        <v>133</v>
      </c>
      <c r="B329" s="69">
        <f>B327/B322</f>
        <v>-0.91463414634146345</v>
      </c>
      <c r="C329" s="69">
        <f t="shared" ref="C329:I329" si="339">C327/C322</f>
        <v>-0.97674418604651159</v>
      </c>
      <c r="D329" s="69">
        <f t="shared" si="339"/>
        <v>1.2133333333333334</v>
      </c>
      <c r="E329" s="69">
        <f t="shared" si="339"/>
        <v>4.2307692307692308</v>
      </c>
      <c r="F329" s="69">
        <f t="shared" si="339"/>
        <v>-16.571428571428573</v>
      </c>
      <c r="G329" s="69">
        <f t="shared" si="339"/>
        <v>-10.181818181818182</v>
      </c>
      <c r="H329" s="69">
        <f t="shared" si="339"/>
        <v>3.5249999999999999</v>
      </c>
      <c r="I329" s="69">
        <f t="shared" si="339"/>
        <v>-1.8611111111111112</v>
      </c>
      <c r="J329" s="49">
        <f>+I329</f>
        <v>-1.8611111111111112</v>
      </c>
      <c r="K329" s="49">
        <f t="shared" ref="K329:N329" si="340">+J329</f>
        <v>-1.8611111111111112</v>
      </c>
      <c r="L329" s="49">
        <f t="shared" si="340"/>
        <v>-1.8611111111111112</v>
      </c>
      <c r="M329" s="49">
        <f t="shared" si="340"/>
        <v>-1.8611111111111112</v>
      </c>
      <c r="N329" s="49">
        <f t="shared" si="340"/>
        <v>-1.8611111111111112</v>
      </c>
      <c r="O329" s="49"/>
    </row>
    <row r="330" spans="1:15" x14ac:dyDescent="0.3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3">
      <c r="A331" s="42" t="s">
        <v>129</v>
      </c>
      <c r="C331" s="69">
        <f>C330/B330-1</f>
        <v>6.5395095367847489E-2</v>
      </c>
      <c r="D331" s="69">
        <f t="shared" ref="D331:I331" si="341">D330/C330-1</f>
        <v>-0.38277919863597609</v>
      </c>
      <c r="E331" s="69">
        <f t="shared" si="341"/>
        <v>1.0110497237569063</v>
      </c>
      <c r="F331" s="69">
        <f t="shared" si="341"/>
        <v>0.24313186813186816</v>
      </c>
      <c r="G331" s="69">
        <f t="shared" si="341"/>
        <v>8.6740331491712785E-2</v>
      </c>
      <c r="H331" s="69">
        <f t="shared" si="341"/>
        <v>0.14946619217081847</v>
      </c>
      <c r="I331" s="69">
        <f t="shared" si="341"/>
        <v>-1.8575851393188847E-2</v>
      </c>
      <c r="J331" s="47">
        <f t="shared" ref="J331:N331" si="342">+IFERROR(J330/I330-1,"nm")</f>
        <v>0</v>
      </c>
      <c r="K331" s="47">
        <f t="shared" si="342"/>
        <v>0</v>
      </c>
      <c r="L331" s="47">
        <f t="shared" si="342"/>
        <v>0</v>
      </c>
      <c r="M331" s="47">
        <f t="shared" si="342"/>
        <v>0</v>
      </c>
      <c r="N331" s="47">
        <f t="shared" si="342"/>
        <v>0</v>
      </c>
      <c r="O331" s="47"/>
    </row>
    <row r="332" spans="1:15" x14ac:dyDescent="0.3">
      <c r="A332" s="42" t="s">
        <v>131</v>
      </c>
      <c r="B332" s="69">
        <f>B330/B322</f>
        <v>13.426829268292684</v>
      </c>
      <c r="C332" s="69">
        <f t="shared" ref="C332:I332" si="343">C330/C322</f>
        <v>13.63953488372093</v>
      </c>
      <c r="D332" s="69">
        <f t="shared" si="343"/>
        <v>-9.6533333333333342</v>
      </c>
      <c r="E332" s="69">
        <f t="shared" si="343"/>
        <v>-56</v>
      </c>
      <c r="F332" s="69">
        <f t="shared" si="343"/>
        <v>258.57142857142856</v>
      </c>
      <c r="G332" s="69">
        <f t="shared" si="343"/>
        <v>178.81818181818181</v>
      </c>
      <c r="H332" s="69">
        <f t="shared" si="343"/>
        <v>-56.524999999999999</v>
      </c>
      <c r="I332" s="69">
        <f t="shared" si="343"/>
        <v>30.819444444444443</v>
      </c>
      <c r="J332" s="49">
        <f>+I332</f>
        <v>30.819444444444443</v>
      </c>
      <c r="K332" s="49">
        <f t="shared" ref="K332:N332" si="344">+J332</f>
        <v>30.819444444444443</v>
      </c>
      <c r="L332" s="49">
        <f t="shared" si="344"/>
        <v>30.819444444444443</v>
      </c>
      <c r="M332" s="49">
        <f t="shared" si="344"/>
        <v>30.819444444444443</v>
      </c>
      <c r="N332" s="49">
        <f t="shared" si="344"/>
        <v>30.819444444444443</v>
      </c>
      <c r="O332" s="49"/>
    </row>
    <row r="333" spans="1:15" x14ac:dyDescent="0.3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3">
      <c r="A334" s="42" t="s">
        <v>129</v>
      </c>
      <c r="C334" s="69">
        <f>C333/B333-1</f>
        <v>1.5384615384615383</v>
      </c>
      <c r="D334" s="69">
        <f t="shared" ref="D334:I334" si="345">D333/C333-1</f>
        <v>0.10227272727272729</v>
      </c>
      <c r="E334" s="69">
        <f t="shared" si="345"/>
        <v>-0.45360824742268047</v>
      </c>
      <c r="F334" s="69">
        <f t="shared" si="345"/>
        <v>1.3710691823899372</v>
      </c>
      <c r="G334" s="69">
        <f t="shared" si="345"/>
        <v>-0.156498673740053</v>
      </c>
      <c r="H334" s="69">
        <f t="shared" si="345"/>
        <v>-0.96540880503144655</v>
      </c>
      <c r="I334" s="69">
        <f t="shared" si="345"/>
        <v>3.5454545454545459</v>
      </c>
      <c r="J334" s="47">
        <f t="shared" ref="J334:N334" si="346">+IFERROR(J333/I333-1,"nm")</f>
        <v>0</v>
      </c>
      <c r="K334" s="47">
        <f t="shared" si="346"/>
        <v>0</v>
      </c>
      <c r="L334" s="47">
        <f t="shared" si="346"/>
        <v>0</v>
      </c>
      <c r="M334" s="47">
        <f t="shared" si="346"/>
        <v>0</v>
      </c>
      <c r="N334" s="47">
        <f t="shared" si="346"/>
        <v>0</v>
      </c>
      <c r="O334" s="47"/>
    </row>
    <row r="335" spans="1:15" x14ac:dyDescent="0.3">
      <c r="A335" s="42" t="s">
        <v>133</v>
      </c>
      <c r="B335" s="69">
        <f>B333/B322</f>
        <v>-1.2682926829268293</v>
      </c>
      <c r="C335" s="69">
        <f t="shared" ref="C335:I335" si="347">C333/C322</f>
        <v>-3.0697674418604652</v>
      </c>
      <c r="D335" s="69">
        <f t="shared" si="347"/>
        <v>3.88</v>
      </c>
      <c r="E335" s="69">
        <f t="shared" si="347"/>
        <v>6.115384615384615</v>
      </c>
      <c r="F335" s="69">
        <f t="shared" si="347"/>
        <v>-53.857142857142854</v>
      </c>
      <c r="G335" s="69">
        <f t="shared" si="347"/>
        <v>-28.90909090909091</v>
      </c>
      <c r="H335" s="69">
        <f t="shared" si="347"/>
        <v>0.27500000000000002</v>
      </c>
      <c r="I335" s="69">
        <f t="shared" si="347"/>
        <v>-0.69444444444444442</v>
      </c>
      <c r="J335" s="49">
        <f>+I335</f>
        <v>-0.69444444444444442</v>
      </c>
      <c r="K335" s="49">
        <f t="shared" ref="K335:N335" si="348">+J335</f>
        <v>-0.69444444444444442</v>
      </c>
      <c r="L335" s="49">
        <f t="shared" si="348"/>
        <v>-0.69444444444444442</v>
      </c>
      <c r="M335" s="49">
        <f t="shared" si="348"/>
        <v>-0.69444444444444442</v>
      </c>
      <c r="N335" s="49">
        <f t="shared" si="348"/>
        <v>-0.69444444444444442</v>
      </c>
      <c r="O335" s="49"/>
    </row>
    <row r="336" spans="1:15" x14ac:dyDescent="0.3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  <c r="O336" s="48"/>
    </row>
    <row r="337" spans="1:15" x14ac:dyDescent="0.3">
      <c r="A337" s="42" t="s">
        <v>129</v>
      </c>
      <c r="C337" s="69">
        <f>C336/B336-1</f>
        <v>0.31416549789621318</v>
      </c>
      <c r="D337" s="69">
        <f t="shared" ref="D337:I337" si="349">D336/C336-1</f>
        <v>0.32123799359658478</v>
      </c>
      <c r="E337" s="69">
        <f t="shared" si="349"/>
        <v>0.17124394184168024</v>
      </c>
      <c r="F337" s="69">
        <f t="shared" si="349"/>
        <v>0.15379310344827579</v>
      </c>
      <c r="G337" s="69">
        <f t="shared" si="349"/>
        <v>0.14524805738194857</v>
      </c>
      <c r="H337" s="69">
        <f t="shared" si="349"/>
        <v>-2.4008350730688965E-2</v>
      </c>
      <c r="I337" s="69">
        <f t="shared" si="349"/>
        <v>-2.8342245989304793E-2</v>
      </c>
      <c r="J337" s="47">
        <f t="shared" ref="J337:N337" si="350">+IFERROR(J336/I336-1,"nm")</f>
        <v>0</v>
      </c>
      <c r="K337" s="47">
        <f t="shared" si="350"/>
        <v>0</v>
      </c>
      <c r="L337" s="47">
        <f t="shared" si="350"/>
        <v>0</v>
      </c>
      <c r="M337" s="47">
        <f t="shared" si="350"/>
        <v>0</v>
      </c>
      <c r="N337" s="47">
        <f t="shared" si="350"/>
        <v>0</v>
      </c>
      <c r="O337" s="47"/>
    </row>
    <row r="338" spans="1:15" x14ac:dyDescent="0.3">
      <c r="A338" s="42" t="s">
        <v>133</v>
      </c>
      <c r="B338" s="69">
        <f t="shared" ref="B338:H338" si="351">B336/B322</f>
        <v>-8.6951219512195124</v>
      </c>
      <c r="C338" s="69">
        <f t="shared" si="351"/>
        <v>-10.895348837209303</v>
      </c>
      <c r="D338" s="69">
        <f t="shared" si="351"/>
        <v>16.506666666666668</v>
      </c>
      <c r="E338" s="69">
        <f t="shared" si="351"/>
        <v>55.769230769230766</v>
      </c>
      <c r="F338" s="69">
        <f t="shared" si="351"/>
        <v>-239</v>
      </c>
      <c r="G338" s="69">
        <f t="shared" si="351"/>
        <v>-174.18181818181819</v>
      </c>
      <c r="H338" s="69">
        <f t="shared" si="351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52">+J338</f>
        <v>-25.236111111111111</v>
      </c>
      <c r="L338" s="49">
        <f t="shared" si="352"/>
        <v>-25.236111111111111</v>
      </c>
      <c r="M338" s="49">
        <f t="shared" si="352"/>
        <v>-25.236111111111111</v>
      </c>
      <c r="N338" s="49">
        <f t="shared" si="352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18" workbookViewId="0">
      <selection activeCell="J33" sqref="J33"/>
    </sheetView>
  </sheetViews>
  <sheetFormatPr defaultRowHeight="14.4" x14ac:dyDescent="0.3"/>
  <cols>
    <col min="1" max="1" width="48.6640625" customWidth="1"/>
    <col min="2" max="9" width="11.6640625" customWidth="1"/>
    <col min="10" max="10" width="27.33203125" customWidth="1"/>
    <col min="11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v>46710</v>
      </c>
      <c r="K3" s="3">
        <v>46710</v>
      </c>
      <c r="L3" s="3">
        <v>46710</v>
      </c>
      <c r="M3" s="3">
        <v>46710</v>
      </c>
      <c r="N3" s="3">
        <v>46710</v>
      </c>
      <c r="O3" t="s">
        <v>190</v>
      </c>
    </row>
    <row r="4" spans="1:15" x14ac:dyDescent="0.3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3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3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>
        <v>475.29454390451832</v>
      </c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</row>
    <row r="7" spans="1:15" x14ac:dyDescent="0.3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6856</v>
      </c>
      <c r="K7" s="5">
        <v>6856</v>
      </c>
      <c r="L7" s="5">
        <v>6856</v>
      </c>
      <c r="M7" s="5">
        <v>6856</v>
      </c>
      <c r="N7" s="5">
        <v>6856</v>
      </c>
    </row>
    <row r="8" spans="1:15" x14ac:dyDescent="0.3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5" x14ac:dyDescent="0.3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>
        <v>0.14677799186469706</v>
      </c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</row>
    <row r="10" spans="1:15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3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3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5" thickBot="1" x14ac:dyDescent="0.35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3"/>
      <c r="K15" s="3"/>
      <c r="L15" s="3"/>
      <c r="M15" s="3"/>
      <c r="N15" s="3"/>
      <c r="O15" t="s">
        <v>191</v>
      </c>
    </row>
    <row r="16" spans="1:15" x14ac:dyDescent="0.3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/>
      <c r="K16" s="59"/>
      <c r="L16" s="59"/>
      <c r="M16" s="59"/>
      <c r="N16" s="59"/>
    </row>
    <row r="17" spans="1:15" x14ac:dyDescent="0.3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</row>
    <row r="18" spans="1:15" x14ac:dyDescent="0.3">
      <c r="A18" s="51" t="s">
        <v>129</v>
      </c>
      <c r="C18" s="57">
        <f t="shared" ref="C18:I18" si="5">C16/B16-1</f>
        <v>0.16756756756756763</v>
      </c>
      <c r="D18" s="57">
        <f t="shared" si="5"/>
        <v>0.16203703703703676</v>
      </c>
      <c r="E18" s="57">
        <f t="shared" si="5"/>
        <v>-0.53386454183266929</v>
      </c>
      <c r="F18" s="57">
        <f t="shared" si="5"/>
        <v>1.1282051282051286</v>
      </c>
      <c r="G18" s="57">
        <f t="shared" si="5"/>
        <v>-0.35742971887550201</v>
      </c>
      <c r="H18" s="57">
        <f t="shared" si="5"/>
        <v>1.2250000000000001</v>
      </c>
      <c r="I18" s="57">
        <f t="shared" si="5"/>
        <v>5.3370786516854007E-2</v>
      </c>
      <c r="J18" s="57"/>
      <c r="K18" s="58"/>
      <c r="L18" s="58"/>
      <c r="M18" s="58"/>
      <c r="N18" s="58"/>
      <c r="O18" t="s">
        <v>192</v>
      </c>
    </row>
    <row r="19" spans="1:15" x14ac:dyDescent="0.3">
      <c r="A19" s="51" t="s">
        <v>149</v>
      </c>
      <c r="B19" s="57">
        <f t="shared" ref="B19:I19" si="6">B17/B16</f>
        <v>0</v>
      </c>
      <c r="C19" s="57">
        <f t="shared" si="6"/>
        <v>0</v>
      </c>
      <c r="D19" s="57">
        <f t="shared" si="6"/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/>
      <c r="K19" s="57"/>
      <c r="L19" s="57"/>
      <c r="M19" s="57"/>
      <c r="N19" s="57"/>
      <c r="O19" t="s">
        <v>192</v>
      </c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151</v>
      </c>
      <c r="B21" s="72">
        <f>Historicals!B25</f>
        <v>3852</v>
      </c>
      <c r="C21" s="72">
        <f>Historicals!C25</f>
        <v>3138</v>
      </c>
      <c r="D21" s="72">
        <f>Historicals!D25</f>
        <v>3808</v>
      </c>
      <c r="E21" s="72">
        <f>Historicals!E25</f>
        <v>4249</v>
      </c>
      <c r="F21" s="72">
        <f>Historicals!F25</f>
        <v>4466</v>
      </c>
      <c r="G21" s="72">
        <f>Historicals!G25</f>
        <v>8348</v>
      </c>
      <c r="H21" s="72">
        <f>Historicals!H25</f>
        <v>9889</v>
      </c>
      <c r="I21" s="72">
        <f>Historicals!I25</f>
        <v>8574</v>
      </c>
      <c r="J21" s="3"/>
      <c r="K21" s="3" t="s">
        <v>208</v>
      </c>
      <c r="L21" s="3"/>
      <c r="M21" s="3"/>
      <c r="N21" s="3"/>
    </row>
    <row r="22" spans="1:15" x14ac:dyDescent="0.3">
      <c r="A22" t="s">
        <v>152</v>
      </c>
      <c r="B22" s="72">
        <f>Historicals!B26</f>
        <v>2072</v>
      </c>
      <c r="C22" s="72">
        <f>Historicals!C26</f>
        <v>2319</v>
      </c>
      <c r="D22" s="72">
        <f>Historicals!D26</f>
        <v>2371</v>
      </c>
      <c r="E22" s="72">
        <f>Historicals!E26</f>
        <v>996</v>
      </c>
      <c r="F22" s="72">
        <f>Historicals!F26</f>
        <v>197</v>
      </c>
      <c r="G22" s="72">
        <f>Historicals!G26</f>
        <v>439</v>
      </c>
      <c r="H22" s="72">
        <f>Historicals!H26</f>
        <v>3587</v>
      </c>
      <c r="I22" s="72">
        <f>Historicals!I26</f>
        <v>4423</v>
      </c>
      <c r="J22" s="3"/>
      <c r="K22" s="3" t="s">
        <v>209</v>
      </c>
      <c r="L22" s="3"/>
      <c r="M22" s="3"/>
      <c r="N22" s="3"/>
    </row>
    <row r="23" spans="1:15" x14ac:dyDescent="0.3">
      <c r="A23" t="s">
        <v>153</v>
      </c>
      <c r="B23" s="3">
        <f>Historicals!B28+Historicals!B27-Historicals!B39-Historicals!B41-Historicals!B44</f>
        <v>5386</v>
      </c>
      <c r="C23" s="3">
        <f>Historicals!C28+Historicals!C27-Historicals!C39-Historicals!C41-Historicals!C44</f>
        <v>5759</v>
      </c>
      <c r="D23" s="3">
        <f>Historicals!D28+Historicals!D27-Historicals!D39-Historicals!D41-Historicals!D44</f>
        <v>6594</v>
      </c>
      <c r="E23" s="3">
        <f>Historicals!E28+Historicals!E27-Historicals!E39-Historicals!E41-Historicals!E44</f>
        <v>6324</v>
      </c>
      <c r="F23" s="3">
        <f>Historicals!F28+Historicals!F27-Historicals!F39-Historicals!F41-Historicals!F44</f>
        <v>7047</v>
      </c>
      <c r="G23" s="3">
        <f>Historicals!G28+Historicals!G27-Historicals!G39-Historicals!G41-Historicals!G44</f>
        <v>7709</v>
      </c>
      <c r="H23" s="3">
        <f>Historicals!H28+Historicals!H27-Historicals!H39-Historicals!H41-Historicals!H44</f>
        <v>8175</v>
      </c>
      <c r="I23" s="3">
        <f>Historicals!I28+Historicals!I27-Historicals!I39-Historicals!I41-Historicals!I44</f>
        <v>9007</v>
      </c>
      <c r="J23" s="3" t="s">
        <v>215</v>
      </c>
      <c r="K23" s="3" t="s">
        <v>206</v>
      </c>
      <c r="L23" s="3"/>
      <c r="M23" s="3"/>
      <c r="N23" s="3"/>
    </row>
    <row r="24" spans="1:15" x14ac:dyDescent="0.3">
      <c r="A24" s="51" t="s">
        <v>154</v>
      </c>
      <c r="B24" s="57">
        <f>B23/B3</f>
        <v>0.1760073200222215</v>
      </c>
      <c r="C24" s="57">
        <f t="shared" ref="C24:I24" si="7">C23/C3</f>
        <v>0.17787867556214479</v>
      </c>
      <c r="D24" s="57">
        <f t="shared" si="7"/>
        <v>0.1919650655021834</v>
      </c>
      <c r="E24" s="57">
        <f t="shared" si="7"/>
        <v>0.17375058383932743</v>
      </c>
      <c r="F24" s="57">
        <f t="shared" si="7"/>
        <v>0.18015185213589999</v>
      </c>
      <c r="G24" s="57">
        <f t="shared" si="7"/>
        <v>0.20610646204849878</v>
      </c>
      <c r="H24" s="57">
        <f t="shared" si="7"/>
        <v>0.18355112488212313</v>
      </c>
      <c r="I24" s="57">
        <f t="shared" si="7"/>
        <v>0.19282808820381075</v>
      </c>
      <c r="J24" s="58"/>
      <c r="K24" s="58"/>
      <c r="L24" s="58"/>
      <c r="M24" s="58"/>
      <c r="N24" s="58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 t="s">
        <v>210</v>
      </c>
      <c r="L25" s="3"/>
      <c r="M25" s="3"/>
      <c r="N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 t="s">
        <v>208</v>
      </c>
      <c r="L26" s="3"/>
      <c r="M26" s="3"/>
      <c r="N26" s="3"/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 t="s">
        <v>208</v>
      </c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 t="s">
        <v>208</v>
      </c>
      <c r="L28" s="3"/>
      <c r="M28" s="3"/>
      <c r="N28" s="3"/>
    </row>
    <row r="29" spans="1:15" x14ac:dyDescent="0.3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/>
      <c r="K29" s="3" t="s">
        <v>208</v>
      </c>
      <c r="L29" s="3"/>
      <c r="M29" s="3"/>
      <c r="N29" s="3"/>
    </row>
    <row r="30" spans="1:15" x14ac:dyDescent="0.3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 t="s">
        <v>208</v>
      </c>
      <c r="L30" s="3"/>
      <c r="M30" s="3"/>
      <c r="N30" s="3"/>
    </row>
    <row r="31" spans="1:15" ht="15" thickBot="1" x14ac:dyDescent="0.35">
      <c r="A31" s="6" t="s">
        <v>159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/>
      <c r="K31" s="7"/>
      <c r="L31" s="7"/>
      <c r="M31" s="7"/>
      <c r="N31" s="7"/>
    </row>
    <row r="32" spans="1:15" ht="15" thickTop="1" x14ac:dyDescent="0.3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 t="s">
        <v>208</v>
      </c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 t="s">
        <v>208</v>
      </c>
      <c r="L34" s="3"/>
      <c r="M34" s="3"/>
      <c r="N34" s="3"/>
    </row>
    <row r="35" spans="1:14" x14ac:dyDescent="0.3">
      <c r="A35" t="s">
        <v>161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 t="s">
        <v>207</v>
      </c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1079</v>
      </c>
      <c r="D36" s="3">
        <f>Historicals!D46</f>
        <v>1079</v>
      </c>
      <c r="E36" s="3">
        <f>Historicals!E46</f>
        <v>1079</v>
      </c>
      <c r="F36" s="3">
        <f>Historicals!F46</f>
        <v>1079</v>
      </c>
      <c r="G36" s="3">
        <f>Historicals!G46</f>
        <v>1079</v>
      </c>
      <c r="H36" s="3">
        <f>Historicals!H46</f>
        <v>1079</v>
      </c>
      <c r="I36" s="3">
        <f>Historicals!I46</f>
        <v>1079</v>
      </c>
      <c r="J36" s="3" t="s">
        <v>216</v>
      </c>
      <c r="K36" s="3" t="s">
        <v>208</v>
      </c>
      <c r="L36" s="3"/>
      <c r="M36" s="3"/>
      <c r="N36" s="3"/>
    </row>
    <row r="37" spans="1:14" x14ac:dyDescent="0.3">
      <c r="A37" s="53" t="s">
        <v>50</v>
      </c>
      <c r="B37" s="3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 t="s">
        <v>208</v>
      </c>
      <c r="L37" s="3"/>
      <c r="M37" s="3"/>
      <c r="N37" s="3"/>
    </row>
    <row r="38" spans="1:14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 t="s">
        <v>208</v>
      </c>
      <c r="L38" s="3"/>
      <c r="M38" s="3"/>
      <c r="N38" s="3"/>
    </row>
    <row r="39" spans="1:14" x14ac:dyDescent="0.3">
      <c r="A39" t="s">
        <v>163</v>
      </c>
      <c r="B39" s="3">
        <f>SUM(B40:B42)</f>
        <v>12707</v>
      </c>
      <c r="C39" s="3">
        <v>12258</v>
      </c>
      <c r="D39" s="3">
        <v>12407</v>
      </c>
      <c r="E39" s="3">
        <v>9812</v>
      </c>
      <c r="F39" s="3">
        <v>9040</v>
      </c>
      <c r="G39" s="3">
        <v>8055</v>
      </c>
      <c r="H39" s="3">
        <v>12767</v>
      </c>
      <c r="I39" s="3">
        <v>15281</v>
      </c>
      <c r="J39" s="3" t="s">
        <v>211</v>
      </c>
      <c r="K39" s="3" t="s">
        <v>211</v>
      </c>
      <c r="L39" s="3"/>
      <c r="M39" s="3"/>
      <c r="N39" s="3"/>
    </row>
    <row r="40" spans="1:14" x14ac:dyDescent="0.3">
      <c r="A40" s="2" t="s">
        <v>164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5713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/>
      <c r="K40" s="3" t="s">
        <v>212</v>
      </c>
      <c r="L40" s="3"/>
      <c r="M40" s="3"/>
      <c r="N40" s="3"/>
    </row>
    <row r="41" spans="1:14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 t="s">
        <v>214</v>
      </c>
      <c r="L41" s="3"/>
      <c r="M41" s="3"/>
      <c r="N41" s="3"/>
    </row>
    <row r="42" spans="1:14" x14ac:dyDescent="0.3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 t="s">
        <v>213</v>
      </c>
      <c r="L42" s="3"/>
      <c r="M42" s="3"/>
      <c r="N42" s="3"/>
    </row>
    <row r="43" spans="1:14" ht="15" thickBot="1" x14ac:dyDescent="0.35">
      <c r="A43" s="6" t="s">
        <v>167</v>
      </c>
      <c r="B43" s="7">
        <f>SUM(B32:B39)</f>
        <v>19466</v>
      </c>
      <c r="C43" s="7">
        <f t="shared" ref="C43:I43" si="8">SUM(C32:C39)</f>
        <v>18274</v>
      </c>
      <c r="D43" s="7">
        <f t="shared" si="8"/>
        <v>18819</v>
      </c>
      <c r="E43" s="7">
        <f t="shared" si="8"/>
        <v>17868</v>
      </c>
      <c r="F43" s="7">
        <f t="shared" si="8"/>
        <v>18720</v>
      </c>
      <c r="G43" s="7">
        <f t="shared" si="8"/>
        <v>20767</v>
      </c>
      <c r="H43" s="7">
        <f t="shared" si="8"/>
        <v>26570</v>
      </c>
      <c r="I43" s="7">
        <f t="shared" si="8"/>
        <v>29122</v>
      </c>
      <c r="J43" s="7"/>
      <c r="K43" s="7"/>
      <c r="L43" s="7"/>
      <c r="M43" s="7"/>
      <c r="N43" s="7"/>
    </row>
    <row r="44" spans="1:14" ht="15" thickTop="1" x14ac:dyDescent="0.3">
      <c r="A44" s="54" t="s">
        <v>168</v>
      </c>
      <c r="B44" s="54">
        <f t="shared" ref="B44:H44" si="9">+B43-B31</f>
        <v>-2131</v>
      </c>
      <c r="C44" s="54">
        <f t="shared" si="9"/>
        <v>-3122</v>
      </c>
      <c r="D44" s="54">
        <f t="shared" si="9"/>
        <v>-4440</v>
      </c>
      <c r="E44" s="54">
        <f t="shared" si="9"/>
        <v>-4668</v>
      </c>
      <c r="F44" s="54">
        <f t="shared" si="9"/>
        <v>-4997</v>
      </c>
      <c r="G44" s="54">
        <f t="shared" si="9"/>
        <v>-10575</v>
      </c>
      <c r="H44" s="54">
        <f t="shared" si="9"/>
        <v>-11170</v>
      </c>
      <c r="I44" s="54">
        <f>+I43-I31</f>
        <v>-11199</v>
      </c>
      <c r="J44" s="54"/>
      <c r="K44" s="54"/>
      <c r="L44" s="54"/>
      <c r="M44" s="54"/>
      <c r="N44" s="54"/>
    </row>
    <row r="45" spans="1:14" x14ac:dyDescent="0.3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B7</f>
        <v>4233</v>
      </c>
      <c r="C46" s="9">
        <f t="shared" ref="C46:H46" si="10">C7</f>
        <v>4642</v>
      </c>
      <c r="D46" s="9">
        <f t="shared" si="10"/>
        <v>4945</v>
      </c>
      <c r="E46" s="9">
        <f t="shared" si="10"/>
        <v>4379</v>
      </c>
      <c r="F46" s="9">
        <f t="shared" si="10"/>
        <v>4850</v>
      </c>
      <c r="G46" s="9">
        <f t="shared" si="10"/>
        <v>2976</v>
      </c>
      <c r="H46" s="9">
        <f t="shared" si="10"/>
        <v>6923</v>
      </c>
      <c r="I46" s="9">
        <f>I7</f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</row>
    <row r="48" spans="1:14" x14ac:dyDescent="0.3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</row>
    <row r="49" spans="1:14" x14ac:dyDescent="0.3">
      <c r="A49" s="1" t="s">
        <v>171</v>
      </c>
      <c r="B49" s="9">
        <f>B14+B10*(1-B48/B14)</f>
        <v>3290.2037885731743</v>
      </c>
      <c r="C49" s="9">
        <f t="shared" ref="C49:I49" si="11">C14+C10*(1-C48/C14)</f>
        <v>3775.2202127659575</v>
      </c>
      <c r="D49" s="9">
        <f t="shared" si="11"/>
        <v>4289.2176886792449</v>
      </c>
      <c r="E49" s="9">
        <f t="shared" si="11"/>
        <v>1972.2219348163476</v>
      </c>
      <c r="F49" s="9">
        <f t="shared" si="11"/>
        <v>4068.7934971456939</v>
      </c>
      <c r="G49" s="9">
        <f t="shared" si="11"/>
        <v>2591.965340685309</v>
      </c>
      <c r="H49" s="9">
        <f t="shared" si="11"/>
        <v>5935.1543565566617</v>
      </c>
      <c r="I49" s="9">
        <f t="shared" si="11"/>
        <v>6209.2608336089979</v>
      </c>
      <c r="J49" s="9"/>
      <c r="K49" s="9"/>
      <c r="L49" s="9"/>
      <c r="M49" s="9"/>
      <c r="N49" s="9"/>
    </row>
    <row r="50" spans="1:14" x14ac:dyDescent="0.3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3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60">
        <f>'Segmental forecast'!B14</f>
        <v>1142</v>
      </c>
      <c r="C52" s="60">
        <f>'Segmental forecast'!C14</f>
        <v>1143</v>
      </c>
      <c r="D52" s="60">
        <f>'Segmental forecast'!D14</f>
        <v>1105</v>
      </c>
      <c r="E52" s="60">
        <f>'Segmental forecast'!E14</f>
        <v>1028</v>
      </c>
      <c r="F52" s="60">
        <f>'Segmental forecast'!F14</f>
        <v>1119</v>
      </c>
      <c r="G52" s="60">
        <f>'Segmental forecast'!G14</f>
        <v>1086</v>
      </c>
      <c r="H52" s="60">
        <f>'Segmental forecast'!H14</f>
        <v>695</v>
      </c>
      <c r="I52" s="60">
        <f>'Segmental forecast'!I14</f>
        <v>758</v>
      </c>
      <c r="J52" s="3"/>
      <c r="K52" s="3"/>
      <c r="L52" s="3"/>
      <c r="M52" s="3"/>
      <c r="N52" s="3"/>
    </row>
    <row r="53" spans="1:14" x14ac:dyDescent="0.3">
      <c r="A53" s="1" t="s">
        <v>174</v>
      </c>
      <c r="B53" s="9">
        <f>B49+B47-B52-B51</f>
        <v>2270.378226134309</v>
      </c>
      <c r="C53" s="9">
        <f t="shared" ref="C53:I53" si="12">C49+C47-C52-C51</f>
        <v>4301.3392769308866</v>
      </c>
      <c r="D53" s="9">
        <f t="shared" si="12"/>
        <v>4564.3242962367713</v>
      </c>
      <c r="E53" s="9">
        <f t="shared" si="12"/>
        <v>-40.711669519695533</v>
      </c>
      <c r="F53" s="9">
        <f t="shared" si="12"/>
        <v>2866.8570677585603</v>
      </c>
      <c r="G53" s="9">
        <f t="shared" si="12"/>
        <v>3233.0293820536463</v>
      </c>
      <c r="H53" s="9">
        <f t="shared" si="12"/>
        <v>5691.2608510354194</v>
      </c>
      <c r="I53" s="9">
        <f t="shared" si="12"/>
        <v>7586.5553775135159</v>
      </c>
      <c r="J53" s="9"/>
      <c r="K53" s="9"/>
      <c r="L53" s="9"/>
      <c r="M53" s="9"/>
      <c r="N53" s="9"/>
    </row>
    <row r="54" spans="1:14" x14ac:dyDescent="0.3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</row>
    <row r="55" spans="1:14" x14ac:dyDescent="0.3">
      <c r="A55" s="27" t="s">
        <v>176</v>
      </c>
      <c r="B55" s="26">
        <f>B49-B48+B47+B51+B54</f>
        <v>2604.378226134309</v>
      </c>
      <c r="C55" s="26">
        <f t="shared" ref="C55:I55" si="13">C49-C48+C47+C51+C54</f>
        <v>2002.3392769308866</v>
      </c>
      <c r="D55" s="26">
        <f t="shared" si="13"/>
        <v>2900.3242962367708</v>
      </c>
      <c r="E55" s="26">
        <f t="shared" si="13"/>
        <v>3488.2883304803045</v>
      </c>
      <c r="F55" s="26">
        <f t="shared" si="13"/>
        <v>4274.8570677585603</v>
      </c>
      <c r="G55" s="26">
        <f t="shared" si="13"/>
        <v>940.02938205364626</v>
      </c>
      <c r="H55" s="26">
        <f t="shared" si="13"/>
        <v>5313.2608510354194</v>
      </c>
      <c r="I55" s="26">
        <f t="shared" si="13"/>
        <v>3612.5553775135159</v>
      </c>
      <c r="J55" s="26"/>
      <c r="K55" s="26"/>
      <c r="L55" s="26"/>
      <c r="M55" s="26"/>
      <c r="N55" s="26"/>
    </row>
    <row r="56" spans="1:14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3">
      <c r="A58" s="27" t="s">
        <v>179</v>
      </c>
      <c r="B58" s="26">
        <f>B55+B57</f>
        <v>2604.378226134309</v>
      </c>
      <c r="C58" s="26">
        <f t="shared" ref="C58:I58" si="14">C55+C57</f>
        <v>2008.3392769308866</v>
      </c>
      <c r="D58" s="26">
        <f t="shared" si="14"/>
        <v>2866.3242962367708</v>
      </c>
      <c r="E58" s="26">
        <f t="shared" si="14"/>
        <v>3466.2883304803045</v>
      </c>
      <c r="F58" s="26">
        <f t="shared" si="14"/>
        <v>4279.8570677585603</v>
      </c>
      <c r="G58" s="26">
        <f t="shared" si="14"/>
        <v>971.02938205364626</v>
      </c>
      <c r="H58" s="26">
        <f t="shared" si="14"/>
        <v>5484.2608510354194</v>
      </c>
      <c r="I58" s="26">
        <f t="shared" si="14"/>
        <v>3593.5553775135159</v>
      </c>
      <c r="J58" s="26"/>
      <c r="K58" s="26"/>
      <c r="L58" s="26"/>
      <c r="M58" s="26"/>
      <c r="N58" s="26"/>
    </row>
    <row r="59" spans="1:14" x14ac:dyDescent="0.3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61"/>
      <c r="M59" s="3"/>
      <c r="N59" s="3"/>
    </row>
    <row r="60" spans="1:14" x14ac:dyDescent="0.3">
      <c r="A60" s="51" t="s">
        <v>129</v>
      </c>
      <c r="B60" s="57">
        <f>C59/B59-1</f>
        <v>0.35198019801980207</v>
      </c>
      <c r="C60" s="57">
        <f t="shared" ref="C60:I60" si="15">D59/C59-1</f>
        <v>1.0984987184181616E-3</v>
      </c>
      <c r="D60" s="57">
        <f t="shared" si="15"/>
        <v>0.28785662033650339</v>
      </c>
      <c r="E60" s="57">
        <f t="shared" si="15"/>
        <v>1.8460664583924924E-2</v>
      </c>
      <c r="F60" s="57">
        <f t="shared" si="15"/>
        <v>-0.39152258784160621</v>
      </c>
      <c r="G60" s="57">
        <f t="shared" si="15"/>
        <v>-1.2584784601283228</v>
      </c>
      <c r="H60" s="57">
        <f t="shared" si="15"/>
        <v>-6.0762411347517729</v>
      </c>
      <c r="I60" s="57">
        <f t="shared" si="15"/>
        <v>-1</v>
      </c>
      <c r="J60" s="57"/>
      <c r="K60" s="57"/>
      <c r="L60" s="57"/>
      <c r="M60" s="58"/>
      <c r="N60" s="58"/>
    </row>
    <row r="61" spans="1:14" x14ac:dyDescent="0.3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3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4" x14ac:dyDescent="0.3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4" x14ac:dyDescent="0.3">
      <c r="A64" s="27" t="s">
        <v>184</v>
      </c>
      <c r="B64" s="26">
        <f>SUM(B59,B61,B62,B63)</f>
        <v>-2919</v>
      </c>
      <c r="C64" s="26">
        <f t="shared" ref="C64:I64" si="16">SUM(C59,C61,C62,C63)</f>
        <v>-2772</v>
      </c>
      <c r="D64" s="26">
        <f t="shared" si="16"/>
        <v>-2385</v>
      </c>
      <c r="E64" s="26">
        <f t="shared" si="16"/>
        <v>-4848</v>
      </c>
      <c r="F64" s="26">
        <f t="shared" si="16"/>
        <v>-4968</v>
      </c>
      <c r="G64" s="26">
        <f t="shared" si="16"/>
        <v>2442</v>
      </c>
      <c r="H64" s="26">
        <f t="shared" si="16"/>
        <v>-1210</v>
      </c>
      <c r="I64" s="26">
        <f t="shared" si="16"/>
        <v>-4851</v>
      </c>
      <c r="J64" s="26"/>
      <c r="K64" s="26"/>
      <c r="L64" s="26"/>
      <c r="M64" s="26"/>
      <c r="N64" s="26"/>
    </row>
    <row r="65" spans="1:14" x14ac:dyDescent="0.3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4" x14ac:dyDescent="0.3">
      <c r="A66" s="27" t="s">
        <v>186</v>
      </c>
      <c r="B66" s="26">
        <f>B55+B58+B64+B65</f>
        <v>2713.756452268618</v>
      </c>
      <c r="C66" s="26">
        <f t="shared" ref="C66:I66" si="17">C55+C58+C64+C65</f>
        <v>1336.6785538617733</v>
      </c>
      <c r="D66" s="26">
        <f t="shared" si="17"/>
        <v>3264.6485924735416</v>
      </c>
      <c r="E66" s="26">
        <f t="shared" si="17"/>
        <v>2007.5766609606089</v>
      </c>
      <c r="F66" s="26">
        <f t="shared" si="17"/>
        <v>3819.7141355171207</v>
      </c>
      <c r="G66" s="26">
        <f t="shared" si="17"/>
        <v>4376.0587641072925</v>
      </c>
      <c r="H66" s="26">
        <f t="shared" si="17"/>
        <v>9449.5217020708387</v>
      </c>
      <c r="I66" s="26">
        <f t="shared" si="17"/>
        <v>2329.1107550270317</v>
      </c>
      <c r="J66" s="26"/>
      <c r="K66" s="26"/>
      <c r="L66" s="26"/>
      <c r="M66" s="26"/>
      <c r="N66" s="26"/>
    </row>
    <row r="67" spans="1:14" x14ac:dyDescent="0.3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/>
      <c r="L68" s="7"/>
      <c r="M68" s="7"/>
      <c r="N68" s="7"/>
    </row>
    <row r="69" spans="1:14" ht="15" thickTop="1" x14ac:dyDescent="0.3">
      <c r="A69" s="1" t="s">
        <v>189</v>
      </c>
      <c r="B69" s="48">
        <f>B64+B68</f>
        <v>933</v>
      </c>
      <c r="C69" s="48">
        <f t="shared" ref="C69:I69" si="18">C64+C68</f>
        <v>366</v>
      </c>
      <c r="D69" s="48">
        <f t="shared" si="18"/>
        <v>1423</v>
      </c>
      <c r="E69" s="48">
        <f t="shared" si="18"/>
        <v>-599</v>
      </c>
      <c r="F69" s="48">
        <f t="shared" si="18"/>
        <v>-502</v>
      </c>
      <c r="G69" s="48">
        <f t="shared" si="18"/>
        <v>10790</v>
      </c>
      <c r="H69" s="48">
        <f t="shared" si="18"/>
        <v>8679</v>
      </c>
      <c r="I69" s="48">
        <f t="shared" si="18"/>
        <v>3723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2024-02-05T16:37:58Z</dcterms:modified>
</cp:coreProperties>
</file>