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4A94696-AD4E-4712-B9C3-C0BC7740DC83}" xr6:coauthVersionLast="47" xr6:coauthVersionMax="47" xr10:uidLastSave="{00000000-0000-0000-0000-000000000000}"/>
  <bookViews>
    <workbookView xWindow="-108" yWindow="-108" windowWidth="23256" windowHeight="1389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4" i="1" l="1"/>
  <c r="O134" i="1"/>
  <c r="N134" i="1"/>
  <c r="M134" i="1"/>
  <c r="L134" i="1"/>
  <c r="K134" i="1"/>
  <c r="P133" i="1"/>
  <c r="O133" i="1"/>
  <c r="N133" i="1"/>
  <c r="M133" i="1"/>
  <c r="L133" i="1"/>
  <c r="K133" i="1"/>
  <c r="P132" i="1"/>
  <c r="O132" i="1"/>
  <c r="N132" i="1"/>
  <c r="M132" i="1"/>
  <c r="P131" i="1"/>
  <c r="O131" i="1"/>
  <c r="N131" i="1"/>
  <c r="M131" i="1"/>
  <c r="L131" i="1"/>
  <c r="K131" i="1"/>
  <c r="P130" i="1"/>
  <c r="O130" i="1"/>
  <c r="N130" i="1"/>
  <c r="M130" i="1"/>
  <c r="L130" i="1"/>
  <c r="K130" i="1"/>
  <c r="P129" i="1"/>
  <c r="O129" i="1"/>
  <c r="N129" i="1"/>
  <c r="M129" i="1"/>
  <c r="L129" i="1"/>
  <c r="K129" i="1"/>
  <c r="P128" i="1"/>
  <c r="O128" i="1"/>
  <c r="N128" i="1"/>
  <c r="M128" i="1"/>
  <c r="L128" i="1"/>
  <c r="K128" i="1"/>
  <c r="P127" i="1"/>
  <c r="O127" i="1"/>
  <c r="N127" i="1"/>
  <c r="M127" i="1"/>
  <c r="L127" i="1"/>
  <c r="K127" i="1"/>
  <c r="P126" i="1"/>
  <c r="O126" i="1"/>
  <c r="N126" i="1"/>
  <c r="M126" i="1"/>
  <c r="L126" i="1"/>
  <c r="K126" i="1"/>
  <c r="P125" i="1"/>
  <c r="O125" i="1"/>
  <c r="N125" i="1"/>
  <c r="M125" i="1"/>
  <c r="L125" i="1"/>
  <c r="K125" i="1"/>
  <c r="P124" i="1"/>
  <c r="O124" i="1"/>
  <c r="N124" i="1"/>
  <c r="M124" i="1"/>
  <c r="L124" i="1"/>
  <c r="K124" i="1"/>
  <c r="P123" i="1"/>
  <c r="O123" i="1"/>
  <c r="N123" i="1"/>
  <c r="M123" i="1"/>
  <c r="L123" i="1"/>
  <c r="K123" i="1"/>
  <c r="P122" i="1"/>
  <c r="O122" i="1"/>
  <c r="N122" i="1"/>
  <c r="M122" i="1"/>
  <c r="L122" i="1"/>
  <c r="K122" i="1"/>
  <c r="P121" i="1"/>
  <c r="O121" i="1"/>
  <c r="N121" i="1"/>
  <c r="M121" i="1"/>
  <c r="L121" i="1"/>
  <c r="K121" i="1"/>
  <c r="P120" i="1"/>
  <c r="N120" i="1"/>
  <c r="O120" i="1"/>
  <c r="M120" i="1"/>
  <c r="L120" i="1"/>
  <c r="K120" i="1"/>
  <c r="P119" i="1"/>
  <c r="O119" i="1"/>
  <c r="N119" i="1"/>
  <c r="M119" i="1"/>
  <c r="L119" i="1"/>
  <c r="K119" i="1"/>
  <c r="P118" i="1"/>
  <c r="O118" i="1"/>
  <c r="N118" i="1"/>
  <c r="M118" i="1"/>
  <c r="L118" i="1"/>
  <c r="K118" i="1"/>
  <c r="P117" i="1"/>
  <c r="O117" i="1"/>
  <c r="N117" i="1"/>
  <c r="M117" i="1"/>
  <c r="L117" i="1"/>
  <c r="K117" i="1"/>
  <c r="P116" i="1"/>
  <c r="O116" i="1"/>
  <c r="N116" i="1"/>
  <c r="M116" i="1"/>
  <c r="L116" i="1"/>
  <c r="K116" i="1"/>
  <c r="P115" i="1"/>
  <c r="O115" i="1"/>
  <c r="N115" i="1"/>
  <c r="M115" i="1"/>
  <c r="L115" i="1"/>
  <c r="K115" i="1"/>
  <c r="P114" i="1"/>
  <c r="O114" i="1"/>
  <c r="N114" i="1"/>
  <c r="M114" i="1"/>
  <c r="L114" i="1"/>
  <c r="K114" i="1"/>
  <c r="P113" i="1"/>
  <c r="O113" i="1"/>
  <c r="N113" i="1"/>
  <c r="M113" i="1"/>
  <c r="L113" i="1"/>
  <c r="K113" i="1"/>
  <c r="P112" i="1"/>
  <c r="O112" i="1"/>
  <c r="N112" i="1"/>
  <c r="M112" i="1"/>
  <c r="L112" i="1"/>
  <c r="K112" i="1"/>
  <c r="P111" i="1"/>
  <c r="O111" i="1"/>
  <c r="N111" i="1"/>
  <c r="M111" i="1"/>
  <c r="L111" i="1"/>
  <c r="K111" i="1"/>
  <c r="P110" i="1"/>
  <c r="O110" i="1"/>
  <c r="N110" i="1"/>
  <c r="M110" i="1"/>
  <c r="L110" i="1"/>
  <c r="K110" i="1"/>
  <c r="B171" i="1"/>
  <c r="B160" i="1"/>
  <c r="B149" i="1"/>
  <c r="C149" i="1"/>
  <c r="E164" i="1"/>
  <c r="F164" i="1"/>
  <c r="G164" i="1"/>
  <c r="H164" i="1"/>
  <c r="H166" i="1"/>
  <c r="C12" i="1"/>
  <c r="B12" i="1"/>
  <c r="H10" i="1"/>
  <c r="H12" i="1" s="1"/>
  <c r="C10" i="1"/>
  <c r="B10" i="1"/>
  <c r="H7" i="1"/>
  <c r="G7" i="1"/>
  <c r="F7" i="1"/>
  <c r="E7" i="1"/>
  <c r="D7" i="1"/>
  <c r="C7" i="1"/>
  <c r="B7" i="1"/>
  <c r="H4" i="1"/>
  <c r="G4" i="1"/>
  <c r="G10" i="1" s="1"/>
  <c r="G12" i="1" s="1"/>
  <c r="F4" i="1"/>
  <c r="F10" i="1" s="1"/>
  <c r="F12" i="1" s="1"/>
  <c r="E4" i="1"/>
  <c r="E10" i="1" s="1"/>
  <c r="E12" i="1" s="1"/>
  <c r="D4" i="1"/>
  <c r="D10" i="1" s="1"/>
  <c r="D12" i="1" s="1"/>
  <c r="C4" i="1"/>
  <c r="B4" i="1"/>
  <c r="F145" i="1"/>
  <c r="H142" i="1"/>
  <c r="H145" i="1" s="1"/>
  <c r="G142" i="1"/>
  <c r="G145" i="1" s="1"/>
  <c r="F142" i="1"/>
  <c r="E142" i="1"/>
  <c r="E145" i="1" s="1"/>
  <c r="D142" i="1"/>
  <c r="D145" i="1" s="1"/>
  <c r="C142" i="1"/>
  <c r="C145" i="1" s="1"/>
  <c r="B138" i="1"/>
  <c r="B142" i="1" s="1"/>
  <c r="B145" i="1" s="1"/>
  <c r="B131" i="1"/>
  <c r="C131" i="1"/>
  <c r="D131" i="1"/>
  <c r="E131" i="1"/>
  <c r="F131" i="1"/>
  <c r="G131" i="1"/>
  <c r="B130" i="1"/>
  <c r="C130" i="1"/>
  <c r="D130" i="1"/>
  <c r="E130" i="1"/>
  <c r="F130" i="1"/>
  <c r="G130" i="1"/>
  <c r="B129" i="1"/>
  <c r="C129" i="1"/>
  <c r="D129" i="1"/>
  <c r="E129" i="1"/>
  <c r="F129" i="1"/>
  <c r="G129" i="1"/>
  <c r="B117" i="1"/>
  <c r="B116" i="1"/>
  <c r="B115" i="1"/>
  <c r="B114" i="1"/>
  <c r="E97" i="1"/>
  <c r="D97" i="1"/>
  <c r="G95" i="1"/>
  <c r="G97" i="1" s="1"/>
  <c r="F95" i="1"/>
  <c r="F97" i="1" s="1"/>
  <c r="E95" i="1"/>
  <c r="D95" i="1"/>
  <c r="C95" i="1"/>
  <c r="C97" i="1" s="1"/>
  <c r="B95" i="1"/>
  <c r="B97" i="1" s="1"/>
  <c r="G85" i="1"/>
  <c r="F85" i="1"/>
  <c r="E85" i="1"/>
  <c r="D85" i="1"/>
  <c r="C85" i="1"/>
  <c r="B85" i="1"/>
  <c r="G76" i="1"/>
  <c r="F76" i="1"/>
  <c r="E76" i="1"/>
  <c r="D76" i="1"/>
  <c r="C76" i="1"/>
  <c r="B76" i="1"/>
  <c r="B100" i="1"/>
  <c r="C100" i="1"/>
  <c r="D100" i="1"/>
  <c r="E100" i="1"/>
  <c r="F100" i="1"/>
  <c r="G100" i="1"/>
  <c r="G58" i="1"/>
  <c r="F58" i="1"/>
  <c r="E58" i="1"/>
  <c r="D58" i="1"/>
  <c r="C58" i="1"/>
  <c r="B58" i="1"/>
  <c r="G45" i="1"/>
  <c r="F45" i="1"/>
  <c r="E45" i="1"/>
  <c r="D45" i="1"/>
  <c r="C45" i="1"/>
  <c r="B45" i="1"/>
  <c r="G30" i="1"/>
  <c r="G36" i="1" s="1"/>
  <c r="F30" i="1"/>
  <c r="F36" i="1" s="1"/>
  <c r="E30" i="1"/>
  <c r="E36" i="1" s="1"/>
  <c r="D30" i="1"/>
  <c r="D36" i="1" s="1"/>
  <c r="C30" i="1"/>
  <c r="C36" i="1" s="1"/>
  <c r="B30" i="1"/>
  <c r="B36" i="1" s="1"/>
  <c r="B59" i="1" l="1"/>
  <c r="G59" i="1"/>
  <c r="G60" i="1" s="1"/>
  <c r="C59" i="1"/>
  <c r="C60" i="1" s="1"/>
  <c r="B127" i="1"/>
  <c r="B134" i="1" s="1"/>
  <c r="C127" i="1"/>
  <c r="C134" i="1" s="1"/>
  <c r="C135" i="1" s="1"/>
  <c r="E59" i="1"/>
  <c r="E60" i="1" s="1"/>
  <c r="F59" i="1"/>
  <c r="F60" i="1" s="1"/>
  <c r="E127" i="1"/>
  <c r="E134" i="1" s="1"/>
  <c r="E135" i="1" s="1"/>
  <c r="F127" i="1"/>
  <c r="F134" i="1" s="1"/>
  <c r="F135" i="1" s="1"/>
  <c r="G127" i="1"/>
  <c r="G134" i="1" s="1"/>
  <c r="G135" i="1" s="1"/>
  <c r="D127" i="1"/>
  <c r="D134" i="1" s="1"/>
  <c r="D135" i="1" s="1"/>
  <c r="B60" i="1"/>
  <c r="D59" i="1"/>
  <c r="D60" i="1" s="1"/>
  <c r="I175" i="1" l="1"/>
  <c r="I178" i="1" s="1"/>
  <c r="I179" i="1" s="1"/>
  <c r="H175" i="1"/>
  <c r="H178" i="1" s="1"/>
  <c r="H179" i="1" s="1"/>
  <c r="G175" i="1"/>
  <c r="G178" i="1" s="1"/>
  <c r="G179" i="1" s="1"/>
  <c r="F175" i="1"/>
  <c r="F178" i="1" s="1"/>
  <c r="F179" i="1" s="1"/>
  <c r="E175" i="1"/>
  <c r="E178" i="1" s="1"/>
  <c r="E179" i="1" s="1"/>
  <c r="D178" i="1"/>
  <c r="D179" i="1" s="1"/>
  <c r="C175" i="1"/>
  <c r="C178" i="1" s="1"/>
  <c r="C179" i="1" s="1"/>
  <c r="B175" i="1"/>
  <c r="B178" i="1" s="1"/>
  <c r="B179" i="1" s="1"/>
  <c r="I164" i="1"/>
  <c r="I166" i="1" s="1"/>
  <c r="H167" i="1"/>
  <c r="H168" i="1" s="1"/>
  <c r="D164" i="1"/>
  <c r="C164" i="1"/>
  <c r="B164" i="1"/>
  <c r="H128" i="1"/>
  <c r="I128" i="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67" i="1" l="1"/>
  <c r="I168" i="1" s="1"/>
  <c r="B167" i="1"/>
  <c r="B168" i="1" s="1"/>
  <c r="C167" i="1"/>
  <c r="C168" i="1" s="1"/>
  <c r="D167" i="1"/>
  <c r="D168" i="1" s="1"/>
  <c r="G167" i="1"/>
  <c r="G168" i="1" s="1"/>
  <c r="E167" i="1"/>
  <c r="E168" i="1" s="1"/>
  <c r="F167" i="1"/>
  <c r="F168" i="1" s="1"/>
  <c r="I122" i="1"/>
  <c r="H122" i="1"/>
  <c r="I118" i="1"/>
  <c r="H118" i="1"/>
  <c r="I114" i="1"/>
  <c r="H114" i="1"/>
  <c r="H110" i="1"/>
  <c r="I110" i="1"/>
  <c r="I142" i="1"/>
  <c r="I145" i="1" s="1"/>
  <c r="H127" i="1" l="1"/>
  <c r="H134" i="1" s="1"/>
  <c r="H135" i="1" s="1"/>
  <c r="I127" i="1"/>
  <c r="I134" i="1" l="1"/>
  <c r="B135" i="1" s="1"/>
  <c r="H95" i="1"/>
  <c r="I95" i="1"/>
  <c r="H85" i="1"/>
  <c r="I85" i="1"/>
  <c r="H58" i="1"/>
  <c r="I58" i="1"/>
  <c r="H45" i="1"/>
  <c r="I45" i="1"/>
  <c r="H30" i="1"/>
  <c r="H36" i="1" s="1"/>
  <c r="I30" i="1"/>
  <c r="I36" i="1" s="1"/>
  <c r="I7" i="1"/>
  <c r="I4" i="1"/>
  <c r="I10" i="1" s="1"/>
  <c r="H59" i="1" l="1"/>
  <c r="E20" i="1"/>
  <c r="E146" i="1"/>
  <c r="F20" i="1"/>
  <c r="F146" i="1"/>
  <c r="H20" i="1"/>
  <c r="H146" i="1"/>
  <c r="I12" i="1"/>
  <c r="I20" i="1" s="1"/>
  <c r="I146" i="1"/>
  <c r="B20" i="1"/>
  <c r="B146" i="1"/>
  <c r="C20" i="1"/>
  <c r="C146" i="1"/>
  <c r="D20" i="1"/>
  <c r="D146" i="1"/>
  <c r="I59" i="1"/>
  <c r="I60" i="1" s="1"/>
  <c r="H60" i="1"/>
  <c r="H64" i="1" l="1"/>
  <c r="H76" i="1" s="1"/>
  <c r="H97" i="1" s="1"/>
  <c r="H99" i="1" s="1"/>
  <c r="I64" i="1"/>
  <c r="I76" i="1" s="1"/>
  <c r="I97" i="1" s="1"/>
  <c r="G20" i="1"/>
  <c r="G146" i="1"/>
  <c r="I98" i="1"/>
  <c r="I99" i="1" s="1"/>
  <c r="I100" i="1" s="1"/>
  <c r="H100"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<sst xmlns="http://schemas.openxmlformats.org/spreadsheetml/2006/main" count="213" uniqueCount="142">
  <si>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</si>
  <si>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</si>
  <si>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</si>
  <si>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</si>
  <si>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</si>
  <si>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</si>
  <si>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</si>
  <si>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</si>
  <si>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</si>
  <si>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</si>
  <si>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</si>
  <si>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</si>
  <si>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</si>
  <si>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</si>
  <si>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</si>
  <si>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</si>
  <si>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</si>
  <si>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</si>
  <si>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</si>
  <si>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</si>
  <si>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</si>
  <si>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</si>
  <si>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</si>
  <si>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</si>
  <si>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</si>
  <si>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</si>
  <si>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</si>
  <si>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</si>
  <si>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</si>
  <si>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</si>
  <si>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</si>
  <si>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</si>
  <si>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</si>
  <si>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</si>
  <si>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</si>
  <si>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</si>
  <si>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</si>
  <si>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</si>
  <si>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</si>
  <si>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</si>
  <si>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</si>
  <si>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</si>
  <si>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</si>
  <si>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</si>
  <si>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</si>
  <si>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</si>
  <si>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</si>
  <si>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</si>
  <si>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</si>
  <si>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</si>
  <si>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</si>
  <si>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</si>
  <si>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</si>
  <si>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</si>
  <si>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</si>
  <si>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</si>
  <si>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</si>
  <si>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</si>
  <si>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</si>
  <si>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</si>
  <si>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</si>
  <si>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</si>
  <si>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</si>
  <si>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</si>
  <si>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</si>
  <si>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</si>
  <si>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</si>
  <si>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</si>
  <si>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</si>
  <si>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</si>
  <si>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</si>
  <si>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</si>
  <si>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</si>
  <si>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</si>
  <si>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</si>
  <si>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</si>
  <si>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</si>
  <si>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</si>
  <si>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</si>
  <si>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</si>
  <si>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</si>
  <si>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</si>
  <si>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</si>
  <si>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</si>
  <si>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</si>
  <si>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</si>
  <si>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</si>
  <si>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</si>
  <si>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</si>
  <si>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</si>
  <si>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</si>
  <si>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</si>
  <si>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</si>
  <si>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</si>
  <si>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</si>
  <si>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</si>
  <si>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</si>
  <si>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</si>
  <si>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</si>
  <si>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</si>
  <si>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</si>
  <si>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</si>
  <si>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</si>
  <si>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</si>
  <si>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</si>
  <si>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</si>
  <si>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</si>
  <si>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</si>
  <si>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</si>
  <si>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</si>
  <si>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</si>
  <si>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</si>
  <si>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</si>
  <si>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</si>
  <si>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</si>
  <si>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</si>
  <si>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</si>
  <si>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</si>
  <si>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</si>
  <si>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</si>
  <si>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</si>
  <si>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</si>
  <si>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</si>
  <si>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</si>
  <si>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</si>
  <si>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</si>
  <si>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</si>
  <si>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</si>
  <si>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</si>
  <si>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</si>
  <si>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</si>
  <si>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</si>
  <si>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</si>
  <si>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</si>
  <si>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</si>
  <si>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</si>
  <si>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 of property, plant and equipment</t>
  </si>
  <si>
    <t>Long-term debt payments, including current portion</t>
  </si>
  <si>
    <t>Asia Pacific &amp; Latin America (Japan)</t>
  </si>
  <si>
    <t>Europe, Middle East &amp; Africa (Emerging Markets)</t>
  </si>
  <si>
    <t>add row 155 to formula</t>
  </si>
  <si>
    <t>Please follow the formula in the highlighted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</si>
</sst>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13"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0" fillId="4" borderId="0" xfId="1" applyNumberFormat="1" applyFont="1" applyFill="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 sqref="A3"/>
    </sheetView>
  </sheetViews>
  <sheetFormatPr defaultColWidth="8.77734375"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7"/>
  <sheetViews>
    <sheetView tabSelected="1" zoomScale="70" zoomScaleNormal="70" workbookViewId="0">
      <pane ySplit="1" topLeftCell="A145" activePane="bottomLeft" state="frozen"/>
      <selection pane="bottomLeft" activeCell="J150" sqref="J150"/>
    </sheetView>
  </sheetViews>
  <sheetFormatPr defaultColWidth="8.77734375" defaultRowHeight="14.4" x14ac:dyDescent="0.3"/>
  <cols>
    <col min="1" max="1" width="99.33203125" customWidth="1"/>
    <col min="2" max="7" width="9" bestFit="1" customWidth="1"/>
    <col min="8" max="8" width="10.44140625" bestFit="1" customWidth="1"/>
    <col min="9" max="9" width="10.6640625" bestFit="1" customWidth="1"/>
    <col min="10" max="10" width="65.88671875"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3">
      <c r="A31" s="2" t="s">
        <v>39</v>
      </c>
      <c r="B31" s="3">
        <v>3011</v>
      </c>
      <c r="C31" s="3">
        <v>3520</v>
      </c>
      <c r="D31" s="3">
        <v>3989</v>
      </c>
      <c r="E31" s="3">
        <v>4454</v>
      </c>
      <c r="F31" s="3">
        <v>4744</v>
      </c>
      <c r="G31" s="3">
        <v>4886</v>
      </c>
      <c r="H31" s="3">
        <v>4904</v>
      </c>
      <c r="I31" s="3">
        <v>4791</v>
      </c>
    </row>
    <row r="32" spans="1:9" x14ac:dyDescent="0.3">
      <c r="A32" s="2" t="s">
        <v>40</v>
      </c>
      <c r="B32" s="3"/>
      <c r="C32" s="3"/>
      <c r="D32" s="3"/>
      <c r="E32" s="3"/>
      <c r="F32" s="3"/>
      <c r="G32" s="3">
        <v>3097</v>
      </c>
      <c r="H32" s="3">
        <v>3113</v>
      </c>
      <c r="I32" s="3">
        <v>2926</v>
      </c>
    </row>
    <row r="33" spans="1:9" x14ac:dyDescent="0.3">
      <c r="A33" s="2" t="s">
        <v>41</v>
      </c>
      <c r="B33" s="3">
        <v>280</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G36" si="8">+SUM(B30:B35)</f>
        <v>21596</v>
      </c>
      <c r="C36" s="7">
        <f t="shared" si="8"/>
        <v>21396</v>
      </c>
      <c r="D36" s="7">
        <f t="shared" si="8"/>
        <v>23259</v>
      </c>
      <c r="E36" s="7">
        <f t="shared" si="8"/>
        <v>22536</v>
      </c>
      <c r="F36" s="7">
        <f t="shared" si="8"/>
        <v>23717</v>
      </c>
      <c r="G36" s="7">
        <f t="shared" si="8"/>
        <v>31362</v>
      </c>
      <c r="H36" s="7">
        <f t="shared" ref="H36" si="9">+SUM(H30:H35)</f>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G45" si="10">+SUM(B39:B44)</f>
        <v>6332</v>
      </c>
      <c r="C45" s="5">
        <f t="shared" si="10"/>
        <v>5358</v>
      </c>
      <c r="D45" s="5">
        <f t="shared" si="10"/>
        <v>5474</v>
      </c>
      <c r="E45" s="5">
        <f t="shared" si="10"/>
        <v>6040</v>
      </c>
      <c r="F45" s="5">
        <f t="shared" si="10"/>
        <v>7866</v>
      </c>
      <c r="G45" s="5">
        <f t="shared" si="10"/>
        <v>8284</v>
      </c>
      <c r="H45" s="5">
        <f t="shared" ref="H45" si="11">+SUM(H39:H44)</f>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1479</v>
      </c>
      <c r="C47" s="3">
        <v>1770</v>
      </c>
      <c r="D47" s="3">
        <v>1907</v>
      </c>
      <c r="E47" s="3">
        <v>3216</v>
      </c>
      <c r="F47" s="3"/>
      <c r="G47" s="3">
        <v>2913</v>
      </c>
      <c r="H47" s="3">
        <v>2931</v>
      </c>
      <c r="I47" s="3">
        <v>2777</v>
      </c>
    </row>
    <row r="48" spans="1:9" x14ac:dyDescent="0.3">
      <c r="A48" s="2" t="s">
        <v>53</v>
      </c>
      <c r="B48" s="3"/>
      <c r="C48" s="3"/>
      <c r="D48" s="3"/>
      <c r="E48" s="3"/>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c r="C50" s="3"/>
      <c r="D50" s="3"/>
      <c r="E50" s="3"/>
      <c r="F50" s="3"/>
      <c r="G50" s="3"/>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c r="C53" s="3"/>
      <c r="D53" s="3"/>
      <c r="E53" s="3"/>
      <c r="F53" s="3"/>
      <c r="G53" s="3"/>
      <c r="H53" s="3"/>
      <c r="I53" s="3"/>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G58" si="12">+SUM(B53:B57)</f>
        <v>12707</v>
      </c>
      <c r="C58" s="5">
        <f t="shared" si="12"/>
        <v>12258</v>
      </c>
      <c r="D58" s="5">
        <f t="shared" si="12"/>
        <v>12407</v>
      </c>
      <c r="E58" s="5">
        <f t="shared" si="12"/>
        <v>9812</v>
      </c>
      <c r="F58" s="5">
        <f t="shared" si="12"/>
        <v>9040</v>
      </c>
      <c r="G58" s="5">
        <f t="shared" si="12"/>
        <v>8055</v>
      </c>
      <c r="H58" s="5">
        <f t="shared" ref="H58" si="13">+SUM(H53:H57)</f>
        <v>12767</v>
      </c>
      <c r="I58" s="5">
        <f>+SUM(I53:I57)</f>
        <v>15281</v>
      </c>
    </row>
    <row r="59" spans="1:9" ht="15" thickBot="1" x14ac:dyDescent="0.35">
      <c r="A59" s="6" t="s">
        <v>64</v>
      </c>
      <c r="B59" s="7">
        <f t="shared" ref="B59:G59" si="14">+SUM(B45:B50)+B58</f>
        <v>21597</v>
      </c>
      <c r="C59" s="7">
        <f t="shared" si="14"/>
        <v>21396</v>
      </c>
      <c r="D59" s="7">
        <f t="shared" si="14"/>
        <v>23259</v>
      </c>
      <c r="E59" s="7">
        <f t="shared" si="14"/>
        <v>22536</v>
      </c>
      <c r="F59" s="7">
        <f t="shared" si="14"/>
        <v>23717</v>
      </c>
      <c r="G59" s="7">
        <f t="shared" si="14"/>
        <v>31342</v>
      </c>
      <c r="H59" s="7">
        <f t="shared" ref="H59" si="15">+SUM(H45:H50)+H58</f>
        <v>37740</v>
      </c>
      <c r="I59" s="7">
        <f>+SUM(I45:I50)+I58</f>
        <v>40321</v>
      </c>
    </row>
    <row r="60" spans="1:9" s="12" customFormat="1" ht="15" thickTop="1" x14ac:dyDescent="0.3">
      <c r="A60" s="12" t="s">
        <v>3</v>
      </c>
      <c r="B60" s="13">
        <f t="shared" ref="B60:G60" si="16">+B59-B36</f>
        <v>1</v>
      </c>
      <c r="C60" s="13">
        <f t="shared" si="16"/>
        <v>0</v>
      </c>
      <c r="D60" s="13">
        <f t="shared" si="16"/>
        <v>0</v>
      </c>
      <c r="E60" s="13">
        <f t="shared" si="16"/>
        <v>0</v>
      </c>
      <c r="F60" s="13">
        <f t="shared" si="16"/>
        <v>0</v>
      </c>
      <c r="G60" s="13">
        <f t="shared" si="16"/>
        <v>-20</v>
      </c>
      <c r="H60" s="13">
        <f t="shared" ref="H60" si="17">+H59-H36</f>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-889</v>
      </c>
      <c r="D75" s="3">
        <v>-158</v>
      </c>
      <c r="E75" s="3">
        <v>1515</v>
      </c>
      <c r="F75" s="3">
        <v>1525</v>
      </c>
      <c r="G75" s="3">
        <v>24</v>
      </c>
      <c r="H75" s="3">
        <v>1326</v>
      </c>
      <c r="I75" s="3">
        <v>1365</v>
      </c>
    </row>
    <row r="76" spans="1:9" x14ac:dyDescent="0.3">
      <c r="A76" s="25" t="s">
        <v>76</v>
      </c>
      <c r="B76" s="26">
        <f t="shared" ref="B76:G76" si="18">+SUM(B64:B75)</f>
        <v>4680</v>
      </c>
      <c r="C76" s="26">
        <f t="shared" si="18"/>
        <v>3096</v>
      </c>
      <c r="D76" s="26">
        <f t="shared" si="18"/>
        <v>3846</v>
      </c>
      <c r="E76" s="26">
        <f t="shared" si="18"/>
        <v>4955</v>
      </c>
      <c r="F76" s="26">
        <f t="shared" si="18"/>
        <v>5903</v>
      </c>
      <c r="G76" s="26">
        <f t="shared" si="18"/>
        <v>2485</v>
      </c>
      <c r="H76" s="26">
        <f t="shared" ref="H76" si="19">+SUM(H64:H75)</f>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135</v>
      </c>
      <c r="B81" s="3">
        <v>-150</v>
      </c>
      <c r="C81" s="3">
        <v>150</v>
      </c>
      <c r="D81" s="3"/>
      <c r="E81" s="3"/>
      <c r="F81" s="3"/>
      <c r="G81" s="3"/>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136</v>
      </c>
      <c r="B83" s="3">
        <v>3</v>
      </c>
      <c r="C83" s="3">
        <v>10</v>
      </c>
      <c r="D83" s="3">
        <v>13</v>
      </c>
      <c r="E83" s="3">
        <v>3</v>
      </c>
      <c r="F83" s="3"/>
      <c r="G83" s="3"/>
      <c r="H83" s="3"/>
      <c r="I83" s="3"/>
    </row>
    <row r="84" spans="1:9" x14ac:dyDescent="0.3">
      <c r="A84" s="2" t="s">
        <v>81</v>
      </c>
      <c r="B84" s="3"/>
      <c r="C84" s="3">
        <v>6</v>
      </c>
      <c r="D84" s="3">
        <v>-34</v>
      </c>
      <c r="E84" s="3">
        <v>-25</v>
      </c>
      <c r="F84" s="3">
        <v>5</v>
      </c>
      <c r="G84" s="3">
        <v>31</v>
      </c>
      <c r="H84" s="3">
        <v>171</v>
      </c>
      <c r="I84" s="3">
        <v>-19</v>
      </c>
    </row>
    <row r="85" spans="1:9" x14ac:dyDescent="0.3">
      <c r="A85" s="27" t="s">
        <v>82</v>
      </c>
      <c r="B85" s="26">
        <f t="shared" ref="B85:G85" si="20">+SUM(B78:B84)</f>
        <v>-175</v>
      </c>
      <c r="C85" s="26">
        <f t="shared" si="20"/>
        <v>-1034</v>
      </c>
      <c r="D85" s="26">
        <f t="shared" si="20"/>
        <v>-1008</v>
      </c>
      <c r="E85" s="26">
        <f t="shared" si="20"/>
        <v>276</v>
      </c>
      <c r="F85" s="26">
        <f>+SUM(F78:F84)</f>
        <v>-264</v>
      </c>
      <c r="G85" s="26">
        <f t="shared" si="20"/>
        <v>-1028</v>
      </c>
      <c r="H85" s="26">
        <f t="shared" ref="H85" si="21">+SUM(H78:H84)</f>
        <v>-3800</v>
      </c>
      <c r="I85" s="26">
        <f>+SUM(I78:I84)</f>
        <v>-1524</v>
      </c>
    </row>
    <row r="86" spans="1:9" x14ac:dyDescent="0.3">
      <c r="A86" s="1" t="s">
        <v>83</v>
      </c>
      <c r="B86" s="3"/>
      <c r="C86" s="3"/>
      <c r="D86" s="3"/>
      <c r="E86" s="3"/>
      <c r="F86" s="3"/>
      <c r="G86" s="3"/>
      <c r="H86" s="3"/>
      <c r="I86" s="3"/>
    </row>
    <row r="87" spans="1:9" x14ac:dyDescent="0.3">
      <c r="A87" s="2" t="s">
        <v>84</v>
      </c>
      <c r="B87" s="3"/>
      <c r="C87" s="3">
        <v>981</v>
      </c>
      <c r="D87" s="3">
        <v>1482</v>
      </c>
      <c r="E87" s="3"/>
      <c r="F87" s="3"/>
      <c r="G87" s="3">
        <v>6134</v>
      </c>
      <c r="H87" s="3">
        <v>0</v>
      </c>
      <c r="I87" s="3">
        <v>0</v>
      </c>
    </row>
    <row r="88" spans="1:9" x14ac:dyDescent="0.3">
      <c r="A88" s="2" t="s">
        <v>137</v>
      </c>
      <c r="B88" s="3">
        <v>-7</v>
      </c>
      <c r="C88" s="3">
        <v>-106</v>
      </c>
      <c r="D88" s="3">
        <v>-44</v>
      </c>
      <c r="E88" s="3">
        <v>-6</v>
      </c>
      <c r="F88" s="3"/>
      <c r="G88" s="3"/>
      <c r="H88" s="3"/>
      <c r="I88" s="3"/>
    </row>
    <row r="89" spans="1:9" x14ac:dyDescent="0.3">
      <c r="A89" s="2" t="s">
        <v>85</v>
      </c>
      <c r="B89" s="3">
        <v>-63</v>
      </c>
      <c r="C89" s="3">
        <v>-67</v>
      </c>
      <c r="D89" s="3">
        <v>327</v>
      </c>
      <c r="E89" s="3">
        <v>13</v>
      </c>
      <c r="F89" s="3">
        <v>-325</v>
      </c>
      <c r="G89" s="3">
        <v>49</v>
      </c>
      <c r="H89" s="3">
        <v>-52</v>
      </c>
      <c r="I89" s="3">
        <v>15</v>
      </c>
    </row>
    <row r="90" spans="1:9" x14ac:dyDescent="0.3">
      <c r="A90" s="2" t="s">
        <v>86</v>
      </c>
      <c r="B90" s="3">
        <v>-19</v>
      </c>
      <c r="C90" s="3">
        <v>-7</v>
      </c>
      <c r="D90" s="3">
        <v>-17</v>
      </c>
      <c r="E90" s="3">
        <v>-23</v>
      </c>
      <c r="F90" s="3"/>
      <c r="G90" s="3"/>
      <c r="H90" s="3">
        <v>-197</v>
      </c>
      <c r="I90" s="3">
        <v>0</v>
      </c>
    </row>
    <row r="91" spans="1:9" x14ac:dyDescent="0.3">
      <c r="A91" s="2" t="s">
        <v>87</v>
      </c>
      <c r="B91" s="3">
        <v>514</v>
      </c>
      <c r="C91" s="3">
        <v>507</v>
      </c>
      <c r="D91" s="3">
        <v>489</v>
      </c>
      <c r="E91" s="3">
        <v>733</v>
      </c>
      <c r="F91" s="3">
        <v>700</v>
      </c>
      <c r="G91" s="3">
        <v>885</v>
      </c>
      <c r="H91" s="3">
        <v>1172</v>
      </c>
      <c r="I91" s="3">
        <v>1151</v>
      </c>
    </row>
    <row r="92" spans="1:9" x14ac:dyDescent="0.3">
      <c r="A92" s="2" t="s">
        <v>16</v>
      </c>
      <c r="B92" s="3">
        <v>218</v>
      </c>
      <c r="C92" s="3">
        <v>-3238</v>
      </c>
      <c r="D92" s="3">
        <v>-3223</v>
      </c>
      <c r="E92" s="3">
        <v>-4254</v>
      </c>
      <c r="F92" s="3">
        <v>-4286</v>
      </c>
      <c r="G92" s="3">
        <v>-3067</v>
      </c>
      <c r="H92" s="3">
        <v>-608</v>
      </c>
      <c r="I92" s="3">
        <v>-4014</v>
      </c>
    </row>
    <row r="93" spans="1:9" x14ac:dyDescent="0.3">
      <c r="A93" s="2" t="s">
        <v>88</v>
      </c>
      <c r="B93" s="3">
        <v>-2534</v>
      </c>
      <c r="C93" s="3">
        <v>-1022</v>
      </c>
      <c r="D93" s="3">
        <v>-1133</v>
      </c>
      <c r="E93" s="3">
        <v>-1243</v>
      </c>
      <c r="F93" s="3">
        <v>-1332</v>
      </c>
      <c r="G93" s="3">
        <v>-1452</v>
      </c>
      <c r="H93" s="3">
        <v>-1638</v>
      </c>
      <c r="I93" s="3">
        <v>-1837</v>
      </c>
    </row>
    <row r="94" spans="1:9" x14ac:dyDescent="0.3">
      <c r="A94" s="2" t="s">
        <v>89</v>
      </c>
      <c r="B94" s="3">
        <v>-899</v>
      </c>
      <c r="C94" s="3">
        <v>-22</v>
      </c>
      <c r="D94" s="3">
        <v>-29</v>
      </c>
      <c r="E94" s="3">
        <v>-55</v>
      </c>
      <c r="F94" s="3">
        <v>-50</v>
      </c>
      <c r="G94" s="3">
        <v>-58</v>
      </c>
      <c r="H94" s="3">
        <v>-136</v>
      </c>
      <c r="I94" s="3">
        <v>-151</v>
      </c>
    </row>
    <row r="95" spans="1:9" x14ac:dyDescent="0.3">
      <c r="A95" s="27" t="s">
        <v>90</v>
      </c>
      <c r="B95" s="26">
        <f t="shared" ref="B95:G95" si="22">+SUM(B87:B94)</f>
        <v>-2790</v>
      </c>
      <c r="C95" s="26">
        <f t="shared" si="22"/>
        <v>-2974</v>
      </c>
      <c r="D95" s="26">
        <f t="shared" si="22"/>
        <v>-2148</v>
      </c>
      <c r="E95" s="26">
        <f t="shared" si="22"/>
        <v>-4835</v>
      </c>
      <c r="F95" s="26">
        <f t="shared" si="22"/>
        <v>-5293</v>
      </c>
      <c r="G95" s="26">
        <f t="shared" si="22"/>
        <v>2491</v>
      </c>
      <c r="H95" s="26">
        <f t="shared" ref="H95" si="23">+SUM(H87:H94)</f>
        <v>-1459</v>
      </c>
      <c r="I95" s="26">
        <f>+SUM(I87:I94)</f>
        <v>-4836</v>
      </c>
    </row>
    <row r="96" spans="1:9" x14ac:dyDescent="0.3">
      <c r="A96" s="2" t="s">
        <v>91</v>
      </c>
      <c r="B96" s="3">
        <v>-83</v>
      </c>
      <c r="C96" s="3">
        <v>-105</v>
      </c>
      <c r="D96" s="3">
        <v>-20</v>
      </c>
      <c r="E96" s="3">
        <v>45</v>
      </c>
      <c r="F96" s="3">
        <v>-129</v>
      </c>
      <c r="G96" s="3">
        <v>-66</v>
      </c>
      <c r="H96" s="3">
        <v>143</v>
      </c>
      <c r="I96" s="3">
        <v>-143</v>
      </c>
    </row>
    <row r="97" spans="1:19" x14ac:dyDescent="0.3">
      <c r="A97" s="27" t="s">
        <v>92</v>
      </c>
      <c r="B97" s="26">
        <f t="shared" ref="B97:G97" si="24">+B76+B85+B95+B96</f>
        <v>1632</v>
      </c>
      <c r="C97" s="26">
        <f t="shared" si="24"/>
        <v>-1017</v>
      </c>
      <c r="D97" s="26">
        <f t="shared" si="24"/>
        <v>670</v>
      </c>
      <c r="E97" s="26">
        <f t="shared" si="24"/>
        <v>441</v>
      </c>
      <c r="F97" s="26">
        <f t="shared" si="24"/>
        <v>217</v>
      </c>
      <c r="G97" s="26">
        <f t="shared" si="24"/>
        <v>3882</v>
      </c>
      <c r="H97" s="26">
        <f t="shared" ref="H97" si="25">+H76+H85+H95+H96</f>
        <v>1541</v>
      </c>
      <c r="I97" s="26">
        <f>+I76+I85+I95+I96</f>
        <v>-1315</v>
      </c>
    </row>
    <row r="98" spans="1:19" x14ac:dyDescent="0.3">
      <c r="A98" t="s">
        <v>93</v>
      </c>
      <c r="B98" s="3">
        <v>2220</v>
      </c>
      <c r="C98" s="3">
        <v>3852</v>
      </c>
      <c r="D98" s="3">
        <v>3138</v>
      </c>
      <c r="E98" s="3">
        <v>3808</v>
      </c>
      <c r="F98" s="3">
        <v>4249</v>
      </c>
      <c r="G98" s="3">
        <v>4466</v>
      </c>
      <c r="H98" s="3">
        <v>8348</v>
      </c>
      <c r="I98" s="3">
        <f>+H99</f>
        <v>9889</v>
      </c>
    </row>
    <row r="99" spans="1:19" ht="15" thickBot="1" x14ac:dyDescent="0.35">
      <c r="A99" s="6" t="s">
        <v>94</v>
      </c>
      <c r="B99" s="7">
        <v>3852</v>
      </c>
      <c r="C99" s="7">
        <v>3138</v>
      </c>
      <c r="D99" s="7">
        <v>3808</v>
      </c>
      <c r="E99" s="7">
        <v>4249</v>
      </c>
      <c r="F99" s="7">
        <v>4466</v>
      </c>
      <c r="G99" s="7">
        <v>8348</v>
      </c>
      <c r="H99" s="7">
        <f>+H97+H98</f>
        <v>9889</v>
      </c>
      <c r="I99" s="7">
        <f>+I97+I98</f>
        <v>8574</v>
      </c>
    </row>
    <row r="100" spans="1:19" s="12" customFormat="1" ht="15" thickTop="1" x14ac:dyDescent="0.3">
      <c r="A100" s="12" t="s">
        <v>19</v>
      </c>
      <c r="B100" s="13">
        <f t="shared" ref="B100:H100" si="26">+B99-B25</f>
        <v>0</v>
      </c>
      <c r="C100" s="13">
        <f t="shared" si="26"/>
        <v>0</v>
      </c>
      <c r="D100" s="13">
        <f t="shared" si="26"/>
        <v>0</v>
      </c>
      <c r="E100" s="13">
        <f t="shared" si="26"/>
        <v>0</v>
      </c>
      <c r="F100" s="13">
        <f t="shared" si="26"/>
        <v>0</v>
      </c>
      <c r="G100" s="13">
        <f t="shared" si="26"/>
        <v>0</v>
      </c>
      <c r="H100" s="13">
        <f t="shared" si="26"/>
        <v>0</v>
      </c>
      <c r="I100" s="13">
        <f>+I99-I25</f>
        <v>0</v>
      </c>
    </row>
    <row r="101" spans="1:19" x14ac:dyDescent="0.3">
      <c r="A101" t="s">
        <v>95</v>
      </c>
      <c r="B101" s="3"/>
      <c r="C101" s="3"/>
      <c r="D101" s="3"/>
      <c r="E101" s="3"/>
      <c r="F101" s="3"/>
      <c r="G101" s="3"/>
      <c r="H101" s="3"/>
      <c r="I101" s="3"/>
    </row>
    <row r="102" spans="1:19" x14ac:dyDescent="0.3">
      <c r="A102" s="2" t="s">
        <v>17</v>
      </c>
      <c r="B102" s="3"/>
      <c r="C102" s="3"/>
      <c r="D102" s="3"/>
      <c r="E102" s="3"/>
      <c r="F102" s="3"/>
      <c r="G102" s="3"/>
      <c r="H102" s="3"/>
      <c r="I102" s="3"/>
    </row>
    <row r="103" spans="1:19" x14ac:dyDescent="0.3">
      <c r="A103" s="11" t="s">
        <v>96</v>
      </c>
      <c r="B103" s="39">
        <v>53</v>
      </c>
      <c r="C103" s="39">
        <v>70</v>
      </c>
      <c r="D103" s="39">
        <v>98</v>
      </c>
      <c r="E103" s="39">
        <v>125</v>
      </c>
      <c r="F103" s="39">
        <v>153</v>
      </c>
      <c r="G103" s="39">
        <v>140</v>
      </c>
      <c r="H103" s="3">
        <v>293</v>
      </c>
      <c r="I103" s="3">
        <v>290</v>
      </c>
    </row>
    <row r="104" spans="1:19" x14ac:dyDescent="0.3">
      <c r="A104" s="11" t="s">
        <v>18</v>
      </c>
      <c r="B104" s="39">
        <v>1262</v>
      </c>
      <c r="C104" s="39">
        <v>748</v>
      </c>
      <c r="D104" s="39">
        <v>703</v>
      </c>
      <c r="E104" s="39">
        <v>529</v>
      </c>
      <c r="F104" s="39">
        <v>757</v>
      </c>
      <c r="G104" s="39">
        <v>1028</v>
      </c>
      <c r="H104" s="3">
        <v>1177</v>
      </c>
      <c r="I104" s="3">
        <v>1231</v>
      </c>
    </row>
    <row r="105" spans="1:19" x14ac:dyDescent="0.3">
      <c r="A105" s="11" t="s">
        <v>97</v>
      </c>
      <c r="B105" s="39">
        <v>206</v>
      </c>
      <c r="C105" s="39">
        <v>252</v>
      </c>
      <c r="D105" s="39">
        <v>266</v>
      </c>
      <c r="E105" s="39">
        <v>294</v>
      </c>
      <c r="F105" s="39">
        <v>160</v>
      </c>
      <c r="G105" s="39">
        <v>121</v>
      </c>
      <c r="H105" s="3">
        <v>179</v>
      </c>
      <c r="I105" s="3">
        <v>160</v>
      </c>
    </row>
    <row r="106" spans="1:19" x14ac:dyDescent="0.3">
      <c r="A106" s="11" t="s">
        <v>98</v>
      </c>
      <c r="B106" s="39">
        <v>240</v>
      </c>
      <c r="C106" s="39">
        <v>271</v>
      </c>
      <c r="D106" s="39">
        <v>300</v>
      </c>
      <c r="E106" s="39">
        <v>320</v>
      </c>
      <c r="F106" s="39">
        <v>347</v>
      </c>
      <c r="G106" s="39">
        <v>385</v>
      </c>
      <c r="H106" s="3">
        <v>438</v>
      </c>
      <c r="I106" s="3">
        <v>480</v>
      </c>
    </row>
    <row r="108" spans="1:19" x14ac:dyDescent="0.3">
      <c r="A108" s="14" t="s">
        <v>101</v>
      </c>
      <c r="B108" s="14"/>
      <c r="C108" s="14"/>
      <c r="D108" s="14"/>
      <c r="E108" s="14"/>
      <c r="F108" s="14"/>
      <c r="G108" s="14"/>
      <c r="H108" s="14"/>
      <c r="I108" s="14"/>
      <c r="M108" s="3"/>
      <c r="N108" s="3"/>
      <c r="O108" s="3"/>
      <c r="P108" s="3"/>
      <c r="Q108" s="3"/>
      <c r="R108" s="3"/>
      <c r="S108" s="3"/>
    </row>
    <row r="109" spans="1:19" x14ac:dyDescent="0.3">
      <c r="A109" s="28" t="s">
        <v>111</v>
      </c>
      <c r="B109" s="3"/>
      <c r="C109" s="3"/>
      <c r="D109" s="3"/>
      <c r="E109" s="3"/>
      <c r="F109" s="3"/>
      <c r="G109" s="3"/>
      <c r="H109" s="3"/>
      <c r="I109" s="3"/>
    </row>
    <row r="110" spans="1:19" x14ac:dyDescent="0.3">
      <c r="A110" s="2" t="s">
        <v>102</v>
      </c>
      <c r="B110" s="3">
        <v>13740</v>
      </c>
      <c r="C110" s="3">
        <v>14764</v>
      </c>
      <c r="D110" s="3">
        <v>15216</v>
      </c>
      <c r="E110" s="3">
        <v>14855</v>
      </c>
      <c r="F110" s="3">
        <v>15902</v>
      </c>
      <c r="G110" s="3">
        <v>14484</v>
      </c>
      <c r="H110" s="3">
        <f t="shared" ref="H110" si="27">+SUM(H111:H113)</f>
        <v>17179</v>
      </c>
      <c r="I110" s="3">
        <f>+SUM(I111:I113)</f>
        <v>18353</v>
      </c>
      <c r="K110" s="40">
        <f t="shared" ref="K110:K131" si="28">(C110-B110)/B110</f>
        <v>7.4526928675400297E-2</v>
      </c>
      <c r="L110" s="40">
        <f t="shared" ref="L110:L131" si="29">(D110-C110)/C110</f>
        <v>3.061500948252506E-2</v>
      </c>
      <c r="M110" s="40">
        <f>(E110-D110)/E110</f>
        <v>-2.4301581958936384E-2</v>
      </c>
      <c r="N110" s="40">
        <f t="shared" ref="N110:N132" si="30">(F110-E110)/E110</f>
        <v>7.0481319421070346E-2</v>
      </c>
      <c r="O110" s="40">
        <f t="shared" ref="O110:O132" si="31">(G110-F110)/F110</f>
        <v>-8.9171173437303478E-2</v>
      </c>
      <c r="P110" s="40">
        <f t="shared" ref="P110:P132" si="32">(H110-G110)/G110</f>
        <v>0.18606738470035902</v>
      </c>
    </row>
    <row r="111" spans="1:19" x14ac:dyDescent="0.3">
      <c r="A111" s="11" t="s">
        <v>115</v>
      </c>
      <c r="B111">
        <v>8506</v>
      </c>
      <c r="C111">
        <v>9299</v>
      </c>
      <c r="D111">
        <v>9684</v>
      </c>
      <c r="E111">
        <v>9322</v>
      </c>
      <c r="F111">
        <v>10045</v>
      </c>
      <c r="G111">
        <v>9329</v>
      </c>
      <c r="H111" s="8">
        <v>11644</v>
      </c>
      <c r="I111" s="8">
        <v>12228</v>
      </c>
      <c r="K111" s="40">
        <f t="shared" si="28"/>
        <v>9.3228309428638606E-2</v>
      </c>
      <c r="L111" s="40">
        <f t="shared" si="29"/>
        <v>4.1402301322722872E-2</v>
      </c>
      <c r="M111" s="40">
        <f t="shared" ref="M111:M134" si="33">(E111-D111)/D111</f>
        <v>-3.7381247418422137E-2</v>
      </c>
      <c r="N111" s="40">
        <f t="shared" si="30"/>
        <v>7.7558463848959452E-2</v>
      </c>
      <c r="O111" s="40">
        <f t="shared" si="31"/>
        <v>-7.1279243404678949E-2</v>
      </c>
      <c r="P111" s="40">
        <f t="shared" si="32"/>
        <v>0.24815092721620752</v>
      </c>
    </row>
    <row r="112" spans="1:19" x14ac:dyDescent="0.3">
      <c r="A112" s="11" t="s">
        <v>116</v>
      </c>
      <c r="B112">
        <v>4410</v>
      </c>
      <c r="C112">
        <v>4746</v>
      </c>
      <c r="D112">
        <v>4886</v>
      </c>
      <c r="E112">
        <v>4938</v>
      </c>
      <c r="F112">
        <v>5260</v>
      </c>
      <c r="G112">
        <v>4639</v>
      </c>
      <c r="H112" s="8">
        <v>5028</v>
      </c>
      <c r="I112" s="8">
        <v>5492</v>
      </c>
      <c r="K112" s="40">
        <f t="shared" si="28"/>
        <v>7.6190476190476197E-2</v>
      </c>
      <c r="L112" s="40">
        <f t="shared" si="29"/>
        <v>2.9498525073746312E-2</v>
      </c>
      <c r="M112" s="40">
        <f t="shared" si="33"/>
        <v>1.0642652476463364E-2</v>
      </c>
      <c r="N112" s="40">
        <f t="shared" si="30"/>
        <v>6.5208586472255969E-2</v>
      </c>
      <c r="O112" s="40">
        <f t="shared" si="31"/>
        <v>-0.11806083650190113</v>
      </c>
      <c r="P112" s="40">
        <f t="shared" si="32"/>
        <v>8.3854278939426596E-2</v>
      </c>
    </row>
    <row r="113" spans="1:16" x14ac:dyDescent="0.3">
      <c r="A113" s="11" t="s">
        <v>117</v>
      </c>
      <c r="B113">
        <v>824</v>
      </c>
      <c r="C113">
        <v>719</v>
      </c>
      <c r="D113">
        <v>646</v>
      </c>
      <c r="E113">
        <v>595</v>
      </c>
      <c r="F113">
        <v>597</v>
      </c>
      <c r="G113">
        <v>516</v>
      </c>
      <c r="H113">
        <v>507</v>
      </c>
      <c r="I113">
        <v>633</v>
      </c>
      <c r="K113" s="40">
        <f t="shared" si="28"/>
        <v>-0.12742718446601942</v>
      </c>
      <c r="L113" s="40">
        <f t="shared" si="29"/>
        <v>-0.10152990264255911</v>
      </c>
      <c r="M113" s="40">
        <f t="shared" si="33"/>
        <v>-7.8947368421052627E-2</v>
      </c>
      <c r="N113" s="40">
        <f t="shared" si="30"/>
        <v>3.3613445378151263E-3</v>
      </c>
      <c r="O113" s="40">
        <f t="shared" si="31"/>
        <v>-0.135678391959799</v>
      </c>
      <c r="P113" s="40">
        <f t="shared" si="32"/>
        <v>-1.7441860465116279E-2</v>
      </c>
    </row>
    <row r="114" spans="1:16" x14ac:dyDescent="0.3">
      <c r="A114" s="2" t="s">
        <v>139</v>
      </c>
      <c r="B114" s="3">
        <f>B115+B117+B116</f>
        <v>11024</v>
      </c>
      <c r="C114" s="3">
        <v>7568</v>
      </c>
      <c r="D114" s="3">
        <v>7970</v>
      </c>
      <c r="E114" s="3">
        <v>9242</v>
      </c>
      <c r="F114" s="3">
        <v>9812</v>
      </c>
      <c r="G114" s="3">
        <v>9347</v>
      </c>
      <c r="H114" s="3">
        <f t="shared" ref="H114" si="34">+SUM(H115:H117)</f>
        <v>11456</v>
      </c>
      <c r="I114" s="3">
        <f>+SUM(I115:I117)</f>
        <v>12479</v>
      </c>
      <c r="K114" s="40">
        <f t="shared" si="28"/>
        <v>-0.31349782293178519</v>
      </c>
      <c r="L114" s="40">
        <f t="shared" si="29"/>
        <v>5.3118393234672302E-2</v>
      </c>
      <c r="M114" s="40">
        <f t="shared" si="33"/>
        <v>0.15959849435382686</v>
      </c>
      <c r="N114" s="40">
        <f t="shared" si="30"/>
        <v>6.1674962129409219E-2</v>
      </c>
      <c r="O114" s="40">
        <f t="shared" si="31"/>
        <v>-4.7390949857317573E-2</v>
      </c>
      <c r="P114" s="40">
        <f t="shared" si="32"/>
        <v>0.22563389322777361</v>
      </c>
    </row>
    <row r="115" spans="1:16" x14ac:dyDescent="0.3">
      <c r="A115" s="11" t="s">
        <v>115</v>
      </c>
      <c r="B115">
        <f>3876+827+2641</f>
        <v>7344</v>
      </c>
      <c r="C115">
        <v>5043</v>
      </c>
      <c r="D115">
        <v>5192</v>
      </c>
      <c r="E115">
        <v>5875</v>
      </c>
      <c r="F115">
        <v>6293</v>
      </c>
      <c r="G115">
        <v>5892</v>
      </c>
      <c r="H115" s="8">
        <v>6970</v>
      </c>
      <c r="I115" s="8">
        <v>7388</v>
      </c>
      <c r="K115" s="40">
        <f t="shared" si="28"/>
        <v>-0.31331699346405228</v>
      </c>
      <c r="L115" s="40">
        <f t="shared" si="29"/>
        <v>2.9545905215149711E-2</v>
      </c>
      <c r="M115" s="40">
        <f t="shared" si="33"/>
        <v>0.13154853620955315</v>
      </c>
      <c r="N115" s="40">
        <f t="shared" si="30"/>
        <v>7.114893617021277E-2</v>
      </c>
      <c r="O115" s="40">
        <f t="shared" si="31"/>
        <v>-6.3721595423486418E-2</v>
      </c>
      <c r="P115" s="40">
        <f t="shared" si="32"/>
        <v>0.18295994568906992</v>
      </c>
    </row>
    <row r="116" spans="1:16" x14ac:dyDescent="0.3">
      <c r="A116" s="11" t="s">
        <v>116</v>
      </c>
      <c r="B116">
        <f>1552+499+1021</f>
        <v>3072</v>
      </c>
      <c r="C116">
        <v>2149</v>
      </c>
      <c r="D116">
        <v>2395</v>
      </c>
      <c r="E116">
        <v>2940</v>
      </c>
      <c r="F116">
        <v>3087</v>
      </c>
      <c r="G116">
        <v>3053</v>
      </c>
      <c r="H116" s="8">
        <v>3996</v>
      </c>
      <c r="I116" s="8">
        <v>4527</v>
      </c>
      <c r="K116" s="40">
        <f t="shared" si="28"/>
        <v>-0.30045572916666669</v>
      </c>
      <c r="L116" s="40">
        <f t="shared" si="29"/>
        <v>0.11447184737087017</v>
      </c>
      <c r="M116" s="40">
        <f t="shared" si="33"/>
        <v>0.22755741127348644</v>
      </c>
      <c r="N116" s="40">
        <f t="shared" si="30"/>
        <v>0.05</v>
      </c>
      <c r="O116" s="40">
        <f t="shared" si="31"/>
        <v>-1.101392938127632E-2</v>
      </c>
      <c r="P116" s="40">
        <f t="shared" si="32"/>
        <v>0.30887651490337376</v>
      </c>
    </row>
    <row r="117" spans="1:16" x14ac:dyDescent="0.3">
      <c r="A117" s="11" t="s">
        <v>117</v>
      </c>
      <c r="B117">
        <f>95+277+236</f>
        <v>608</v>
      </c>
      <c r="C117">
        <v>376</v>
      </c>
      <c r="D117">
        <v>383</v>
      </c>
      <c r="E117">
        <v>427</v>
      </c>
      <c r="F117">
        <v>432</v>
      </c>
      <c r="G117">
        <v>402</v>
      </c>
      <c r="H117">
        <v>490</v>
      </c>
      <c r="I117">
        <v>564</v>
      </c>
      <c r="K117" s="40">
        <f t="shared" si="28"/>
        <v>-0.38157894736842107</v>
      </c>
      <c r="L117" s="40">
        <f t="shared" si="29"/>
        <v>1.8617021276595744E-2</v>
      </c>
      <c r="M117" s="40">
        <f t="shared" si="33"/>
        <v>0.11488250652741515</v>
      </c>
      <c r="N117" s="40">
        <f t="shared" si="30"/>
        <v>1.1709601873536301E-2</v>
      </c>
      <c r="O117" s="40">
        <f t="shared" si="31"/>
        <v>-6.9444444444444448E-2</v>
      </c>
      <c r="P117" s="40">
        <f t="shared" si="32"/>
        <v>0.21890547263681592</v>
      </c>
    </row>
    <row r="118" spans="1:16" x14ac:dyDescent="0.3">
      <c r="A118" s="2" t="s">
        <v>104</v>
      </c>
      <c r="B118" s="3">
        <v>3067</v>
      </c>
      <c r="C118" s="3">
        <v>3785</v>
      </c>
      <c r="D118" s="3">
        <v>4237</v>
      </c>
      <c r="E118" s="3">
        <v>5134</v>
      </c>
      <c r="F118" s="3">
        <v>6208</v>
      </c>
      <c r="G118" s="3">
        <v>6679</v>
      </c>
      <c r="H118" s="3">
        <f t="shared" ref="H118" si="35">+SUM(H119:H121)</f>
        <v>8290</v>
      </c>
      <c r="I118" s="3">
        <f>+SUM(I119:I121)</f>
        <v>7547</v>
      </c>
      <c r="K118" s="40">
        <f t="shared" si="28"/>
        <v>0.23410498858819692</v>
      </c>
      <c r="L118" s="40">
        <f t="shared" si="29"/>
        <v>0.11941875825627477</v>
      </c>
      <c r="M118" s="40">
        <f t="shared" si="33"/>
        <v>0.21170639603493038</v>
      </c>
      <c r="N118" s="40">
        <f t="shared" si="30"/>
        <v>0.20919361121932217</v>
      </c>
      <c r="O118" s="40">
        <f t="shared" si="31"/>
        <v>7.5869845360824736E-2</v>
      </c>
      <c r="P118" s="40">
        <f t="shared" si="32"/>
        <v>0.24120377301991316</v>
      </c>
    </row>
    <row r="119" spans="1:16" x14ac:dyDescent="0.3">
      <c r="A119" s="11" t="s">
        <v>115</v>
      </c>
      <c r="B119">
        <v>2016</v>
      </c>
      <c r="C119">
        <v>2599</v>
      </c>
      <c r="D119">
        <v>2920</v>
      </c>
      <c r="E119">
        <v>3496</v>
      </c>
      <c r="F119">
        <v>4262</v>
      </c>
      <c r="G119">
        <v>4635</v>
      </c>
      <c r="H119" s="8">
        <v>5748</v>
      </c>
      <c r="I119" s="8">
        <v>5416</v>
      </c>
      <c r="K119" s="40">
        <f t="shared" si="28"/>
        <v>0.28918650793650796</v>
      </c>
      <c r="L119" s="40">
        <f t="shared" si="29"/>
        <v>0.12350904193920739</v>
      </c>
      <c r="M119" s="40">
        <f t="shared" si="33"/>
        <v>0.19726027397260273</v>
      </c>
      <c r="N119" s="40">
        <f t="shared" si="30"/>
        <v>0.21910755148741418</v>
      </c>
      <c r="O119" s="40">
        <f t="shared" si="31"/>
        <v>8.7517597372125763E-2</v>
      </c>
      <c r="P119" s="40">
        <f t="shared" si="32"/>
        <v>0.24012944983818771</v>
      </c>
    </row>
    <row r="120" spans="1:16" x14ac:dyDescent="0.3">
      <c r="A120" s="11" t="s">
        <v>116</v>
      </c>
      <c r="B120">
        <v>925</v>
      </c>
      <c r="C120">
        <v>1055</v>
      </c>
      <c r="D120">
        <v>1188</v>
      </c>
      <c r="E120">
        <v>1508</v>
      </c>
      <c r="F120">
        <v>1808</v>
      </c>
      <c r="G120">
        <v>1896</v>
      </c>
      <c r="H120" s="8">
        <v>2347</v>
      </c>
      <c r="I120" s="8">
        <v>1938</v>
      </c>
      <c r="K120" s="40">
        <f t="shared" si="28"/>
        <v>0.14054054054054055</v>
      </c>
      <c r="L120" s="40">
        <f t="shared" si="29"/>
        <v>0.12606635071090047</v>
      </c>
      <c r="M120" s="40">
        <f t="shared" si="33"/>
        <v>0.26936026936026936</v>
      </c>
      <c r="N120" s="40">
        <f t="shared" si="30"/>
        <v>0.19893899204244031</v>
      </c>
      <c r="O120" s="40">
        <f t="shared" si="31"/>
        <v>4.8672566371681415E-2</v>
      </c>
      <c r="P120" s="40">
        <f t="shared" si="32"/>
        <v>0.2378691983122363</v>
      </c>
    </row>
    <row r="121" spans="1:16" x14ac:dyDescent="0.3">
      <c r="A121" s="11" t="s">
        <v>117</v>
      </c>
      <c r="B121">
        <v>126</v>
      </c>
      <c r="C121">
        <v>131</v>
      </c>
      <c r="D121">
        <v>129</v>
      </c>
      <c r="E121">
        <v>130</v>
      </c>
      <c r="F121">
        <v>138</v>
      </c>
      <c r="G121">
        <v>148</v>
      </c>
      <c r="H121">
        <v>195</v>
      </c>
      <c r="I121">
        <v>193</v>
      </c>
      <c r="K121" s="40">
        <f t="shared" si="28"/>
        <v>3.968253968253968E-2</v>
      </c>
      <c r="L121" s="40">
        <f t="shared" si="29"/>
        <v>-1.5267175572519083E-2</v>
      </c>
      <c r="M121" s="40">
        <f t="shared" si="33"/>
        <v>7.7519379844961239E-3</v>
      </c>
      <c r="N121" s="40">
        <f t="shared" si="30"/>
        <v>6.1538461538461542E-2</v>
      </c>
      <c r="O121" s="40">
        <f t="shared" si="31"/>
        <v>7.2463768115942032E-2</v>
      </c>
      <c r="P121" s="40">
        <f t="shared" si="32"/>
        <v>0.31756756756756754</v>
      </c>
    </row>
    <row r="122" spans="1:16" x14ac:dyDescent="0.3">
      <c r="A122" s="2" t="s">
        <v>138</v>
      </c>
      <c r="B122" s="3">
        <v>755</v>
      </c>
      <c r="C122" s="3">
        <v>4317</v>
      </c>
      <c r="D122" s="3">
        <v>4737</v>
      </c>
      <c r="E122" s="3">
        <v>5166</v>
      </c>
      <c r="F122" s="3">
        <v>5254</v>
      </c>
      <c r="G122" s="3">
        <v>5028</v>
      </c>
      <c r="H122" s="3">
        <f t="shared" ref="H122" si="36">+SUM(H123:H125)</f>
        <v>5343</v>
      </c>
      <c r="I122" s="3">
        <f>+SUM(I123:I125)</f>
        <v>5955</v>
      </c>
      <c r="K122" s="40">
        <f t="shared" si="28"/>
        <v>4.717880794701987</v>
      </c>
      <c r="L122" s="40">
        <f t="shared" si="29"/>
        <v>9.7289784572619872E-2</v>
      </c>
      <c r="M122" s="40">
        <f t="shared" si="33"/>
        <v>9.0563647878404055E-2</v>
      </c>
      <c r="N122" s="40">
        <f t="shared" si="30"/>
        <v>1.7034456058846303E-2</v>
      </c>
      <c r="O122" s="40">
        <f t="shared" si="31"/>
        <v>-4.3014845831747243E-2</v>
      </c>
      <c r="P122" s="40">
        <f t="shared" si="32"/>
        <v>6.2649164677804292E-2</v>
      </c>
    </row>
    <row r="123" spans="1:16" x14ac:dyDescent="0.3">
      <c r="A123" s="11" t="s">
        <v>115</v>
      </c>
      <c r="B123">
        <v>452</v>
      </c>
      <c r="C123">
        <v>2930</v>
      </c>
      <c r="D123">
        <v>3285</v>
      </c>
      <c r="E123">
        <v>3575</v>
      </c>
      <c r="F123">
        <v>3622</v>
      </c>
      <c r="G123">
        <v>3449</v>
      </c>
      <c r="H123" s="8">
        <v>3659</v>
      </c>
      <c r="I123" s="8">
        <v>4111</v>
      </c>
      <c r="K123" s="40">
        <f t="shared" si="28"/>
        <v>5.4823008849557526</v>
      </c>
      <c r="L123" s="40">
        <f t="shared" si="29"/>
        <v>0.12116040955631399</v>
      </c>
      <c r="M123" s="40">
        <f t="shared" si="33"/>
        <v>8.8280060882800604E-2</v>
      </c>
      <c r="N123" s="40">
        <f t="shared" si="30"/>
        <v>1.3146853146853148E-2</v>
      </c>
      <c r="O123" s="40">
        <f t="shared" si="31"/>
        <v>-4.7763666482606291E-2</v>
      </c>
      <c r="P123" s="40">
        <f t="shared" si="32"/>
        <v>6.0887213685126125E-2</v>
      </c>
    </row>
    <row r="124" spans="1:16" x14ac:dyDescent="0.3">
      <c r="A124" s="11" t="s">
        <v>116</v>
      </c>
      <c r="B124">
        <v>230</v>
      </c>
      <c r="C124">
        <v>1117</v>
      </c>
      <c r="D124">
        <v>1185</v>
      </c>
      <c r="E124">
        <v>1347</v>
      </c>
      <c r="F124">
        <v>1395</v>
      </c>
      <c r="G124">
        <v>1365</v>
      </c>
      <c r="H124" s="8">
        <v>1494</v>
      </c>
      <c r="I124" s="8">
        <v>1610</v>
      </c>
      <c r="K124" s="40">
        <f t="shared" si="28"/>
        <v>3.8565217391304349</v>
      </c>
      <c r="L124" s="40">
        <f t="shared" si="29"/>
        <v>6.087735004476276E-2</v>
      </c>
      <c r="M124" s="40">
        <f t="shared" si="33"/>
        <v>0.13670886075949368</v>
      </c>
      <c r="N124" s="40">
        <f t="shared" si="30"/>
        <v>3.5634743875278395E-2</v>
      </c>
      <c r="O124" s="40">
        <f t="shared" si="31"/>
        <v>-2.1505376344086023E-2</v>
      </c>
      <c r="P124" s="40">
        <f t="shared" si="32"/>
        <v>9.4505494505494503E-2</v>
      </c>
    </row>
    <row r="125" spans="1:16" x14ac:dyDescent="0.3">
      <c r="A125" s="11" t="s">
        <v>117</v>
      </c>
      <c r="B125">
        <v>73</v>
      </c>
      <c r="C125">
        <v>270</v>
      </c>
      <c r="D125">
        <v>267</v>
      </c>
      <c r="E125">
        <v>244</v>
      </c>
      <c r="F125">
        <v>237</v>
      </c>
      <c r="G125">
        <v>214</v>
      </c>
      <c r="H125">
        <v>190</v>
      </c>
      <c r="I125">
        <v>234</v>
      </c>
      <c r="K125" s="40">
        <f t="shared" si="28"/>
        <v>2.6986301369863015</v>
      </c>
      <c r="L125" s="40">
        <f t="shared" si="29"/>
        <v>-1.1111111111111112E-2</v>
      </c>
      <c r="M125" s="40">
        <f t="shared" si="33"/>
        <v>-8.6142322097378279E-2</v>
      </c>
      <c r="N125" s="40">
        <f t="shared" si="30"/>
        <v>-2.8688524590163935E-2</v>
      </c>
      <c r="O125" s="40">
        <f t="shared" si="31"/>
        <v>-9.7046413502109699E-2</v>
      </c>
      <c r="P125" s="40">
        <f t="shared" si="32"/>
        <v>-0.11214953271028037</v>
      </c>
    </row>
    <row r="126" spans="1:16" x14ac:dyDescent="0.3">
      <c r="A126" s="2" t="s">
        <v>109</v>
      </c>
      <c r="B126" s="3">
        <v>115</v>
      </c>
      <c r="C126" s="3">
        <v>73</v>
      </c>
      <c r="D126" s="3">
        <v>73</v>
      </c>
      <c r="E126" s="3">
        <v>88</v>
      </c>
      <c r="F126" s="3">
        <v>42</v>
      </c>
      <c r="G126" s="3">
        <v>30</v>
      </c>
      <c r="H126" s="3">
        <v>25</v>
      </c>
      <c r="I126" s="3">
        <v>102</v>
      </c>
      <c r="K126" s="40">
        <f t="shared" si="28"/>
        <v>-0.36521739130434783</v>
      </c>
      <c r="L126" s="40">
        <f t="shared" si="29"/>
        <v>0</v>
      </c>
      <c r="M126" s="40">
        <f t="shared" si="33"/>
        <v>0.20547945205479451</v>
      </c>
      <c r="N126" s="40">
        <f t="shared" si="30"/>
        <v>-0.52272727272727271</v>
      </c>
      <c r="O126" s="40">
        <f t="shared" si="31"/>
        <v>-0.2857142857142857</v>
      </c>
      <c r="P126" s="40">
        <f t="shared" si="32"/>
        <v>-0.16666666666666666</v>
      </c>
    </row>
    <row r="127" spans="1:16" x14ac:dyDescent="0.3">
      <c r="A127" s="4" t="s">
        <v>105</v>
      </c>
      <c r="B127" s="5">
        <f t="shared" ref="B127:I127" si="37">+B110+B114+B118+B122+B126</f>
        <v>28701</v>
      </c>
      <c r="C127" s="5">
        <f t="shared" si="37"/>
        <v>30507</v>
      </c>
      <c r="D127" s="5">
        <f t="shared" si="37"/>
        <v>32233</v>
      </c>
      <c r="E127" s="5">
        <f t="shared" si="37"/>
        <v>34485</v>
      </c>
      <c r="F127" s="5">
        <f t="shared" si="37"/>
        <v>37218</v>
      </c>
      <c r="G127" s="5">
        <f t="shared" si="37"/>
        <v>35568</v>
      </c>
      <c r="H127" s="5">
        <f t="shared" si="37"/>
        <v>42293</v>
      </c>
      <c r="I127" s="5">
        <f t="shared" si="37"/>
        <v>44436</v>
      </c>
      <c r="K127" s="41">
        <f t="shared" si="28"/>
        <v>6.2924636772237905E-2</v>
      </c>
      <c r="L127" s="40">
        <f t="shared" si="29"/>
        <v>5.6577179008096501E-2</v>
      </c>
      <c r="M127" s="40">
        <f t="shared" si="33"/>
        <v>6.9866286104303038E-2</v>
      </c>
      <c r="N127" s="40">
        <f t="shared" si="30"/>
        <v>7.9251848629839056E-2</v>
      </c>
      <c r="O127" s="40">
        <f t="shared" si="31"/>
        <v>-4.4333387070772209E-2</v>
      </c>
      <c r="P127" s="40">
        <f t="shared" si="32"/>
        <v>0.18907444894286998</v>
      </c>
    </row>
    <row r="128" spans="1:16" x14ac:dyDescent="0.3">
      <c r="A128" s="2" t="s">
        <v>106</v>
      </c>
      <c r="B128" s="39">
        <v>1982</v>
      </c>
      <c r="C128" s="39">
        <v>1955</v>
      </c>
      <c r="D128" s="39">
        <v>2042</v>
      </c>
      <c r="E128" s="39">
        <v>1886</v>
      </c>
      <c r="F128" s="39">
        <v>1906</v>
      </c>
      <c r="G128" s="39">
        <v>1846</v>
      </c>
      <c r="H128" s="3">
        <f>+SUM(H129:H132)</f>
        <v>2205</v>
      </c>
      <c r="I128" s="3">
        <f>+SUM(I129:I132)</f>
        <v>2346</v>
      </c>
      <c r="K128" s="40">
        <f t="shared" si="28"/>
        <v>-1.3622603430877902E-2</v>
      </c>
      <c r="L128" s="40">
        <f t="shared" si="29"/>
        <v>4.4501278772378514E-2</v>
      </c>
      <c r="M128" s="40">
        <f t="shared" si="33"/>
        <v>-7.6395690499510283E-2</v>
      </c>
      <c r="N128" s="40">
        <f t="shared" si="30"/>
        <v>1.0604453870625663E-2</v>
      </c>
      <c r="O128" s="40">
        <f t="shared" si="31"/>
        <v>-3.1479538300104928E-2</v>
      </c>
      <c r="P128" s="40">
        <f t="shared" si="32"/>
        <v>0.19447453954496208</v>
      </c>
    </row>
    <row r="129" spans="1:16" x14ac:dyDescent="0.3">
      <c r="A129" s="11" t="s">
        <v>115</v>
      </c>
      <c r="B129" s="3">
        <f t="shared" ref="B129:G129" si="38">B111+B115+B119+B123</f>
        <v>18318</v>
      </c>
      <c r="C129" s="3">
        <f t="shared" si="38"/>
        <v>19871</v>
      </c>
      <c r="D129" s="3">
        <f t="shared" si="38"/>
        <v>21081</v>
      </c>
      <c r="E129" s="3">
        <f t="shared" si="38"/>
        <v>22268</v>
      </c>
      <c r="F129" s="3">
        <f t="shared" si="38"/>
        <v>24222</v>
      </c>
      <c r="G129" s="3">
        <f t="shared" si="38"/>
        <v>23305</v>
      </c>
      <c r="H129" s="3">
        <v>1986</v>
      </c>
      <c r="I129" s="3">
        <v>2094</v>
      </c>
      <c r="K129" s="40">
        <f t="shared" si="28"/>
        <v>8.4779997816355493E-2</v>
      </c>
      <c r="L129" s="40">
        <f t="shared" si="29"/>
        <v>6.0892758290976803E-2</v>
      </c>
      <c r="M129" s="40">
        <f t="shared" si="33"/>
        <v>5.6306626820359564E-2</v>
      </c>
      <c r="N129" s="40">
        <f t="shared" si="30"/>
        <v>8.7749236572660316E-2</v>
      </c>
      <c r="O129" s="40">
        <f t="shared" si="31"/>
        <v>-3.7858145487573283E-2</v>
      </c>
      <c r="P129" s="40">
        <f t="shared" si="32"/>
        <v>-0.91478223557176574</v>
      </c>
    </row>
    <row r="130" spans="1:16" x14ac:dyDescent="0.3">
      <c r="A130" s="11" t="s">
        <v>116</v>
      </c>
      <c r="B130" s="3">
        <f>+B112+B116+B120+B124</f>
        <v>8637</v>
      </c>
      <c r="C130" s="3">
        <f>+C112+C116+C120+C124</f>
        <v>9067</v>
      </c>
      <c r="D130" s="3">
        <f>D112+D116+D120+D124</f>
        <v>9654</v>
      </c>
      <c r="E130" s="3">
        <f>E112+E116+E120+E124</f>
        <v>10733</v>
      </c>
      <c r="F130" s="3">
        <f>F112+F116+F120+F124</f>
        <v>11550</v>
      </c>
      <c r="G130" s="3">
        <f>G112+G116+G120+G124</f>
        <v>10953</v>
      </c>
      <c r="H130" s="3">
        <v>104</v>
      </c>
      <c r="I130" s="3">
        <v>103</v>
      </c>
      <c r="K130" s="40">
        <f t="shared" si="28"/>
        <v>4.978580525645479E-2</v>
      </c>
      <c r="L130" s="40">
        <f t="shared" si="29"/>
        <v>6.4740266901952129E-2</v>
      </c>
      <c r="M130" s="40">
        <f t="shared" si="33"/>
        <v>0.11176714315309716</v>
      </c>
      <c r="N130" s="40">
        <f t="shared" si="30"/>
        <v>7.6120376409205256E-2</v>
      </c>
      <c r="O130" s="40">
        <f t="shared" si="31"/>
        <v>-5.1688311688311686E-2</v>
      </c>
      <c r="P130" s="40">
        <f t="shared" si="32"/>
        <v>-0.99050488450652785</v>
      </c>
    </row>
    <row r="131" spans="1:16" x14ac:dyDescent="0.3">
      <c r="A131" s="11" t="s">
        <v>117</v>
      </c>
      <c r="B131" s="3">
        <f>B113+B117+B121+B124</f>
        <v>1788</v>
      </c>
      <c r="C131" s="3">
        <f>C113+C117+C121+C125</f>
        <v>1496</v>
      </c>
      <c r="D131" s="3">
        <f>D113+D117+D121+D125</f>
        <v>1425</v>
      </c>
      <c r="E131" s="3">
        <f>E113+E117+E121+E125</f>
        <v>1396</v>
      </c>
      <c r="F131" s="3">
        <f>F113+F117+F121+F125</f>
        <v>1404</v>
      </c>
      <c r="G131" s="3">
        <f>+G113+G117+G121+G125</f>
        <v>1280</v>
      </c>
      <c r="H131" s="3">
        <v>29</v>
      </c>
      <c r="I131" s="3">
        <v>26</v>
      </c>
      <c r="K131" s="40">
        <f t="shared" si="28"/>
        <v>-0.16331096196868009</v>
      </c>
      <c r="L131" s="40">
        <f t="shared" si="29"/>
        <v>-4.7459893048128345E-2</v>
      </c>
      <c r="M131" s="40">
        <f t="shared" si="33"/>
        <v>-2.0350877192982456E-2</v>
      </c>
      <c r="N131" s="40">
        <f t="shared" si="30"/>
        <v>5.7306590257879654E-3</v>
      </c>
      <c r="O131" s="40">
        <f t="shared" si="31"/>
        <v>-8.8319088319088315E-2</v>
      </c>
      <c r="P131" s="40">
        <f t="shared" si="32"/>
        <v>-0.97734374999999996</v>
      </c>
    </row>
    <row r="132" spans="1:16" x14ac:dyDescent="0.3">
      <c r="A132" s="11" t="s">
        <v>123</v>
      </c>
      <c r="B132" s="3">
        <v>0</v>
      </c>
      <c r="C132" s="3">
        <v>0</v>
      </c>
      <c r="D132" s="3">
        <v>0</v>
      </c>
      <c r="E132" s="3">
        <v>103</v>
      </c>
      <c r="F132" s="3">
        <v>106</v>
      </c>
      <c r="G132" s="3">
        <v>90</v>
      </c>
      <c r="H132" s="3">
        <v>86</v>
      </c>
      <c r="I132" s="3">
        <v>123</v>
      </c>
      <c r="K132" s="42">
        <v>0</v>
      </c>
      <c r="L132" s="42">
        <v>0</v>
      </c>
      <c r="M132" s="40" t="e">
        <f t="shared" si="33"/>
        <v>#DIV/0!</v>
      </c>
      <c r="N132" s="40">
        <f t="shared" si="30"/>
        <v>2.9126213592233011E-2</v>
      </c>
      <c r="O132" s="40">
        <f t="shared" si="31"/>
        <v>-0.15094339622641509</v>
      </c>
      <c r="P132" s="40">
        <f t="shared" si="32"/>
        <v>-4.4444444444444446E-2</v>
      </c>
    </row>
    <row r="133" spans="1:16" x14ac:dyDescent="0.3">
      <c r="A133" s="2" t="s">
        <v>110</v>
      </c>
      <c r="B133" s="3">
        <v>-82</v>
      </c>
      <c r="C133" s="3">
        <v>-86</v>
      </c>
      <c r="D133" s="3">
        <v>75</v>
      </c>
      <c r="E133" s="3">
        <v>26</v>
      </c>
      <c r="F133" s="3">
        <v>-7</v>
      </c>
      <c r="G133" s="3">
        <v>-11</v>
      </c>
      <c r="H133" s="3">
        <v>40</v>
      </c>
      <c r="I133" s="3">
        <v>-72</v>
      </c>
      <c r="K133" s="40">
        <f>(C133-B133)/B133</f>
        <v>4.878048780487805E-2</v>
      </c>
      <c r="L133" s="40">
        <f>(D133-C133)/C133</f>
        <v>-1.8720930232558139</v>
      </c>
      <c r="M133" s="40">
        <f t="shared" si="33"/>
        <v>-0.65333333333333332</v>
      </c>
      <c r="N133" s="40">
        <f>(F133-E133)/E133</f>
        <v>-1.2692307692307692</v>
      </c>
      <c r="O133" s="40">
        <f>-(G133-F133)/F133</f>
        <v>-0.5714285714285714</v>
      </c>
      <c r="P133" s="40">
        <f>(H133-G133)/G133</f>
        <v>-4.6363636363636367</v>
      </c>
    </row>
    <row r="134" spans="1:16" ht="15" thickBot="1" x14ac:dyDescent="0.35">
      <c r="A134" s="6" t="s">
        <v>107</v>
      </c>
      <c r="B134" s="7">
        <f t="shared" ref="B134:H134" si="39">+B127+B128+B133</f>
        <v>30601</v>
      </c>
      <c r="C134" s="7">
        <f t="shared" si="39"/>
        <v>32376</v>
      </c>
      <c r="D134" s="7">
        <f t="shared" si="39"/>
        <v>34350</v>
      </c>
      <c r="E134" s="7">
        <f t="shared" si="39"/>
        <v>36397</v>
      </c>
      <c r="F134" s="7">
        <f t="shared" si="39"/>
        <v>39117</v>
      </c>
      <c r="G134" s="7">
        <f t="shared" si="39"/>
        <v>37403</v>
      </c>
      <c r="H134" s="7">
        <f t="shared" si="39"/>
        <v>44538</v>
      </c>
      <c r="I134" s="7">
        <f>+I127+I128+I133</f>
        <v>46710</v>
      </c>
      <c r="K134" s="41">
        <f>(C134-B134)/B134</f>
        <v>5.8004640371229696E-2</v>
      </c>
      <c r="L134" s="40">
        <f>(D134-C134)/C134</f>
        <v>6.0971089696071165E-2</v>
      </c>
      <c r="M134" s="40">
        <f t="shared" si="33"/>
        <v>5.9592430858806403E-2</v>
      </c>
      <c r="N134" s="40">
        <f>(F134-E134)/E134</f>
        <v>7.4731433909388134E-2</v>
      </c>
      <c r="O134" s="40">
        <f>(G134-F134)/F134</f>
        <v>-4.3817266150267146E-2</v>
      </c>
      <c r="P134" s="40">
        <f>(H134-G134)/G134</f>
        <v>0.1907600994572628</v>
      </c>
    </row>
    <row r="135" spans="1:16" s="12" customFormat="1" ht="15" thickTop="1" x14ac:dyDescent="0.3">
      <c r="A135" s="12" t="s">
        <v>113</v>
      </c>
      <c r="B135" s="13">
        <f>+I134-I2</f>
        <v>0</v>
      </c>
      <c r="C135" s="13">
        <f t="shared" ref="C135:G135" si="40">+C134-C2</f>
        <v>0</v>
      </c>
      <c r="D135" s="13">
        <f t="shared" si="40"/>
        <v>0</v>
      </c>
      <c r="E135" s="13">
        <f t="shared" si="40"/>
        <v>0</v>
      </c>
      <c r="F135" s="13">
        <f t="shared" si="40"/>
        <v>0</v>
      </c>
      <c r="G135" s="13">
        <f t="shared" si="40"/>
        <v>0</v>
      </c>
      <c r="H135" s="13">
        <f>+H134-H2</f>
        <v>0</v>
      </c>
    </row>
    <row r="136" spans="1:16" x14ac:dyDescent="0.3">
      <c r="A136" s="1" t="s">
        <v>112</v>
      </c>
    </row>
    <row r="137" spans="1:16" x14ac:dyDescent="0.3">
      <c r="A137" s="2" t="s">
        <v>102</v>
      </c>
      <c r="B137" s="3">
        <v>3645</v>
      </c>
      <c r="C137" s="3">
        <v>3763</v>
      </c>
      <c r="D137" s="3">
        <v>3875</v>
      </c>
      <c r="E137" s="3">
        <v>3600</v>
      </c>
      <c r="F137" s="3">
        <v>3925</v>
      </c>
      <c r="G137" s="3">
        <v>2899</v>
      </c>
      <c r="H137" s="3">
        <v>5089</v>
      </c>
      <c r="I137" s="3">
        <v>5114</v>
      </c>
    </row>
    <row r="138" spans="1:16" x14ac:dyDescent="0.3">
      <c r="A138" s="2" t="s">
        <v>103</v>
      </c>
      <c r="B138" s="3">
        <f>1275+249+818</f>
        <v>2342</v>
      </c>
      <c r="C138" s="3">
        <v>1787</v>
      </c>
      <c r="D138" s="3">
        <v>1507</v>
      </c>
      <c r="E138" s="3">
        <v>1587</v>
      </c>
      <c r="F138" s="3">
        <v>1995</v>
      </c>
      <c r="G138" s="3">
        <v>1541</v>
      </c>
      <c r="H138" s="3">
        <v>2435</v>
      </c>
      <c r="I138" s="3">
        <v>3293</v>
      </c>
    </row>
    <row r="139" spans="1:16" x14ac:dyDescent="0.3">
      <c r="A139" s="2" t="s">
        <v>104</v>
      </c>
      <c r="B139" s="3">
        <v>993</v>
      </c>
      <c r="C139" s="3">
        <v>1372</v>
      </c>
      <c r="D139" s="3">
        <v>1507</v>
      </c>
      <c r="E139" s="3">
        <v>1807</v>
      </c>
      <c r="F139" s="3">
        <v>2376</v>
      </c>
      <c r="G139" s="3">
        <v>2490</v>
      </c>
      <c r="H139" s="3">
        <v>3243</v>
      </c>
      <c r="I139" s="3">
        <v>2365</v>
      </c>
    </row>
    <row r="140" spans="1:16" x14ac:dyDescent="0.3">
      <c r="A140" s="2" t="s">
        <v>108</v>
      </c>
      <c r="B140" s="3">
        <v>100</v>
      </c>
      <c r="C140" s="3">
        <v>1002</v>
      </c>
      <c r="D140" s="3">
        <v>980</v>
      </c>
      <c r="E140" s="3">
        <v>1189</v>
      </c>
      <c r="F140" s="3">
        <v>1323</v>
      </c>
      <c r="G140" s="3">
        <v>1184</v>
      </c>
      <c r="H140" s="3">
        <v>1530</v>
      </c>
      <c r="I140" s="3">
        <v>1896</v>
      </c>
    </row>
    <row r="141" spans="1:16" x14ac:dyDescent="0.3">
      <c r="A141" s="2" t="s">
        <v>109</v>
      </c>
      <c r="B141" s="3">
        <v>-2267</v>
      </c>
      <c r="C141" s="3">
        <v>-2596</v>
      </c>
      <c r="D141" s="3">
        <v>-2677</v>
      </c>
      <c r="E141" s="3">
        <v>-2658</v>
      </c>
      <c r="F141" s="3">
        <v>-3262</v>
      </c>
      <c r="G141" s="3">
        <v>-3468</v>
      </c>
      <c r="H141" s="3">
        <v>-3656</v>
      </c>
      <c r="I141" s="3">
        <v>-4262</v>
      </c>
    </row>
    <row r="142" spans="1:16" x14ac:dyDescent="0.3">
      <c r="A142" s="4" t="s">
        <v>105</v>
      </c>
      <c r="B142" s="5">
        <f t="shared" ref="B142:H142" si="41">+SUM(B137:B141)</f>
        <v>4813</v>
      </c>
      <c r="C142" s="5">
        <f t="shared" si="41"/>
        <v>5328</v>
      </c>
      <c r="D142" s="5">
        <f t="shared" si="41"/>
        <v>5192</v>
      </c>
      <c r="E142" s="5">
        <f t="shared" si="41"/>
        <v>5525</v>
      </c>
      <c r="F142" s="5">
        <f t="shared" si="41"/>
        <v>6357</v>
      </c>
      <c r="G142" s="5">
        <f t="shared" si="41"/>
        <v>4646</v>
      </c>
      <c r="H142" s="5">
        <f t="shared" si="41"/>
        <v>8641</v>
      </c>
      <c r="I142" s="5">
        <f t="shared" ref="I142" si="42">+SUM(I137:I141)</f>
        <v>8406</v>
      </c>
    </row>
    <row r="143" spans="1:16" x14ac:dyDescent="0.3">
      <c r="A143" s="2" t="s">
        <v>106</v>
      </c>
      <c r="B143" s="3">
        <v>517</v>
      </c>
      <c r="C143" s="3">
        <v>487</v>
      </c>
      <c r="D143" s="3">
        <v>477</v>
      </c>
      <c r="E143" s="3">
        <v>310</v>
      </c>
      <c r="F143" s="3">
        <v>303</v>
      </c>
      <c r="G143" s="3">
        <v>297</v>
      </c>
      <c r="H143" s="3">
        <v>543</v>
      </c>
      <c r="I143" s="3">
        <v>669</v>
      </c>
    </row>
    <row r="144" spans="1:16" x14ac:dyDescent="0.3">
      <c r="A144" s="2" t="s">
        <v>110</v>
      </c>
      <c r="B144" s="3">
        <v>-1097</v>
      </c>
      <c r="C144" s="3">
        <v>-1173</v>
      </c>
      <c r="D144" s="3">
        <v>-724</v>
      </c>
      <c r="E144" s="3">
        <v>-1456</v>
      </c>
      <c r="F144" s="3">
        <v>-1810</v>
      </c>
      <c r="G144" s="3">
        <v>-1967</v>
      </c>
      <c r="H144" s="3">
        <v>-2261</v>
      </c>
      <c r="I144" s="3">
        <v>-2219</v>
      </c>
    </row>
    <row r="145" spans="1:10" ht="15" thickBot="1" x14ac:dyDescent="0.35">
      <c r="A145" s="6" t="s">
        <v>114</v>
      </c>
      <c r="B145" s="7">
        <f t="shared" ref="B145:H145" si="43">+SUM(B142:B144)</f>
        <v>4233</v>
      </c>
      <c r="C145" s="7">
        <f t="shared" si="43"/>
        <v>4642</v>
      </c>
      <c r="D145" s="7">
        <f t="shared" si="43"/>
        <v>4945</v>
      </c>
      <c r="E145" s="7">
        <f t="shared" si="43"/>
        <v>4379</v>
      </c>
      <c r="F145" s="7">
        <f t="shared" si="43"/>
        <v>4850</v>
      </c>
      <c r="G145" s="7">
        <f t="shared" si="43"/>
        <v>2976</v>
      </c>
      <c r="H145" s="7">
        <f t="shared" si="43"/>
        <v>6923</v>
      </c>
      <c r="I145" s="7">
        <f>+SUM(I142:I144)</f>
        <v>6856</v>
      </c>
    </row>
    <row r="146" spans="1:10" s="12" customFormat="1" ht="15" thickTop="1" x14ac:dyDescent="0.3">
      <c r="A146" s="12" t="s">
        <v>113</v>
      </c>
      <c r="B146" s="13">
        <f t="shared" ref="B146:H146" si="44">+B145-B10-B8</f>
        <v>0</v>
      </c>
      <c r="C146" s="13">
        <f t="shared" si="44"/>
        <v>0</v>
      </c>
      <c r="D146" s="13">
        <f t="shared" si="44"/>
        <v>0</v>
      </c>
      <c r="E146" s="13">
        <f t="shared" si="44"/>
        <v>0</v>
      </c>
      <c r="F146" s="13">
        <f t="shared" si="44"/>
        <v>0</v>
      </c>
      <c r="G146" s="13">
        <f t="shared" si="44"/>
        <v>0</v>
      </c>
      <c r="H146" s="13">
        <f t="shared" si="44"/>
        <v>0</v>
      </c>
      <c r="I146" s="13">
        <f>+I145-I10-I8</f>
        <v>0</v>
      </c>
    </row>
    <row r="147" spans="1:10" x14ac:dyDescent="0.3">
      <c r="A147" s="1" t="s">
        <v>119</v>
      </c>
    </row>
    <row r="148" spans="1:10" x14ac:dyDescent="0.3">
      <c r="A148" s="2" t="s">
        <v>102</v>
      </c>
      <c r="B148" s="3">
        <v>632</v>
      </c>
      <c r="C148" s="3">
        <v>742</v>
      </c>
      <c r="D148" s="3">
        <v>819</v>
      </c>
      <c r="E148" s="3">
        <v>848</v>
      </c>
      <c r="F148" s="3">
        <v>814</v>
      </c>
      <c r="G148" s="3">
        <v>645</v>
      </c>
      <c r="H148" s="3">
        <v>617</v>
      </c>
      <c r="I148" s="3">
        <v>639</v>
      </c>
    </row>
    <row r="149" spans="1:10" x14ac:dyDescent="0.3">
      <c r="A149" s="2" t="s">
        <v>139</v>
      </c>
      <c r="B149" s="3">
        <f>451+47+103</f>
        <v>601</v>
      </c>
      <c r="C149" s="3">
        <f>589+50+109</f>
        <v>748</v>
      </c>
      <c r="D149" s="3">
        <v>709</v>
      </c>
      <c r="E149" s="3">
        <v>849</v>
      </c>
      <c r="F149" s="3">
        <v>929</v>
      </c>
      <c r="G149" s="3">
        <v>885</v>
      </c>
      <c r="H149" s="3">
        <v>982</v>
      </c>
      <c r="I149" s="3">
        <v>920</v>
      </c>
    </row>
    <row r="150" spans="1:10" x14ac:dyDescent="0.3">
      <c r="A150" s="2" t="s">
        <v>104</v>
      </c>
      <c r="B150" s="3">
        <v>254</v>
      </c>
      <c r="C150" s="3">
        <v>234</v>
      </c>
      <c r="D150" s="3">
        <v>225</v>
      </c>
      <c r="E150" s="3">
        <v>256</v>
      </c>
      <c r="F150" s="3">
        <v>237</v>
      </c>
      <c r="G150" s="3">
        <v>214</v>
      </c>
      <c r="H150" s="3">
        <v>288</v>
      </c>
      <c r="I150" s="3">
        <v>303</v>
      </c>
    </row>
    <row r="151" spans="1:10" x14ac:dyDescent="0.3">
      <c r="A151" s="2" t="s">
        <v>138</v>
      </c>
      <c r="B151" s="3">
        <v>205</v>
      </c>
      <c r="C151" s="3">
        <v>223</v>
      </c>
      <c r="D151" s="3">
        <v>340</v>
      </c>
      <c r="E151" s="3">
        <v>339</v>
      </c>
      <c r="F151" s="3">
        <v>326</v>
      </c>
      <c r="G151" s="3">
        <v>296</v>
      </c>
      <c r="H151" s="3">
        <v>304</v>
      </c>
      <c r="I151" s="3">
        <v>274</v>
      </c>
    </row>
    <row r="152" spans="1:10" x14ac:dyDescent="0.3">
      <c r="A152" s="2" t="s">
        <v>109</v>
      </c>
      <c r="B152" s="3">
        <v>484</v>
      </c>
      <c r="C152" s="3">
        <v>511</v>
      </c>
      <c r="D152" s="3">
        <v>533</v>
      </c>
      <c r="E152" s="3">
        <v>597</v>
      </c>
      <c r="F152" s="3">
        <v>665</v>
      </c>
      <c r="G152" s="3">
        <v>830</v>
      </c>
      <c r="H152" s="3">
        <v>780</v>
      </c>
      <c r="I152" s="3">
        <v>789</v>
      </c>
    </row>
    <row r="153" spans="1:10" x14ac:dyDescent="0.3">
      <c r="A153" s="4" t="s">
        <v>121</v>
      </c>
      <c r="B153" s="5">
        <f t="shared" ref="B153:I153" si="45">+SUM(B148:B152)</f>
        <v>2176</v>
      </c>
      <c r="C153" s="5">
        <f t="shared" si="45"/>
        <v>2458</v>
      </c>
      <c r="D153" s="5">
        <f t="shared" si="45"/>
        <v>2626</v>
      </c>
      <c r="E153" s="5">
        <f t="shared" si="45"/>
        <v>2889</v>
      </c>
      <c r="F153" s="5">
        <f t="shared" si="45"/>
        <v>2971</v>
      </c>
      <c r="G153" s="5">
        <f t="shared" si="45"/>
        <v>2870</v>
      </c>
      <c r="H153" s="5">
        <f t="shared" si="45"/>
        <v>2971</v>
      </c>
      <c r="I153" s="5">
        <f t="shared" si="45"/>
        <v>2925</v>
      </c>
    </row>
    <row r="154" spans="1:10" x14ac:dyDescent="0.3">
      <c r="A154" s="2" t="s">
        <v>106</v>
      </c>
      <c r="B154" s="3">
        <v>122</v>
      </c>
      <c r="C154" s="3">
        <v>125</v>
      </c>
      <c r="D154" s="3">
        <v>125</v>
      </c>
      <c r="E154" s="3">
        <v>115</v>
      </c>
      <c r="F154" s="3">
        <v>100</v>
      </c>
      <c r="G154" s="3">
        <v>80</v>
      </c>
      <c r="H154" s="3">
        <v>63</v>
      </c>
      <c r="I154" s="3">
        <v>49</v>
      </c>
    </row>
    <row r="155" spans="1:10" x14ac:dyDescent="0.3">
      <c r="A155" s="2" t="s">
        <v>110</v>
      </c>
      <c r="B155" s="3">
        <v>713</v>
      </c>
      <c r="C155" s="3">
        <v>937</v>
      </c>
      <c r="D155" s="3">
        <v>1238</v>
      </c>
      <c r="E155" s="3">
        <v>1450</v>
      </c>
      <c r="F155" s="3">
        <v>1673</v>
      </c>
      <c r="G155" s="3">
        <v>1916</v>
      </c>
      <c r="H155" s="3">
        <v>1870</v>
      </c>
      <c r="I155" s="3">
        <v>1817</v>
      </c>
    </row>
    <row r="156" spans="1:10" ht="15" thickBot="1" x14ac:dyDescent="0.35">
      <c r="A156" s="6" t="s">
        <v>122</v>
      </c>
      <c r="B156" s="7">
        <f t="shared" ref="B156:H156" si="46">+SUM(B153:B155)</f>
        <v>3011</v>
      </c>
      <c r="C156" s="7">
        <f t="shared" si="46"/>
        <v>3520</v>
      </c>
      <c r="D156" s="7">
        <f t="shared" si="46"/>
        <v>3989</v>
      </c>
      <c r="E156" s="7">
        <f t="shared" si="46"/>
        <v>4454</v>
      </c>
      <c r="F156" s="7">
        <f>+SUM(F153:F154)</f>
        <v>3071</v>
      </c>
      <c r="G156" s="7">
        <f t="shared" si="46"/>
        <v>4866</v>
      </c>
      <c r="H156" s="7">
        <f t="shared" si="46"/>
        <v>4904</v>
      </c>
      <c r="I156" s="7">
        <f>+SUM(I153:I155)</f>
        <v>4791</v>
      </c>
      <c r="J156" t="s">
        <v>140</v>
      </c>
    </row>
    <row r="157" spans="1:10" ht="15" thickTop="1" x14ac:dyDescent="0.3">
      <c r="A157" s="12" t="s">
        <v>113</v>
      </c>
      <c r="B157" s="13">
        <f t="shared" ref="B157:H157" si="47">+B156-B31</f>
        <v>0</v>
      </c>
      <c r="C157" s="13">
        <f t="shared" si="47"/>
        <v>0</v>
      </c>
      <c r="D157" s="13">
        <f t="shared" si="47"/>
        <v>0</v>
      </c>
      <c r="E157" s="13">
        <f t="shared" si="47"/>
        <v>0</v>
      </c>
      <c r="F157" s="13">
        <f t="shared" si="47"/>
        <v>-1673</v>
      </c>
      <c r="G157" s="13">
        <f t="shared" si="47"/>
        <v>-20</v>
      </c>
      <c r="H157" s="13">
        <f t="shared" si="47"/>
        <v>0</v>
      </c>
      <c r="I157" s="13">
        <f>+I156-I31</f>
        <v>0</v>
      </c>
    </row>
    <row r="158" spans="1:10" x14ac:dyDescent="0.3">
      <c r="A158" s="1" t="s">
        <v>124</v>
      </c>
    </row>
    <row r="159" spans="1:10" x14ac:dyDescent="0.3">
      <c r="A159" s="2" t="s">
        <v>102</v>
      </c>
      <c r="B159" s="3">
        <v>208</v>
      </c>
      <c r="C159" s="3">
        <v>242</v>
      </c>
      <c r="D159" s="3">
        <v>223</v>
      </c>
      <c r="E159" s="3">
        <v>196</v>
      </c>
      <c r="F159" s="3">
        <v>117</v>
      </c>
      <c r="G159" s="3">
        <v>110</v>
      </c>
      <c r="H159" s="3">
        <v>98</v>
      </c>
      <c r="I159" s="3">
        <v>146</v>
      </c>
    </row>
    <row r="160" spans="1:10" x14ac:dyDescent="0.3">
      <c r="A160" s="2" t="s">
        <v>103</v>
      </c>
      <c r="B160" s="3">
        <f>216+20+37</f>
        <v>273</v>
      </c>
      <c r="C160" s="3">
        <v>234</v>
      </c>
      <c r="D160" s="3">
        <v>173</v>
      </c>
      <c r="E160" s="3">
        <v>240</v>
      </c>
      <c r="F160" s="3">
        <v>233</v>
      </c>
      <c r="G160" s="3">
        <v>139</v>
      </c>
      <c r="H160" s="3">
        <v>153</v>
      </c>
      <c r="I160" s="3">
        <v>197</v>
      </c>
    </row>
    <row r="161" spans="1:10" x14ac:dyDescent="0.3">
      <c r="A161" s="2" t="s">
        <v>104</v>
      </c>
      <c r="B161" s="3">
        <v>69</v>
      </c>
      <c r="C161" s="3">
        <v>44</v>
      </c>
      <c r="D161" s="3">
        <v>51</v>
      </c>
      <c r="E161" s="3">
        <v>76</v>
      </c>
      <c r="F161" s="3">
        <v>49</v>
      </c>
      <c r="G161" s="3">
        <v>28</v>
      </c>
      <c r="H161" s="3">
        <v>94</v>
      </c>
      <c r="I161" s="3">
        <v>78</v>
      </c>
    </row>
    <row r="162" spans="1:10" x14ac:dyDescent="0.3">
      <c r="A162" s="2" t="s">
        <v>120</v>
      </c>
      <c r="B162" s="3">
        <v>15</v>
      </c>
      <c r="C162" s="3">
        <v>62</v>
      </c>
      <c r="D162" s="3">
        <v>59</v>
      </c>
      <c r="E162" s="3">
        <v>49</v>
      </c>
      <c r="F162" s="3">
        <v>47</v>
      </c>
      <c r="G162" s="3">
        <v>41</v>
      </c>
      <c r="H162" s="3">
        <v>54</v>
      </c>
      <c r="I162" s="3">
        <v>56</v>
      </c>
    </row>
    <row r="163" spans="1:10" x14ac:dyDescent="0.3">
      <c r="A163" s="2" t="s">
        <v>109</v>
      </c>
      <c r="B163" s="3">
        <v>225</v>
      </c>
      <c r="C163" s="3">
        <v>258</v>
      </c>
      <c r="D163" s="3">
        <v>278</v>
      </c>
      <c r="E163" s="3">
        <v>286</v>
      </c>
      <c r="F163" s="3">
        <v>278</v>
      </c>
      <c r="G163" s="3">
        <v>438</v>
      </c>
      <c r="H163" s="3">
        <v>278</v>
      </c>
      <c r="I163" s="3">
        <v>222</v>
      </c>
    </row>
    <row r="164" spans="1:10" x14ac:dyDescent="0.3">
      <c r="A164" s="4" t="s">
        <v>121</v>
      </c>
      <c r="B164" s="5">
        <f t="shared" ref="B164:I164" si="48">+SUM(B159:B163)</f>
        <v>790</v>
      </c>
      <c r="C164" s="5">
        <f t="shared" si="48"/>
        <v>840</v>
      </c>
      <c r="D164" s="5">
        <f t="shared" si="48"/>
        <v>784</v>
      </c>
      <c r="E164" s="5">
        <f t="shared" si="48"/>
        <v>847</v>
      </c>
      <c r="F164" s="5">
        <f t="shared" si="48"/>
        <v>724</v>
      </c>
      <c r="G164" s="5">
        <f t="shared" si="48"/>
        <v>756</v>
      </c>
      <c r="H164" s="5">
        <f t="shared" si="48"/>
        <v>677</v>
      </c>
      <c r="I164" s="5">
        <f t="shared" si="48"/>
        <v>699</v>
      </c>
    </row>
    <row r="165" spans="1:10" x14ac:dyDescent="0.3">
      <c r="A165" s="2" t="s">
        <v>106</v>
      </c>
      <c r="B165" s="3">
        <v>69</v>
      </c>
      <c r="C165" s="3">
        <v>39</v>
      </c>
      <c r="D165" s="3">
        <v>30</v>
      </c>
      <c r="E165" s="3">
        <v>22</v>
      </c>
      <c r="F165" s="3">
        <v>18</v>
      </c>
      <c r="G165" s="3">
        <v>12</v>
      </c>
      <c r="H165" s="3">
        <v>7</v>
      </c>
      <c r="I165" s="3">
        <v>9</v>
      </c>
    </row>
    <row r="166" spans="1:10" x14ac:dyDescent="0.3">
      <c r="A166" s="2" t="s">
        <v>110</v>
      </c>
      <c r="B166" s="3">
        <v>144</v>
      </c>
      <c r="C166" s="3">
        <v>312</v>
      </c>
      <c r="D166" s="3">
        <v>387</v>
      </c>
      <c r="E166" s="3">
        <v>325</v>
      </c>
      <c r="F166" s="3">
        <v>333</v>
      </c>
      <c r="G166" s="3">
        <v>356</v>
      </c>
      <c r="H166" s="43">
        <f t="shared" ref="H166" si="49">-(SUM(H164:H165)+H82)</f>
        <v>11</v>
      </c>
      <c r="I166" s="43">
        <f>-(SUM(I164:I165)+I82)</f>
        <v>50</v>
      </c>
      <c r="J166" t="s">
        <v>141</v>
      </c>
    </row>
    <row r="167" spans="1:10" ht="15" thickBot="1" x14ac:dyDescent="0.35">
      <c r="A167" s="6" t="s">
        <v>125</v>
      </c>
      <c r="B167" s="7">
        <f t="shared" ref="B167:H167" si="50">+SUM(B164:B166)</f>
        <v>1003</v>
      </c>
      <c r="C167" s="7">
        <f t="shared" si="50"/>
        <v>1191</v>
      </c>
      <c r="D167" s="7">
        <f t="shared" si="50"/>
        <v>1201</v>
      </c>
      <c r="E167" s="7">
        <f t="shared" si="50"/>
        <v>1194</v>
      </c>
      <c r="F167" s="7">
        <f t="shared" si="50"/>
        <v>1075</v>
      </c>
      <c r="G167" s="7">
        <f t="shared" si="50"/>
        <v>1124</v>
      </c>
      <c r="H167" s="7">
        <f t="shared" si="50"/>
        <v>695</v>
      </c>
      <c r="I167" s="7">
        <f>+SUM(I164:I166)</f>
        <v>758</v>
      </c>
    </row>
    <row r="168" spans="1:10" ht="15" thickTop="1" x14ac:dyDescent="0.3">
      <c r="A168" s="12" t="s">
        <v>113</v>
      </c>
      <c r="B168" s="13">
        <f t="shared" ref="B168:H168" si="51">+B167+B82</f>
        <v>40</v>
      </c>
      <c r="C168" s="13">
        <f t="shared" si="51"/>
        <v>48</v>
      </c>
      <c r="D168" s="13">
        <f t="shared" si="51"/>
        <v>96</v>
      </c>
      <c r="E168" s="13">
        <f t="shared" si="51"/>
        <v>166</v>
      </c>
      <c r="F168" s="13">
        <f t="shared" si="51"/>
        <v>-44</v>
      </c>
      <c r="G168" s="13">
        <f t="shared" si="51"/>
        <v>38</v>
      </c>
      <c r="H168" s="13">
        <f t="shared" si="51"/>
        <v>0</v>
      </c>
      <c r="I168" s="13">
        <f>+I167+I82</f>
        <v>0</v>
      </c>
    </row>
    <row r="169" spans="1:10" x14ac:dyDescent="0.3">
      <c r="A169" s="1" t="s">
        <v>126</v>
      </c>
    </row>
    <row r="170" spans="1:10" x14ac:dyDescent="0.3">
      <c r="A170" s="2" t="s">
        <v>102</v>
      </c>
      <c r="B170" s="3">
        <v>121</v>
      </c>
      <c r="C170" s="3">
        <v>133</v>
      </c>
      <c r="D170" s="3">
        <v>140</v>
      </c>
      <c r="E170" s="3">
        <v>160</v>
      </c>
      <c r="F170" s="3">
        <v>149</v>
      </c>
      <c r="G170" s="3">
        <v>148</v>
      </c>
      <c r="H170" s="3">
        <v>130</v>
      </c>
      <c r="I170" s="3">
        <v>124</v>
      </c>
    </row>
    <row r="171" spans="1:10" x14ac:dyDescent="0.3">
      <c r="A171" s="2" t="s">
        <v>103</v>
      </c>
      <c r="B171" s="3">
        <f>75+12+27</f>
        <v>114</v>
      </c>
      <c r="C171" s="3">
        <v>85</v>
      </c>
      <c r="D171" s="3">
        <v>106</v>
      </c>
      <c r="E171" s="3">
        <v>116</v>
      </c>
      <c r="F171" s="3">
        <v>111</v>
      </c>
      <c r="G171" s="3">
        <v>132</v>
      </c>
      <c r="H171" s="3">
        <v>136</v>
      </c>
      <c r="I171" s="3">
        <v>134</v>
      </c>
    </row>
    <row r="172" spans="1:10" x14ac:dyDescent="0.3">
      <c r="A172" s="2" t="s">
        <v>104</v>
      </c>
      <c r="B172" s="3">
        <v>46</v>
      </c>
      <c r="C172" s="3">
        <v>48</v>
      </c>
      <c r="D172" s="3">
        <v>54</v>
      </c>
      <c r="E172" s="3">
        <v>56</v>
      </c>
      <c r="F172" s="3">
        <v>50</v>
      </c>
      <c r="G172" s="3">
        <v>44</v>
      </c>
      <c r="H172" s="3">
        <v>46</v>
      </c>
      <c r="I172" s="3">
        <v>41</v>
      </c>
    </row>
    <row r="173" spans="1:10" x14ac:dyDescent="0.3">
      <c r="A173" s="2" t="s">
        <v>108</v>
      </c>
      <c r="B173" s="3">
        <v>22</v>
      </c>
      <c r="C173" s="3">
        <v>42</v>
      </c>
      <c r="D173" s="3">
        <v>54</v>
      </c>
      <c r="E173" s="3">
        <v>55</v>
      </c>
      <c r="F173" s="3">
        <v>53</v>
      </c>
      <c r="G173" s="3">
        <v>46</v>
      </c>
      <c r="H173" s="3">
        <v>43</v>
      </c>
      <c r="I173" s="3">
        <v>42</v>
      </c>
    </row>
    <row r="174" spans="1:10" x14ac:dyDescent="0.3">
      <c r="A174" s="2" t="s">
        <v>109</v>
      </c>
      <c r="B174" s="3">
        <v>210</v>
      </c>
      <c r="C174" s="3">
        <v>230</v>
      </c>
      <c r="D174" s="3">
        <v>233</v>
      </c>
      <c r="E174" s="3">
        <v>217</v>
      </c>
      <c r="F174" s="3">
        <v>195</v>
      </c>
      <c r="G174" s="3">
        <v>214</v>
      </c>
      <c r="H174" s="3">
        <v>222</v>
      </c>
      <c r="I174" s="3">
        <v>220</v>
      </c>
    </row>
    <row r="175" spans="1:10" x14ac:dyDescent="0.3">
      <c r="A175" s="4" t="s">
        <v>121</v>
      </c>
      <c r="B175" s="5">
        <f t="shared" ref="B175:I175" si="52">+SUM(B170:B174)</f>
        <v>513</v>
      </c>
      <c r="C175" s="5">
        <f t="shared" si="52"/>
        <v>538</v>
      </c>
      <c r="D175" s="5">
        <v>587</v>
      </c>
      <c r="E175" s="5">
        <f t="shared" si="52"/>
        <v>604</v>
      </c>
      <c r="F175" s="5">
        <f t="shared" si="52"/>
        <v>558</v>
      </c>
      <c r="G175" s="5">
        <f t="shared" si="52"/>
        <v>584</v>
      </c>
      <c r="H175" s="5">
        <f t="shared" si="52"/>
        <v>577</v>
      </c>
      <c r="I175" s="5">
        <f t="shared" si="52"/>
        <v>561</v>
      </c>
    </row>
    <row r="176" spans="1:10" x14ac:dyDescent="0.3">
      <c r="A176" s="2" t="s">
        <v>106</v>
      </c>
      <c r="B176" s="3">
        <v>18</v>
      </c>
      <c r="C176" s="3">
        <v>27</v>
      </c>
      <c r="D176" s="3">
        <v>28</v>
      </c>
      <c r="E176" s="3">
        <v>33</v>
      </c>
      <c r="F176" s="3">
        <v>31</v>
      </c>
      <c r="G176" s="3">
        <v>25</v>
      </c>
      <c r="H176" s="3">
        <v>26</v>
      </c>
      <c r="I176" s="3">
        <v>22</v>
      </c>
    </row>
    <row r="177" spans="1:9" x14ac:dyDescent="0.3">
      <c r="A177" s="2" t="s">
        <v>110</v>
      </c>
      <c r="B177" s="3">
        <v>75</v>
      </c>
      <c r="C177" s="3">
        <v>84</v>
      </c>
      <c r="D177" s="3">
        <v>91</v>
      </c>
      <c r="E177" s="3">
        <v>110</v>
      </c>
      <c r="F177" s="3">
        <v>116</v>
      </c>
      <c r="G177" s="3">
        <v>112</v>
      </c>
      <c r="H177" s="3">
        <v>141</v>
      </c>
      <c r="I177" s="3">
        <v>134</v>
      </c>
    </row>
    <row r="178" spans="1:9" ht="15" thickBot="1" x14ac:dyDescent="0.35">
      <c r="A178" s="6" t="s">
        <v>127</v>
      </c>
      <c r="B178" s="7">
        <f t="shared" ref="B178:H178" si="53">+SUM(B175:B177)</f>
        <v>606</v>
      </c>
      <c r="C178" s="7">
        <f t="shared" si="53"/>
        <v>649</v>
      </c>
      <c r="D178" s="7">
        <f t="shared" si="53"/>
        <v>706</v>
      </c>
      <c r="E178" s="7">
        <f t="shared" si="53"/>
        <v>747</v>
      </c>
      <c r="F178" s="7">
        <f t="shared" si="53"/>
        <v>705</v>
      </c>
      <c r="G178" s="7">
        <f t="shared" si="53"/>
        <v>721</v>
      </c>
      <c r="H178" s="7">
        <f t="shared" si="53"/>
        <v>744</v>
      </c>
      <c r="I178" s="7">
        <f>+SUM(I175:I177)</f>
        <v>717</v>
      </c>
    </row>
    <row r="179" spans="1:9" ht="15" thickTop="1" x14ac:dyDescent="0.3">
      <c r="A179" s="12" t="s">
        <v>113</v>
      </c>
      <c r="B179" s="13">
        <f t="shared" ref="B179:H179" si="54">+B178-B66</f>
        <v>0</v>
      </c>
      <c r="C179" s="13">
        <f t="shared" si="54"/>
        <v>0</v>
      </c>
      <c r="D179" s="13">
        <f t="shared" si="54"/>
        <v>0</v>
      </c>
      <c r="E179" s="13">
        <f t="shared" si="54"/>
        <v>0</v>
      </c>
      <c r="F179" s="13">
        <f t="shared" si="54"/>
        <v>0</v>
      </c>
      <c r="G179" s="13">
        <f t="shared" si="54"/>
        <v>0</v>
      </c>
      <c r="H179" s="13">
        <f t="shared" si="54"/>
        <v>0</v>
      </c>
      <c r="I179" s="13">
        <f>+I178-I66</f>
        <v>0</v>
      </c>
    </row>
    <row r="180" spans="1:9" x14ac:dyDescent="0.3">
      <c r="A180" s="14" t="s">
        <v>128</v>
      </c>
      <c r="B180" s="14"/>
      <c r="C180" s="14"/>
      <c r="D180" s="14"/>
      <c r="E180" s="14"/>
      <c r="F180" s="14"/>
      <c r="G180" s="14"/>
      <c r="H180" s="14"/>
      <c r="I180" s="14"/>
    </row>
    <row r="181" spans="1:9" x14ac:dyDescent="0.3">
      <c r="A181" s="28" t="s">
        <v>133</v>
      </c>
    </row>
    <row r="182" spans="1:9" x14ac:dyDescent="0.3">
      <c r="A182" s="33" t="s">
        <v>102</v>
      </c>
      <c r="B182" s="34"/>
      <c r="C182" s="40">
        <v>7.4526928675400297E-2</v>
      </c>
      <c r="D182" s="40">
        <v>3.061500948252506E-2</v>
      </c>
      <c r="E182" s="40">
        <v>-2.4301581958936384E-2</v>
      </c>
      <c r="F182" s="40">
        <v>7.0481319421070346E-2</v>
      </c>
      <c r="G182" s="40">
        <v>-8.9171173437303478E-2</v>
      </c>
      <c r="H182" s="40">
        <v>0.18606738470035902</v>
      </c>
      <c r="I182" s="34">
        <v>7.0000000000000007E-2</v>
      </c>
    </row>
    <row r="183" spans="1:9" x14ac:dyDescent="0.3">
      <c r="A183" s="31" t="s">
        <v>115</v>
      </c>
      <c r="B183" s="30"/>
      <c r="C183" s="40">
        <v>9.3228309428638606E-2</v>
      </c>
      <c r="D183" s="40">
        <v>4.1402301322722872E-2</v>
      </c>
      <c r="E183" s="40">
        <v>-3.7381247418422137E-2</v>
      </c>
      <c r="F183" s="40">
        <v>7.7558463848959452E-2</v>
      </c>
      <c r="G183" s="40">
        <v>-7.1279243404678949E-2</v>
      </c>
      <c r="H183" s="40">
        <v>0.24815092721620752</v>
      </c>
      <c r="I183" s="30">
        <v>0.05</v>
      </c>
    </row>
    <row r="184" spans="1:9" x14ac:dyDescent="0.3">
      <c r="A184" s="31" t="s">
        <v>116</v>
      </c>
      <c r="B184" s="30"/>
      <c r="C184" s="40">
        <v>7.6190476190476197E-2</v>
      </c>
      <c r="D184" s="40">
        <v>2.9498525073746312E-2</v>
      </c>
      <c r="E184" s="40">
        <v>1.0642652476463364E-2</v>
      </c>
      <c r="F184" s="40">
        <v>6.5208586472255969E-2</v>
      </c>
      <c r="G184" s="40">
        <v>-0.11806083650190113</v>
      </c>
      <c r="H184" s="40">
        <v>8.3854278939426596E-2</v>
      </c>
      <c r="I184" s="30">
        <v>0.09</v>
      </c>
    </row>
    <row r="185" spans="1:9" x14ac:dyDescent="0.3">
      <c r="A185" s="31" t="s">
        <v>117</v>
      </c>
      <c r="B185" s="30"/>
      <c r="C185" s="40">
        <v>-0.12742718446601942</v>
      </c>
      <c r="D185" s="40">
        <v>-0.10152990264255911</v>
      </c>
      <c r="E185" s="40">
        <v>-7.8947368421052627E-2</v>
      </c>
      <c r="F185" s="40">
        <v>3.3613445378151263E-3</v>
      </c>
      <c r="G185" s="40">
        <v>-0.135678391959799</v>
      </c>
      <c r="H185" s="40">
        <v>-1.7441860465116279E-2</v>
      </c>
      <c r="I185" s="30">
        <v>0.25</v>
      </c>
    </row>
    <row r="186" spans="1:9" x14ac:dyDescent="0.3">
      <c r="A186" s="33" t="s">
        <v>103</v>
      </c>
      <c r="B186" s="34"/>
      <c r="C186" s="40">
        <v>-0.31349782293178519</v>
      </c>
      <c r="D186" s="40">
        <v>5.3118393234672302E-2</v>
      </c>
      <c r="E186" s="40">
        <v>0.15959849435382686</v>
      </c>
      <c r="F186" s="40">
        <v>6.1674962129409219E-2</v>
      </c>
      <c r="G186" s="40">
        <v>-4.7390949857317573E-2</v>
      </c>
      <c r="H186" s="40">
        <v>0.22563389322777361</v>
      </c>
      <c r="I186" s="34">
        <v>0.12</v>
      </c>
    </row>
    <row r="187" spans="1:9" x14ac:dyDescent="0.3">
      <c r="A187" s="31" t="s">
        <v>115</v>
      </c>
      <c r="B187" s="30"/>
      <c r="C187" s="40">
        <v>-0.31331699346405228</v>
      </c>
      <c r="D187" s="40">
        <v>2.9545905215149711E-2</v>
      </c>
      <c r="E187" s="40">
        <v>0.13154853620955315</v>
      </c>
      <c r="F187" s="40">
        <v>7.114893617021277E-2</v>
      </c>
      <c r="G187" s="40">
        <v>-6.3721595423486418E-2</v>
      </c>
      <c r="H187" s="40">
        <v>0.18295994568906992</v>
      </c>
      <c r="I187" s="30">
        <v>0.09</v>
      </c>
    </row>
    <row r="188" spans="1:9" x14ac:dyDescent="0.3">
      <c r="A188" s="31" t="s">
        <v>116</v>
      </c>
      <c r="B188" s="30"/>
      <c r="C188" s="40">
        <v>-0.30045572916666669</v>
      </c>
      <c r="D188" s="40">
        <v>0.11447184737087017</v>
      </c>
      <c r="E188" s="40">
        <v>0.22755741127348644</v>
      </c>
      <c r="F188" s="40">
        <v>0.05</v>
      </c>
      <c r="G188" s="40">
        <v>-1.101392938127632E-2</v>
      </c>
      <c r="H188" s="40">
        <v>0.30887651490337376</v>
      </c>
      <c r="I188" s="30">
        <v>0.16</v>
      </c>
    </row>
    <row r="189" spans="1:9" x14ac:dyDescent="0.3">
      <c r="A189" s="31" t="s">
        <v>117</v>
      </c>
      <c r="B189" s="30"/>
      <c r="C189" s="40">
        <v>-0.38157894736842107</v>
      </c>
      <c r="D189" s="40">
        <v>1.8617021276595744E-2</v>
      </c>
      <c r="E189" s="40">
        <v>0.11488250652741515</v>
      </c>
      <c r="F189" s="40">
        <v>1.1709601873536301E-2</v>
      </c>
      <c r="G189" s="40">
        <v>-6.9444444444444448E-2</v>
      </c>
      <c r="H189" s="40">
        <v>0.21890547263681592</v>
      </c>
      <c r="I189" s="30">
        <v>0.17</v>
      </c>
    </row>
    <row r="190" spans="1:9" x14ac:dyDescent="0.3">
      <c r="A190" s="33" t="s">
        <v>104</v>
      </c>
      <c r="B190" s="34"/>
      <c r="C190" s="40">
        <v>0.23410498858819692</v>
      </c>
      <c r="D190" s="40">
        <v>0.11941875825627477</v>
      </c>
      <c r="E190" s="40">
        <v>0.21170639603493038</v>
      </c>
      <c r="F190" s="40">
        <v>0.20919361121932217</v>
      </c>
      <c r="G190" s="40">
        <v>7.5869845360824736E-2</v>
      </c>
      <c r="H190" s="40">
        <v>0.24120377301991316</v>
      </c>
      <c r="I190" s="34">
        <v>-0.13</v>
      </c>
    </row>
    <row r="191" spans="1:9" x14ac:dyDescent="0.3">
      <c r="A191" s="31" t="s">
        <v>115</v>
      </c>
      <c r="B191" s="30"/>
      <c r="C191" s="40">
        <v>0.28918650793650796</v>
      </c>
      <c r="D191" s="40">
        <v>0.12350904193920739</v>
      </c>
      <c r="E191" s="40">
        <v>0.19726027397260273</v>
      </c>
      <c r="F191" s="40">
        <v>0.21910755148741418</v>
      </c>
      <c r="G191" s="40">
        <v>8.7517597372125763E-2</v>
      </c>
      <c r="H191" s="40">
        <v>0.24012944983818771</v>
      </c>
      <c r="I191" s="30">
        <v>-0.1</v>
      </c>
    </row>
    <row r="192" spans="1:9" x14ac:dyDescent="0.3">
      <c r="A192" s="31" t="s">
        <v>116</v>
      </c>
      <c r="B192" s="30"/>
      <c r="C192" s="40">
        <v>0.14054054054054055</v>
      </c>
      <c r="D192" s="40">
        <v>0.12606635071090047</v>
      </c>
      <c r="E192" s="40">
        <v>0.26936026936026936</v>
      </c>
      <c r="F192" s="40">
        <v>0.19893899204244031</v>
      </c>
      <c r="G192" s="40">
        <v>4.8672566371681415E-2</v>
      </c>
      <c r="H192" s="40">
        <v>0.2378691983122363</v>
      </c>
      <c r="I192" s="30">
        <v>-0.21</v>
      </c>
    </row>
    <row r="193" spans="1:9" x14ac:dyDescent="0.3">
      <c r="A193" s="31" t="s">
        <v>117</v>
      </c>
      <c r="B193" s="30"/>
      <c r="C193" s="40">
        <v>3.968253968253968E-2</v>
      </c>
      <c r="D193" s="40">
        <v>-1.5267175572519083E-2</v>
      </c>
      <c r="E193" s="40">
        <v>7.7519379844961239E-3</v>
      </c>
      <c r="F193" s="40">
        <v>6.1538461538461542E-2</v>
      </c>
      <c r="G193" s="40">
        <v>7.2463768115942032E-2</v>
      </c>
      <c r="H193" s="40">
        <v>0.31756756756756754</v>
      </c>
      <c r="I193" s="30">
        <v>-0.06</v>
      </c>
    </row>
    <row r="194" spans="1:9" x14ac:dyDescent="0.3">
      <c r="A194" s="33" t="s">
        <v>108</v>
      </c>
      <c r="B194" s="34"/>
      <c r="C194" s="40">
        <v>4.717880794701987</v>
      </c>
      <c r="D194" s="40">
        <v>9.7289784572619872E-2</v>
      </c>
      <c r="E194" s="40">
        <v>9.0563647878404055E-2</v>
      </c>
      <c r="F194" s="40">
        <v>1.7034456058846303E-2</v>
      </c>
      <c r="G194" s="40">
        <v>-4.3014845831747243E-2</v>
      </c>
      <c r="H194" s="40">
        <v>6.2649164677804292E-2</v>
      </c>
      <c r="I194" s="34">
        <v>0.16</v>
      </c>
    </row>
    <row r="195" spans="1:9" x14ac:dyDescent="0.3">
      <c r="A195" s="31" t="s">
        <v>115</v>
      </c>
      <c r="B195" s="30"/>
      <c r="C195" s="40">
        <v>5.4823008849557526</v>
      </c>
      <c r="D195" s="40">
        <v>0.12116040955631399</v>
      </c>
      <c r="E195" s="40">
        <v>8.8280060882800604E-2</v>
      </c>
      <c r="F195" s="40">
        <v>1.3146853146853148E-2</v>
      </c>
      <c r="G195" s="40">
        <v>-4.7763666482606291E-2</v>
      </c>
      <c r="H195" s="40">
        <v>6.0887213685126125E-2</v>
      </c>
      <c r="I195" s="30">
        <v>0.17</v>
      </c>
    </row>
    <row r="196" spans="1:9" x14ac:dyDescent="0.3">
      <c r="A196" s="31" t="s">
        <v>116</v>
      </c>
      <c r="B196" s="30"/>
      <c r="C196" s="40">
        <v>3.8565217391304349</v>
      </c>
      <c r="D196" s="40">
        <v>6.087735004476276E-2</v>
      </c>
      <c r="E196" s="40">
        <v>0.13670886075949368</v>
      </c>
      <c r="F196" s="40">
        <v>3.5634743875278395E-2</v>
      </c>
      <c r="G196" s="40">
        <v>-2.1505376344086023E-2</v>
      </c>
      <c r="H196" s="40">
        <v>9.4505494505494503E-2</v>
      </c>
      <c r="I196" s="30">
        <v>0.12</v>
      </c>
    </row>
    <row r="197" spans="1:9" x14ac:dyDescent="0.3">
      <c r="A197" s="31" t="s">
        <v>117</v>
      </c>
      <c r="B197" s="30"/>
      <c r="C197" s="40">
        <v>2.6986301369863015</v>
      </c>
      <c r="D197" s="40">
        <v>-1.1111111111111112E-2</v>
      </c>
      <c r="E197" s="40">
        <v>-8.6142322097378279E-2</v>
      </c>
      <c r="F197" s="40">
        <v>-2.8688524590163935E-2</v>
      </c>
      <c r="G197" s="40">
        <v>-9.7046413502109699E-2</v>
      </c>
      <c r="H197" s="40">
        <v>-0.11214953271028037</v>
      </c>
      <c r="I197" s="30">
        <v>0.28000000000000003</v>
      </c>
    </row>
    <row r="198" spans="1:9" x14ac:dyDescent="0.3">
      <c r="A198" s="33" t="s">
        <v>109</v>
      </c>
      <c r="B198" s="34"/>
      <c r="C198" s="40">
        <v>-0.36521739130434783</v>
      </c>
      <c r="D198" s="40">
        <v>0</v>
      </c>
      <c r="E198" s="40">
        <v>0.20547945205479451</v>
      </c>
      <c r="F198" s="40">
        <v>-0.52272727272727271</v>
      </c>
      <c r="G198" s="40">
        <v>-0.2857142857142857</v>
      </c>
      <c r="H198" s="40">
        <v>-0.16666666666666666</v>
      </c>
      <c r="I198" s="34">
        <v>3.02</v>
      </c>
    </row>
    <row r="199" spans="1:9" x14ac:dyDescent="0.3">
      <c r="A199" s="35" t="s">
        <v>105</v>
      </c>
      <c r="B199" s="37"/>
      <c r="C199" s="41">
        <v>6.2924636772237905E-2</v>
      </c>
      <c r="D199" s="40">
        <v>5.6577179008096501E-2</v>
      </c>
      <c r="E199" s="40">
        <v>6.9866286104303038E-2</v>
      </c>
      <c r="F199" s="40">
        <v>7.9251848629839056E-2</v>
      </c>
      <c r="G199" s="40">
        <v>-4.4333387070772209E-2</v>
      </c>
      <c r="H199" s="40">
        <v>0.18907444894286998</v>
      </c>
      <c r="I199" s="37">
        <v>0.06</v>
      </c>
    </row>
    <row r="200" spans="1:9" x14ac:dyDescent="0.3">
      <c r="A200" s="33" t="s">
        <v>106</v>
      </c>
      <c r="B200" s="34"/>
      <c r="C200" s="40">
        <v>-1.3622603430877902E-2</v>
      </c>
      <c r="D200" s="40">
        <v>4.4501278772378514E-2</v>
      </c>
      <c r="E200" s="40">
        <v>-7.6395690499510283E-2</v>
      </c>
      <c r="F200" s="40">
        <v>1.0604453870625663E-2</v>
      </c>
      <c r="G200" s="40">
        <v>-3.1479538300104928E-2</v>
      </c>
      <c r="H200" s="40">
        <v>0.19447453954496208</v>
      </c>
      <c r="I200" s="34">
        <v>7.0000000000000007E-2</v>
      </c>
    </row>
    <row r="201" spans="1:9" x14ac:dyDescent="0.3">
      <c r="A201" s="31" t="s">
        <v>115</v>
      </c>
      <c r="B201" s="30"/>
      <c r="C201" s="40">
        <v>8.4779997816355493E-2</v>
      </c>
      <c r="D201" s="40">
        <v>6.0892758290976803E-2</v>
      </c>
      <c r="E201" s="40">
        <v>5.6306626820359564E-2</v>
      </c>
      <c r="F201" s="40">
        <v>8.7749236572660316E-2</v>
      </c>
      <c r="G201" s="40">
        <v>-3.7858145487573283E-2</v>
      </c>
      <c r="H201" s="40">
        <v>-0.91478223557176574</v>
      </c>
      <c r="I201" s="30">
        <v>0.06</v>
      </c>
    </row>
    <row r="202" spans="1:9" x14ac:dyDescent="0.3">
      <c r="A202" s="31" t="s">
        <v>116</v>
      </c>
      <c r="B202" s="30"/>
      <c r="C202" s="40">
        <v>4.978580525645479E-2</v>
      </c>
      <c r="D202" s="40">
        <v>6.4740266901952129E-2</v>
      </c>
      <c r="E202" s="40">
        <v>0.11176714315309716</v>
      </c>
      <c r="F202" s="40">
        <v>7.6120376409205256E-2</v>
      </c>
      <c r="G202" s="40">
        <v>-5.1688311688311686E-2</v>
      </c>
      <c r="H202" s="40">
        <v>-0.99050488450652785</v>
      </c>
      <c r="I202" s="30">
        <v>-0.03</v>
      </c>
    </row>
    <row r="203" spans="1:9" x14ac:dyDescent="0.3">
      <c r="A203" s="31" t="s">
        <v>117</v>
      </c>
      <c r="B203" s="30"/>
      <c r="C203" s="40">
        <v>-0.16331096196868009</v>
      </c>
      <c r="D203" s="40">
        <v>-4.7459893048128345E-2</v>
      </c>
      <c r="E203" s="40">
        <v>-2.0350877192982456E-2</v>
      </c>
      <c r="F203" s="40">
        <v>5.7306590257879654E-3</v>
      </c>
      <c r="G203" s="40">
        <v>-8.8319088319088315E-2</v>
      </c>
      <c r="H203" s="40">
        <v>-0.97734374999999996</v>
      </c>
      <c r="I203" s="30">
        <v>-0.16</v>
      </c>
    </row>
    <row r="204" spans="1:9" x14ac:dyDescent="0.3">
      <c r="A204" s="31" t="s">
        <v>123</v>
      </c>
      <c r="B204" s="30"/>
      <c r="C204" s="42">
        <v>0</v>
      </c>
      <c r="D204" s="42">
        <v>0</v>
      </c>
      <c r="E204" s="40" t="e">
        <v>#DIV/0!</v>
      </c>
      <c r="F204" s="40">
        <v>2.9126213592233011E-2</v>
      </c>
      <c r="G204" s="40">
        <v>-0.15094339622641509</v>
      </c>
      <c r="H204" s="40">
        <v>-4.4444444444444446E-2</v>
      </c>
      <c r="I204" s="30">
        <v>0.42</v>
      </c>
    </row>
    <row r="205" spans="1:9" x14ac:dyDescent="0.3">
      <c r="A205" s="29" t="s">
        <v>110</v>
      </c>
      <c r="B205" s="30"/>
      <c r="C205" s="40">
        <v>4.878048780487805E-2</v>
      </c>
      <c r="D205" s="40">
        <v>-1.8720930232558139</v>
      </c>
      <c r="E205" s="40">
        <v>-0.65333333333333332</v>
      </c>
      <c r="F205" s="40">
        <v>-1.2692307692307692</v>
      </c>
      <c r="G205" s="40">
        <v>-0.5714285714285714</v>
      </c>
      <c r="H205" s="40">
        <v>-4.6363636363636367</v>
      </c>
      <c r="I205" s="30">
        <v>0</v>
      </c>
    </row>
    <row r="206" spans="1:9" ht="15" thickBot="1" x14ac:dyDescent="0.35">
      <c r="A206" s="32" t="s">
        <v>107</v>
      </c>
      <c r="B206" s="36"/>
      <c r="C206" s="41">
        <v>5.8004640371229696E-2</v>
      </c>
      <c r="D206" s="40">
        <v>6.0971089696071165E-2</v>
      </c>
      <c r="E206" s="40">
        <v>5.9592430858806403E-2</v>
      </c>
      <c r="F206" s="40">
        <v>7.4731433909388134E-2</v>
      </c>
      <c r="G206" s="40">
        <v>-4.3817266150267146E-2</v>
      </c>
      <c r="H206" s="40">
        <v>0.1907600994572628</v>
      </c>
      <c r="I206" s="36">
        <v>0.06</v>
      </c>
    </row>
    <row r="207"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2024-02-12T16:35:18Z</dcterms:modified>
</cp:coreProperties>
</file>