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3AFE4DD-4334-4FEF-89D2-8F79E4699A1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6" l="1"/>
  <c r="D68" i="6"/>
  <c r="E68" i="6"/>
  <c r="F68" i="6"/>
  <c r="G68" i="6"/>
  <c r="H68" i="6"/>
  <c r="I68" i="6"/>
  <c r="B68" i="6"/>
  <c r="D67" i="6"/>
  <c r="E67" i="6"/>
  <c r="F67" i="6"/>
  <c r="G67" i="6"/>
  <c r="H67" i="6"/>
  <c r="I67" i="6"/>
  <c r="C67" i="6"/>
  <c r="C64" i="6"/>
  <c r="D64" i="6"/>
  <c r="E64" i="6"/>
  <c r="F64" i="6"/>
  <c r="G64" i="6"/>
  <c r="H64" i="6"/>
  <c r="I64" i="6"/>
  <c r="B64" i="6"/>
  <c r="C57" i="6"/>
  <c r="D57" i="6"/>
  <c r="E57" i="6"/>
  <c r="F57" i="6"/>
  <c r="G57" i="6"/>
  <c r="H57" i="6"/>
  <c r="I57" i="6"/>
  <c r="B57" i="6"/>
  <c r="B67" i="6"/>
  <c r="C65" i="6"/>
  <c r="D65" i="6"/>
  <c r="E65" i="6"/>
  <c r="F65" i="6"/>
  <c r="G65" i="6"/>
  <c r="H65" i="6"/>
  <c r="I65" i="6"/>
  <c r="B65" i="6"/>
  <c r="C66" i="6"/>
  <c r="D66" i="6"/>
  <c r="E66" i="6"/>
  <c r="F66" i="6"/>
  <c r="G66" i="6"/>
  <c r="H66" i="6"/>
  <c r="I66" i="6"/>
  <c r="B66" i="6"/>
  <c r="C63" i="6"/>
  <c r="D63" i="6"/>
  <c r="E63" i="6"/>
  <c r="F63" i="6"/>
  <c r="G63" i="6"/>
  <c r="H63" i="6"/>
  <c r="I63" i="6"/>
  <c r="B63" i="6"/>
  <c r="C62" i="6"/>
  <c r="D62" i="6"/>
  <c r="E62" i="6"/>
  <c r="F62" i="6"/>
  <c r="G62" i="6"/>
  <c r="H62" i="6"/>
  <c r="I62" i="6"/>
  <c r="B62" i="6"/>
  <c r="C61" i="6"/>
  <c r="D61" i="6"/>
  <c r="E61" i="6"/>
  <c r="F61" i="6"/>
  <c r="G61" i="6"/>
  <c r="H61" i="6"/>
  <c r="I61" i="6"/>
  <c r="B61" i="6"/>
  <c r="C60" i="6"/>
  <c r="D60" i="6"/>
  <c r="E60" i="6"/>
  <c r="F60" i="6"/>
  <c r="G60" i="6"/>
  <c r="H60" i="6"/>
  <c r="I60" i="6"/>
  <c r="B60" i="6"/>
  <c r="C59" i="6"/>
  <c r="D59" i="6"/>
  <c r="E59" i="6"/>
  <c r="F59" i="6"/>
  <c r="G59" i="6"/>
  <c r="H59" i="6"/>
  <c r="I59" i="6"/>
  <c r="B59" i="6"/>
  <c r="C50" i="6" l="1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E1" i="6"/>
  <c r="D1" i="6" s="1"/>
  <c r="C1" i="6" s="1"/>
  <c r="B1" i="6" s="1"/>
  <c r="F1" i="6"/>
  <c r="G1" i="6"/>
  <c r="H1" i="6"/>
  <c r="L1" i="6"/>
  <c r="M1" i="6" s="1"/>
  <c r="N1" i="6" s="1"/>
  <c r="O1" i="6" s="1"/>
  <c r="P1" i="6" s="1"/>
  <c r="L4" i="6"/>
  <c r="M4" i="6"/>
  <c r="N4" i="6"/>
  <c r="O4" i="6"/>
  <c r="P4" i="6"/>
  <c r="L8" i="6"/>
  <c r="M8" i="6"/>
  <c r="N8" i="6"/>
  <c r="O8" i="6"/>
  <c r="P8" i="6"/>
  <c r="B13" i="6"/>
  <c r="I13" i="6"/>
  <c r="L13" i="6"/>
  <c r="E13" i="6"/>
  <c r="F13" i="6"/>
  <c r="O13" i="6"/>
  <c r="P13" i="6"/>
  <c r="G13" i="6"/>
  <c r="B18" i="6"/>
  <c r="B51" i="6"/>
  <c r="D51" i="6"/>
  <c r="E51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E24" i="5"/>
  <c r="J23" i="5"/>
  <c r="B24" i="5"/>
  <c r="J24" i="5"/>
  <c r="K25" i="5"/>
  <c r="L25" i="5"/>
  <c r="M25" i="5"/>
  <c r="N25" i="5"/>
  <c r="K26" i="5"/>
  <c r="K24" i="5" s="1"/>
  <c r="L26" i="5"/>
  <c r="L24" i="5" s="1"/>
  <c r="M26" i="5"/>
  <c r="N26" i="5"/>
  <c r="D28" i="5"/>
  <c r="B28" i="5"/>
  <c r="C28" i="5"/>
  <c r="J28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2" i="5"/>
  <c r="B34" i="5" s="1"/>
  <c r="D32" i="5"/>
  <c r="E32" i="5"/>
  <c r="E34" i="5" s="1"/>
  <c r="J32" i="5"/>
  <c r="K33" i="5"/>
  <c r="K32" i="5" s="1"/>
  <c r="L33" i="5"/>
  <c r="K34" i="5"/>
  <c r="L34" i="5"/>
  <c r="M34" i="5"/>
  <c r="N34" i="5"/>
  <c r="C35" i="5"/>
  <c r="B39" i="5"/>
  <c r="I39" i="5"/>
  <c r="C39" i="5"/>
  <c r="B35" i="5"/>
  <c r="B43" i="5"/>
  <c r="B46" i="5"/>
  <c r="H46" i="5"/>
  <c r="I46" i="5"/>
  <c r="D47" i="5"/>
  <c r="J52" i="5"/>
  <c r="K52" i="5" s="1"/>
  <c r="L52" i="5" s="1"/>
  <c r="M52" i="5" s="1"/>
  <c r="N52" i="5" s="1"/>
  <c r="B53" i="5"/>
  <c r="J57" i="5"/>
  <c r="K57" i="5" s="1"/>
  <c r="L57" i="5" s="1"/>
  <c r="M57" i="5" s="1"/>
  <c r="N57" i="5" s="1"/>
  <c r="D62" i="5"/>
  <c r="G62" i="5"/>
  <c r="J64" i="5"/>
  <c r="K64" i="5" s="1"/>
  <c r="L64" i="5" s="1"/>
  <c r="M64" i="5" s="1"/>
  <c r="N64" i="5" s="1"/>
  <c r="B65" i="5"/>
  <c r="B69" i="5"/>
  <c r="C60" i="5"/>
  <c r="G68" i="5"/>
  <c r="J67" i="5"/>
  <c r="K67" i="5" s="1"/>
  <c r="L67" i="5" s="1"/>
  <c r="M67" i="5" s="1"/>
  <c r="N67" i="5" s="1"/>
  <c r="I68" i="5"/>
  <c r="B74" i="5"/>
  <c r="E78" i="5"/>
  <c r="J77" i="5"/>
  <c r="K77" i="5" s="1"/>
  <c r="L77" i="5" s="1"/>
  <c r="M77" i="5" s="1"/>
  <c r="N77" i="5" s="1"/>
  <c r="B78" i="5"/>
  <c r="B80" i="5" s="1"/>
  <c r="B82" i="5"/>
  <c r="F82" i="5"/>
  <c r="G82" i="5"/>
  <c r="J81" i="5"/>
  <c r="K81" i="5" s="1"/>
  <c r="L81" i="5" s="1"/>
  <c r="M81" i="5" s="1"/>
  <c r="N81" i="5" s="1"/>
  <c r="G89" i="5"/>
  <c r="J88" i="5"/>
  <c r="K88" i="5" s="1"/>
  <c r="L88" i="5" s="1"/>
  <c r="M88" i="5" s="1"/>
  <c r="N88" i="5" s="1"/>
  <c r="C85" i="5"/>
  <c r="G93" i="5"/>
  <c r="B93" i="5"/>
  <c r="B96" i="5"/>
  <c r="F96" i="5"/>
  <c r="J95" i="5"/>
  <c r="K95" i="5" s="1"/>
  <c r="L95" i="5" s="1"/>
  <c r="M95" i="5" s="1"/>
  <c r="N95" i="5" s="1"/>
  <c r="C99" i="5"/>
  <c r="B99" i="5"/>
  <c r="F105" i="5"/>
  <c r="J104" i="5"/>
  <c r="B105" i="5"/>
  <c r="B109" i="5"/>
  <c r="C109" i="5"/>
  <c r="C113" i="5"/>
  <c r="J112" i="5"/>
  <c r="K112" i="5" s="1"/>
  <c r="L112" i="5" s="1"/>
  <c r="M112" i="5" s="1"/>
  <c r="N112" i="5" s="1"/>
  <c r="B113" i="5"/>
  <c r="B120" i="5"/>
  <c r="B127" i="5"/>
  <c r="C127" i="5"/>
  <c r="J126" i="5"/>
  <c r="K126" i="5" s="1"/>
  <c r="L126" i="5" s="1"/>
  <c r="M126" i="5" s="1"/>
  <c r="N126" i="5" s="1"/>
  <c r="B136" i="5"/>
  <c r="G136" i="5"/>
  <c r="J135" i="5"/>
  <c r="K135" i="5" s="1"/>
  <c r="G140" i="5"/>
  <c r="I133" i="5"/>
  <c r="B144" i="5"/>
  <c r="E151" i="5"/>
  <c r="H151" i="5"/>
  <c r="B155" i="5"/>
  <c r="B158" i="5"/>
  <c r="F161" i="5"/>
  <c r="H161" i="5"/>
  <c r="J160" i="5"/>
  <c r="K160" i="5" s="1"/>
  <c r="L160" i="5" s="1"/>
  <c r="M160" i="5" s="1"/>
  <c r="N160" i="5" s="1"/>
  <c r="B161" i="5"/>
  <c r="J166" i="5"/>
  <c r="K166" i="5" s="1"/>
  <c r="L166" i="5" s="1"/>
  <c r="M166" i="5" s="1"/>
  <c r="N166" i="5" s="1"/>
  <c r="B171" i="5"/>
  <c r="B175" i="5"/>
  <c r="D175" i="5"/>
  <c r="J174" i="5"/>
  <c r="K174" i="5"/>
  <c r="L174" i="5" s="1"/>
  <c r="M174" i="5" s="1"/>
  <c r="N174" i="5" s="1"/>
  <c r="B179" i="5"/>
  <c r="B186" i="5"/>
  <c r="B190" i="5"/>
  <c r="C182" i="5"/>
  <c r="H193" i="5"/>
  <c r="J192" i="5"/>
  <c r="K192" i="5" s="1"/>
  <c r="L192" i="5" s="1"/>
  <c r="M192" i="5" s="1"/>
  <c r="N192" i="5" s="1"/>
  <c r="B193" i="5"/>
  <c r="B196" i="5"/>
  <c r="F196" i="5"/>
  <c r="J195" i="5"/>
  <c r="K195" i="5" s="1"/>
  <c r="L195" i="5" s="1"/>
  <c r="M195" i="5" s="1"/>
  <c r="N195" i="5" s="1"/>
  <c r="B200" i="5"/>
  <c r="F200" i="5"/>
  <c r="H200" i="5"/>
  <c r="J204" i="5"/>
  <c r="K204" i="5" s="1"/>
  <c r="L204" i="5" s="1"/>
  <c r="M204" i="5" s="1"/>
  <c r="N204" i="5" s="1"/>
  <c r="F210" i="5"/>
  <c r="H209" i="5"/>
  <c r="B209" i="5"/>
  <c r="D212" i="5"/>
  <c r="J211" i="5"/>
  <c r="K211" i="5" s="1"/>
  <c r="L211" i="5" s="1"/>
  <c r="M211" i="5" s="1"/>
  <c r="N211" i="5" s="1"/>
  <c r="B215" i="5"/>
  <c r="C215" i="5"/>
  <c r="J214" i="5"/>
  <c r="K214" i="5" s="1"/>
  <c r="L214" i="5" s="1"/>
  <c r="M214" i="5" s="1"/>
  <c r="N214" i="5" s="1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E216" i="5" l="1"/>
  <c r="F213" i="5"/>
  <c r="H205" i="5"/>
  <c r="I200" i="5"/>
  <c r="I196" i="5"/>
  <c r="D193" i="5"/>
  <c r="C158" i="5"/>
  <c r="D144" i="5"/>
  <c r="D140" i="5"/>
  <c r="D116" i="5"/>
  <c r="F32" i="5"/>
  <c r="G28" i="5"/>
  <c r="C140" i="5"/>
  <c r="C142" i="5" s="1"/>
  <c r="C136" i="5"/>
  <c r="C138" i="5" s="1"/>
  <c r="B84" i="5"/>
  <c r="C116" i="5"/>
  <c r="E63" i="5"/>
  <c r="F22" i="5"/>
  <c r="E26" i="5"/>
  <c r="E200" i="5"/>
  <c r="D191" i="5"/>
  <c r="I65" i="5"/>
  <c r="G44" i="5"/>
  <c r="D40" i="5"/>
  <c r="I201" i="5"/>
  <c r="F179" i="5"/>
  <c r="G171" i="5"/>
  <c r="H167" i="5"/>
  <c r="H169" i="5" s="1"/>
  <c r="C91" i="5"/>
  <c r="E82" i="5"/>
  <c r="E84" i="5" s="1"/>
  <c r="G40" i="5"/>
  <c r="C193" i="5"/>
  <c r="J199" i="5"/>
  <c r="F171" i="5"/>
  <c r="E140" i="5"/>
  <c r="E44" i="5"/>
  <c r="H28" i="5"/>
  <c r="B201" i="5"/>
  <c r="B203" i="5" s="1"/>
  <c r="C191" i="5"/>
  <c r="B181" i="5"/>
  <c r="D171" i="5"/>
  <c r="D173" i="5" s="1"/>
  <c r="C147" i="5"/>
  <c r="B66" i="5"/>
  <c r="F47" i="5"/>
  <c r="C51" i="6"/>
  <c r="H210" i="5"/>
  <c r="I186" i="5"/>
  <c r="H179" i="5"/>
  <c r="I171" i="5"/>
  <c r="I173" i="5" s="1"/>
  <c r="D165" i="5"/>
  <c r="G161" i="5"/>
  <c r="I144" i="5"/>
  <c r="I146" i="5" s="1"/>
  <c r="H109" i="5"/>
  <c r="H111" i="5" s="1"/>
  <c r="D99" i="5"/>
  <c r="D91" i="5"/>
  <c r="E96" i="5"/>
  <c r="H82" i="5"/>
  <c r="H84" i="5" s="1"/>
  <c r="F54" i="5"/>
  <c r="D50" i="5"/>
  <c r="F39" i="6"/>
  <c r="D32" i="6"/>
  <c r="I51" i="6"/>
  <c r="M13" i="6"/>
  <c r="C13" i="6"/>
  <c r="H133" i="5"/>
  <c r="H159" i="5" s="1"/>
  <c r="F109" i="5"/>
  <c r="D44" i="5"/>
  <c r="N13" i="6"/>
  <c r="D13" i="6"/>
  <c r="D124" i="5"/>
  <c r="D117" i="5"/>
  <c r="F34" i="5"/>
  <c r="E22" i="5"/>
  <c r="B50" i="5"/>
  <c r="C39" i="6"/>
  <c r="H13" i="6"/>
  <c r="E182" i="5"/>
  <c r="E184" i="5" s="1"/>
  <c r="G175" i="5"/>
  <c r="G177" i="5" s="1"/>
  <c r="I209" i="5"/>
  <c r="D201" i="5"/>
  <c r="C194" i="5"/>
  <c r="E171" i="5"/>
  <c r="E173" i="5" s="1"/>
  <c r="E167" i="5"/>
  <c r="E144" i="5"/>
  <c r="H99" i="5"/>
  <c r="E80" i="5"/>
  <c r="H213" i="5"/>
  <c r="F216" i="5"/>
  <c r="G138" i="5"/>
  <c r="I113" i="5"/>
  <c r="I115" i="5" s="1"/>
  <c r="C111" i="5"/>
  <c r="F60" i="5"/>
  <c r="C59" i="5"/>
  <c r="E49" i="5"/>
  <c r="H40" i="5"/>
  <c r="I39" i="6"/>
  <c r="C105" i="5"/>
  <c r="G78" i="5"/>
  <c r="G80" i="5" s="1"/>
  <c r="I69" i="5"/>
  <c r="J69" i="5" s="1"/>
  <c r="K69" i="5" s="1"/>
  <c r="L69" i="5" s="1"/>
  <c r="M69" i="5" s="1"/>
  <c r="N69" i="5" s="1"/>
  <c r="C41" i="5"/>
  <c r="F107" i="5"/>
  <c r="H212" i="5"/>
  <c r="I205" i="5"/>
  <c r="B187" i="5"/>
  <c r="D188" i="5"/>
  <c r="H201" i="5"/>
  <c r="G196" i="5"/>
  <c r="F190" i="5"/>
  <c r="C186" i="5"/>
  <c r="D186" i="5"/>
  <c r="B173" i="5"/>
  <c r="D158" i="5"/>
  <c r="E155" i="5"/>
  <c r="F136" i="5"/>
  <c r="F138" i="5" s="1"/>
  <c r="H130" i="5"/>
  <c r="C124" i="5"/>
  <c r="G109" i="5"/>
  <c r="E39" i="6"/>
  <c r="I32" i="6"/>
  <c r="I69" i="6" s="1"/>
  <c r="F51" i="6"/>
  <c r="B207" i="5"/>
  <c r="D200" i="5"/>
  <c r="D190" i="5"/>
  <c r="C179" i="5"/>
  <c r="C181" i="5" s="1"/>
  <c r="D179" i="5"/>
  <c r="D181" i="5" s="1"/>
  <c r="H175" i="5"/>
  <c r="H177" i="5" s="1"/>
  <c r="H171" i="5"/>
  <c r="H173" i="5" s="1"/>
  <c r="E165" i="5"/>
  <c r="F144" i="5"/>
  <c r="F146" i="5" s="1"/>
  <c r="E130" i="5"/>
  <c r="C120" i="5"/>
  <c r="C115" i="5"/>
  <c r="E113" i="5"/>
  <c r="E115" i="5" s="1"/>
  <c r="C66" i="5"/>
  <c r="I60" i="5"/>
  <c r="J60" i="5" s="1"/>
  <c r="K60" i="5" s="1"/>
  <c r="L60" i="5" s="1"/>
  <c r="M60" i="5" s="1"/>
  <c r="N60" i="5" s="1"/>
  <c r="G47" i="5"/>
  <c r="E85" i="5"/>
  <c r="F89" i="5"/>
  <c r="H68" i="5"/>
  <c r="E66" i="5"/>
  <c r="D49" i="5"/>
  <c r="E43" i="5"/>
  <c r="H39" i="5"/>
  <c r="C19" i="6"/>
  <c r="L19" i="6"/>
  <c r="G142" i="5"/>
  <c r="D146" i="5"/>
  <c r="H30" i="5"/>
  <c r="H181" i="5"/>
  <c r="E169" i="5"/>
  <c r="H158" i="5"/>
  <c r="D151" i="5"/>
  <c r="B153" i="5"/>
  <c r="C133" i="5"/>
  <c r="C156" i="5" s="1"/>
  <c r="B115" i="5"/>
  <c r="B111" i="5"/>
  <c r="E105" i="5"/>
  <c r="E107" i="5" s="1"/>
  <c r="B76" i="5"/>
  <c r="C74" i="5"/>
  <c r="C76" i="5" s="1"/>
  <c r="E41" i="5"/>
  <c r="G22" i="5"/>
  <c r="D69" i="6"/>
  <c r="C190" i="5"/>
  <c r="D187" i="5"/>
  <c r="F215" i="5"/>
  <c r="C187" i="5"/>
  <c r="E187" i="5"/>
  <c r="I175" i="5"/>
  <c r="I177" i="5" s="1"/>
  <c r="C175" i="5"/>
  <c r="E147" i="5"/>
  <c r="I130" i="5"/>
  <c r="E124" i="5"/>
  <c r="I109" i="5"/>
  <c r="I111" i="5" s="1"/>
  <c r="D105" i="5"/>
  <c r="D107" i="5" s="1"/>
  <c r="I78" i="5"/>
  <c r="I80" i="5" s="1"/>
  <c r="F58" i="5"/>
  <c r="H44" i="5"/>
  <c r="D41" i="5"/>
  <c r="F28" i="5"/>
  <c r="F30" i="5" s="1"/>
  <c r="C32" i="6"/>
  <c r="D18" i="6"/>
  <c r="O18" i="6"/>
  <c r="D177" i="5"/>
  <c r="H85" i="5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F207" i="5"/>
  <c r="H203" i="5"/>
  <c r="G212" i="5"/>
  <c r="E212" i="5"/>
  <c r="E207" i="5"/>
  <c r="D182" i="5"/>
  <c r="D184" i="5" s="1"/>
  <c r="C177" i="5"/>
  <c r="H147" i="5"/>
  <c r="C122" i="5"/>
  <c r="D120" i="5"/>
  <c r="G85" i="5"/>
  <c r="H71" i="5"/>
  <c r="H97" i="5" s="1"/>
  <c r="I54" i="5"/>
  <c r="H60" i="5"/>
  <c r="D35" i="5"/>
  <c r="G60" i="5"/>
  <c r="C37" i="5"/>
  <c r="C36" i="5"/>
  <c r="G51" i="6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K31" i="5" s="1"/>
  <c r="D207" i="5"/>
  <c r="D216" i="5"/>
  <c r="I105" i="5"/>
  <c r="I107" i="5" s="1"/>
  <c r="F62" i="5"/>
  <c r="I202" i="5"/>
  <c r="G200" i="5"/>
  <c r="G210" i="5"/>
  <c r="E190" i="5"/>
  <c r="C69" i="5"/>
  <c r="E62" i="5"/>
  <c r="H58" i="5"/>
  <c r="M18" i="6"/>
  <c r="M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C53" i="5"/>
  <c r="D53" i="5"/>
  <c r="G41" i="5"/>
  <c r="G49" i="5"/>
  <c r="H24" i="5"/>
  <c r="H26" i="5" s="1"/>
  <c r="I24" i="5"/>
  <c r="I26" i="5" s="1"/>
  <c r="F201" i="5"/>
  <c r="F203" i="5" s="1"/>
  <c r="I161" i="5"/>
  <c r="D142" i="5"/>
  <c r="G113" i="5"/>
  <c r="G115" i="5" s="1"/>
  <c r="B107" i="5"/>
  <c r="E93" i="5"/>
  <c r="E50" i="5"/>
  <c r="B44" i="5"/>
  <c r="D34" i="5"/>
  <c r="D22" i="5"/>
  <c r="E32" i="6"/>
  <c r="C31" i="6"/>
  <c r="H31" i="6"/>
  <c r="B31" i="6"/>
  <c r="G31" i="6"/>
  <c r="E31" i="6"/>
  <c r="N18" i="6"/>
  <c r="H51" i="6"/>
  <c r="F56" i="5"/>
  <c r="C43" i="5"/>
  <c r="F24" i="5"/>
  <c r="F26" i="5" s="1"/>
  <c r="B39" i="6"/>
  <c r="B43" i="6" s="1"/>
  <c r="E18" i="6"/>
  <c r="B19" i="6"/>
  <c r="D39" i="6"/>
  <c r="D43" i="6" s="1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G86" i="5" s="1"/>
  <c r="E89" i="5"/>
  <c r="F71" i="5"/>
  <c r="F94" i="5" s="1"/>
  <c r="C65" i="5"/>
  <c r="H59" i="5"/>
  <c r="D39" i="5"/>
  <c r="G30" i="5"/>
  <c r="H39" i="6"/>
  <c r="H32" i="6"/>
  <c r="H69" i="6" s="1"/>
  <c r="C18" i="6"/>
  <c r="F181" i="5"/>
  <c r="B30" i="5"/>
  <c r="K23" i="5"/>
  <c r="L23" i="5" s="1"/>
  <c r="B26" i="5"/>
  <c r="G39" i="6"/>
  <c r="B32" i="6"/>
  <c r="B69" i="6" s="1"/>
  <c r="G32" i="6"/>
  <c r="G69" i="6" s="1"/>
  <c r="H153" i="5"/>
  <c r="B147" i="5"/>
  <c r="B148" i="5" s="1"/>
  <c r="E71" i="5"/>
  <c r="E94" i="5" s="1"/>
  <c r="B188" i="5"/>
  <c r="E179" i="5"/>
  <c r="E181" i="5" s="1"/>
  <c r="D167" i="5"/>
  <c r="D169" i="5" s="1"/>
  <c r="G153" i="5"/>
  <c r="H144" i="5"/>
  <c r="H146" i="5" s="1"/>
  <c r="H113" i="5"/>
  <c r="H115" i="5" s="1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E30" i="5" s="1"/>
  <c r="F32" i="6"/>
  <c r="F31" i="6"/>
  <c r="I19" i="6"/>
  <c r="I18" i="6"/>
  <c r="L18" i="6"/>
  <c r="G19" i="6"/>
  <c r="G18" i="6"/>
  <c r="F19" i="6"/>
  <c r="F18" i="6"/>
  <c r="H19" i="6"/>
  <c r="H18" i="6"/>
  <c r="P19" i="6"/>
  <c r="P18" i="6"/>
  <c r="O19" i="6"/>
  <c r="E19" i="6"/>
  <c r="N19" i="6"/>
  <c r="D19" i="6"/>
  <c r="I31" i="6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D213" i="5"/>
  <c r="C209" i="5"/>
  <c r="C210" i="5"/>
  <c r="C201" i="5"/>
  <c r="D202" i="5" s="1"/>
  <c r="D205" i="5"/>
  <c r="D206" i="5"/>
  <c r="G155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B205" i="5"/>
  <c r="B206" i="5"/>
  <c r="D161" i="5"/>
  <c r="D153" i="5"/>
  <c r="G151" i="5"/>
  <c r="F153" i="5"/>
  <c r="G133" i="5"/>
  <c r="G156" i="5" s="1"/>
  <c r="H136" i="5"/>
  <c r="H138" i="5" s="1"/>
  <c r="E127" i="5"/>
  <c r="I124" i="5"/>
  <c r="E116" i="5"/>
  <c r="D69" i="5"/>
  <c r="D68" i="5"/>
  <c r="D17" i="5"/>
  <c r="F164" i="5"/>
  <c r="F197" i="5" s="1"/>
  <c r="F167" i="5"/>
  <c r="F169" i="5" s="1"/>
  <c r="E213" i="5"/>
  <c r="D183" i="5"/>
  <c r="K104" i="5"/>
  <c r="C207" i="5"/>
  <c r="I190" i="5"/>
  <c r="F186" i="5"/>
  <c r="F187" i="5"/>
  <c r="B182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F102" i="5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I191" i="5" s="1"/>
  <c r="J191" i="5" s="1"/>
  <c r="K191" i="5" s="1"/>
  <c r="L191" i="5" s="1"/>
  <c r="M191" i="5" s="1"/>
  <c r="N191" i="5" s="1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C144" i="5"/>
  <c r="C146" i="5" s="1"/>
  <c r="B133" i="5"/>
  <c r="C134" i="5" s="1"/>
  <c r="G111" i="5"/>
  <c r="E102" i="5"/>
  <c r="E121" i="5" s="1"/>
  <c r="C93" i="5"/>
  <c r="I89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G187" i="5" s="1"/>
  <c r="C165" i="5"/>
  <c r="F158" i="5"/>
  <c r="J143" i="5"/>
  <c r="K143" i="5" s="1"/>
  <c r="L143" i="5" s="1"/>
  <c r="M143" i="5" s="1"/>
  <c r="N143" i="5" s="1"/>
  <c r="J139" i="5"/>
  <c r="I140" i="5"/>
  <c r="I142" i="5" s="1"/>
  <c r="H122" i="5"/>
  <c r="H116" i="5"/>
  <c r="I117" i="5" s="1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F52" i="6" s="1"/>
  <c r="F58" i="6" s="1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14" i="5"/>
  <c r="H52" i="6" s="1"/>
  <c r="H58" i="6" s="1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F65" i="5"/>
  <c r="G65" i="5"/>
  <c r="E54" i="5"/>
  <c r="F55" i="5" s="1"/>
  <c r="E46" i="5"/>
  <c r="E14" i="5"/>
  <c r="E52" i="6" s="1"/>
  <c r="E58" i="6" s="1"/>
  <c r="E47" i="5"/>
  <c r="H4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14" i="5"/>
  <c r="G52" i="6" s="1"/>
  <c r="G58" i="6" s="1"/>
  <c r="G91" i="5"/>
  <c r="D89" i="5"/>
  <c r="I82" i="5"/>
  <c r="I84" i="5" s="1"/>
  <c r="F78" i="5"/>
  <c r="F80" i="5" s="1"/>
  <c r="D54" i="5"/>
  <c r="B17" i="5"/>
  <c r="B49" i="5"/>
  <c r="D14" i="5"/>
  <c r="D52" i="6" s="1"/>
  <c r="D58" i="6" s="1"/>
  <c r="B41" i="5"/>
  <c r="G8" i="5"/>
  <c r="B36" i="5"/>
  <c r="B37" i="5"/>
  <c r="C30" i="5"/>
  <c r="D30" i="5"/>
  <c r="C22" i="5"/>
  <c r="C40" i="5"/>
  <c r="C44" i="5"/>
  <c r="B22" i="5"/>
  <c r="B40" i="5"/>
  <c r="C63" i="5"/>
  <c r="C62" i="5"/>
  <c r="E59" i="5"/>
  <c r="E58" i="5"/>
  <c r="C54" i="5"/>
  <c r="C14" i="5"/>
  <c r="C52" i="6" s="1"/>
  <c r="C58" i="6" s="1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I52" i="6" s="1"/>
  <c r="I58" i="6" s="1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B14" i="5"/>
  <c r="B52" i="6" s="1"/>
  <c r="B58" i="6" s="1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F194" i="5" l="1"/>
  <c r="B202" i="5"/>
  <c r="C148" i="5"/>
  <c r="C149" i="5"/>
  <c r="F103" i="5"/>
  <c r="H152" i="5"/>
  <c r="E87" i="5"/>
  <c r="H43" i="6"/>
  <c r="G43" i="6"/>
  <c r="H72" i="5"/>
  <c r="I134" i="5"/>
  <c r="G55" i="5"/>
  <c r="F90" i="5"/>
  <c r="E131" i="5"/>
  <c r="I43" i="6"/>
  <c r="H148" i="5"/>
  <c r="H86" i="5"/>
  <c r="C3" i="5"/>
  <c r="C3" i="6" s="1"/>
  <c r="C24" i="6" s="1"/>
  <c r="D134" i="5"/>
  <c r="D156" i="5"/>
  <c r="H149" i="5"/>
  <c r="E43" i="6"/>
  <c r="E69" i="6"/>
  <c r="G87" i="5"/>
  <c r="C43" i="6"/>
  <c r="C69" i="6"/>
  <c r="F43" i="6"/>
  <c r="F69" i="6"/>
  <c r="G128" i="5"/>
  <c r="D152" i="5"/>
  <c r="C117" i="5"/>
  <c r="J201" i="5"/>
  <c r="J208" i="5" s="1"/>
  <c r="G202" i="5"/>
  <c r="E183" i="5"/>
  <c r="D162" i="5"/>
  <c r="D149" i="5"/>
  <c r="J102" i="5"/>
  <c r="G97" i="5"/>
  <c r="F86" i="5"/>
  <c r="D47" i="6"/>
  <c r="D54" i="6" s="1"/>
  <c r="D6" i="6"/>
  <c r="F6" i="6"/>
  <c r="F47" i="6"/>
  <c r="F54" i="6" s="1"/>
  <c r="G6" i="6"/>
  <c r="G47" i="6"/>
  <c r="G54" i="6" s="1"/>
  <c r="E100" i="5"/>
  <c r="F97" i="5"/>
  <c r="F128" i="5"/>
  <c r="F72" i="5"/>
  <c r="D37" i="5"/>
  <c r="D36" i="5"/>
  <c r="H87" i="5"/>
  <c r="E47" i="6"/>
  <c r="E54" i="6" s="1"/>
  <c r="E6" i="6"/>
  <c r="H128" i="5"/>
  <c r="D3" i="5"/>
  <c r="D19" i="5" s="1"/>
  <c r="I6" i="6"/>
  <c r="I47" i="6"/>
  <c r="I54" i="6" s="1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B54" i="6" s="1"/>
  <c r="F100" i="5"/>
  <c r="E90" i="5"/>
  <c r="H121" i="5"/>
  <c r="F156" i="5"/>
  <c r="F87" i="5"/>
  <c r="H6" i="6"/>
  <c r="H47" i="6"/>
  <c r="H54" i="6" s="1"/>
  <c r="C47" i="6"/>
  <c r="C54" i="6" s="1"/>
  <c r="C6" i="6"/>
  <c r="C131" i="5"/>
  <c r="F125" i="5"/>
  <c r="E97" i="5"/>
  <c r="B5" i="5"/>
  <c r="B5" i="6" s="1"/>
  <c r="F121" i="5"/>
  <c r="H202" i="5"/>
  <c r="H94" i="5"/>
  <c r="C55" i="5"/>
  <c r="C56" i="5"/>
  <c r="D103" i="5"/>
  <c r="D118" i="5"/>
  <c r="D121" i="5"/>
  <c r="D125" i="5"/>
  <c r="K201" i="5"/>
  <c r="K208" i="5" s="1"/>
  <c r="L199" i="5"/>
  <c r="E15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B72" i="5"/>
  <c r="B100" i="5"/>
  <c r="B152" i="5"/>
  <c r="G194" i="5"/>
  <c r="F152" i="5"/>
  <c r="F134" i="5"/>
  <c r="F18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E37" i="5"/>
  <c r="E5" i="5"/>
  <c r="E5" i="6" s="1"/>
  <c r="E36" i="5"/>
  <c r="H3" i="5"/>
  <c r="B3" i="5"/>
  <c r="B4" i="5" s="1"/>
  <c r="E3" i="5"/>
  <c r="E19" i="5" s="1"/>
  <c r="D15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F16" i="5" s="1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G19" i="5" l="1"/>
  <c r="D53" i="6"/>
  <c r="D16" i="5"/>
  <c r="D10" i="5"/>
  <c r="E53" i="6"/>
  <c r="E16" i="5"/>
  <c r="G53" i="6"/>
  <c r="F19" i="5"/>
  <c r="I53" i="6"/>
  <c r="F53" i="6"/>
  <c r="B11" i="5"/>
  <c r="B46" i="6" s="1"/>
  <c r="C53" i="6"/>
  <c r="B53" i="6"/>
  <c r="H53" i="6"/>
  <c r="H4" i="5"/>
  <c r="H4" i="6" s="1"/>
  <c r="H3" i="6"/>
  <c r="H24" i="6" s="1"/>
  <c r="H16" i="5"/>
  <c r="B6" i="5"/>
  <c r="B7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L3" i="6" s="1"/>
  <c r="L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B55" i="6" l="1"/>
  <c r="B13" i="5"/>
  <c r="B9" i="6" s="1"/>
  <c r="I7" i="6"/>
  <c r="I46" i="6"/>
  <c r="I55" i="6" s="1"/>
  <c r="F46" i="6"/>
  <c r="F55" i="6" s="1"/>
  <c r="F7" i="6"/>
  <c r="H46" i="6"/>
  <c r="H55" i="6" s="1"/>
  <c r="H7" i="6"/>
  <c r="D46" i="6"/>
  <c r="D55" i="6" s="1"/>
  <c r="D7" i="6"/>
  <c r="G46" i="6"/>
  <c r="G55" i="6" s="1"/>
  <c r="G7" i="6"/>
  <c r="C46" i="6"/>
  <c r="C55" i="6" s="1"/>
  <c r="C7" i="6"/>
  <c r="E46" i="6"/>
  <c r="E55" i="6" s="1"/>
  <c r="E7" i="6"/>
  <c r="K35" i="5"/>
  <c r="K22" i="5"/>
  <c r="K48" i="5"/>
  <c r="K45" i="5"/>
  <c r="K3" i="5"/>
  <c r="M3" i="6" s="1"/>
  <c r="M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L5" i="6" s="1"/>
  <c r="J36" i="5"/>
  <c r="N199" i="5"/>
  <c r="N201" i="5" s="1"/>
  <c r="N208" i="5" s="1"/>
  <c r="M201" i="5"/>
  <c r="M208" i="5" s="1"/>
  <c r="N41" i="5" l="1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N3" i="6" s="1"/>
  <c r="N24" i="6" s="1"/>
  <c r="L35" i="5"/>
  <c r="M71" i="5"/>
  <c r="M85" i="5" s="1"/>
  <c r="M92" i="5" s="1"/>
  <c r="N73" i="5"/>
  <c r="N71" i="5" s="1"/>
  <c r="N85" i="5" s="1"/>
  <c r="N92" i="5" s="1"/>
  <c r="K5" i="5"/>
  <c r="M5" i="6" s="1"/>
  <c r="K36" i="5"/>
  <c r="J10" i="5" l="1"/>
  <c r="L6" i="6"/>
  <c r="K40" i="5"/>
  <c r="K8" i="5"/>
  <c r="K39" i="5"/>
  <c r="L17" i="5"/>
  <c r="L19" i="5" s="1"/>
  <c r="L38" i="5"/>
  <c r="K11" i="5"/>
  <c r="K7" i="5"/>
  <c r="K42" i="5"/>
  <c r="N3" i="5"/>
  <c r="P3" i="6" s="1"/>
  <c r="P24" i="6" s="1"/>
  <c r="N35" i="5"/>
  <c r="N48" i="5"/>
  <c r="N17" i="5" s="1"/>
  <c r="N22" i="5"/>
  <c r="N45" i="5"/>
  <c r="J11" i="5"/>
  <c r="J43" i="5"/>
  <c r="J44" i="5"/>
  <c r="L14" i="5"/>
  <c r="L16" i="5" s="1"/>
  <c r="L46" i="5"/>
  <c r="M48" i="5"/>
  <c r="M22" i="5"/>
  <c r="M3" i="5"/>
  <c r="O3" i="6" s="1"/>
  <c r="O24" i="6" s="1"/>
  <c r="M45" i="5"/>
  <c r="M35" i="5"/>
  <c r="L5" i="5"/>
  <c r="N5" i="6" s="1"/>
  <c r="L36" i="5"/>
  <c r="N19" i="5" l="1"/>
  <c r="J13" i="5"/>
  <c r="L9" i="6" s="1"/>
  <c r="L7" i="6"/>
  <c r="K13" i="5"/>
  <c r="M9" i="6" s="1"/>
  <c r="M7" i="6"/>
  <c r="K10" i="5"/>
  <c r="M6" i="6"/>
  <c r="N38" i="5"/>
  <c r="N42" i="5" s="1"/>
  <c r="M5" i="5"/>
  <c r="O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P5" i="6" s="1"/>
  <c r="N36" i="5"/>
  <c r="L42" i="5"/>
  <c r="N40" i="5" l="1"/>
  <c r="N8" i="5"/>
  <c r="L10" i="5"/>
  <c r="N6" i="6"/>
  <c r="N39" i="5"/>
  <c r="M40" i="5"/>
  <c r="M8" i="5"/>
  <c r="M39" i="5"/>
  <c r="L11" i="5"/>
  <c r="N11" i="5"/>
  <c r="N7" i="5"/>
  <c r="M7" i="5"/>
  <c r="L44" i="5"/>
  <c r="L43" i="5"/>
  <c r="N44" i="5"/>
  <c r="M42" i="5"/>
  <c r="M10" i="5" l="1"/>
  <c r="O6" i="6"/>
  <c r="M11" i="5"/>
  <c r="N13" i="5"/>
  <c r="P9" i="6" s="1"/>
  <c r="P7" i="6"/>
  <c r="N10" i="5"/>
  <c r="P6" i="6"/>
  <c r="L13" i="5"/>
  <c r="N9" i="6" s="1"/>
  <c r="N7" i="6"/>
  <c r="M44" i="5"/>
  <c r="M43" i="5"/>
  <c r="N43" i="5"/>
  <c r="M13" i="5" l="1"/>
  <c r="O9" i="6" s="1"/>
  <c r="O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<sst xmlns="http://schemas.openxmlformats.org/spreadsheetml/2006/main" count="523" uniqueCount="225">
  <si>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</si>
  <si>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</si>
  <si>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</si>
  <si>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</si>
  <si>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</si>
  <si>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</si>
  <si>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</si>
  <si>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</si>
  <si>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</si>
  <si>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</si>
  <si>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</si>
  <si>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</si>
  <si>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</si>
  <si>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</si>
  <si>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</si>
  <si>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</si>
  <si>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</si>
  <si>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</si>
  <si>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</si>
  <si>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</si>
  <si>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</si>
  <si>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</si>
  <si>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</si>
  <si>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</si>
  <si>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</si>
  <si>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</si>
  <si>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</si>
  <si>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</si>
  <si>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</si>
  <si>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</si>
  <si>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</si>
  <si>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</si>
  <si>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</si>
  <si>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</si>
  <si>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</si>
  <si>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</si>
  <si>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</si>
  <si>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</si>
  <si>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</si>
  <si>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</si>
  <si>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</si>
  <si>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</si>
  <si>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</si>
  <si>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</si>
  <si>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</si>
  <si>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</si>
  <si>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</si>
  <si>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</si>
  <si>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</si>
  <si>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</si>
  <si>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</si>
  <si>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</si>
  <si>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</si>
  <si>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</si>
  <si>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</si>
  <si>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</si>
  <si>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</si>
  <si>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</si>
  <si>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</si>
  <si>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</si>
  <si>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</si>
  <si>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</si>
  <si>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</si>
  <si>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</si>
  <si>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</si>
  <si>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</si>
  <si>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</si>
  <si>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</si>
  <si>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</si>
  <si>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</si>
  <si>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</si>
  <si>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</si>
  <si>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</si>
  <si>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</si>
  <si>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</si>
  <si>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</si>
  <si>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</si>
  <si>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</si>
  <si>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</si>
  <si>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</si>
  <si>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</si>
  <si>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</si>
  <si>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</si>
  <si>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</si>
  <si>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</si>
  <si>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</si>
  <si>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</si>
  <si>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</si>
  <si>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</si>
  <si>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</si>
  <si>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</si>
  <si>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</si>
  <si>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</si>
  <si>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</si>
  <si>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</si>
  <si>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</si>
  <si>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</si>
  <si>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</si>
  <si>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</si>
  <si>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</si>
  <si>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</si>
  <si>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</si>
  <si>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</si>
  <si>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</si>
  <si>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</si>
  <si>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</si>
  <si>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</si>
  <si>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</si>
  <si>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</si>
  <si>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</si>
  <si>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</si>
  <si>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</si>
  <si>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</si>
  <si>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</si>
  <si>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</si>
  <si>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</si>
  <si>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</si>
  <si>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</si>
  <si>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</si>
  <si>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</si>
  <si>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</si>
  <si>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</si>
  <si>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</si>
  <si>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</si>
  <si>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</si>
  <si>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</si>
  <si>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</si>
  <si>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</si>
  <si>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</si>
  <si>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</si>
  <si>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</si>
  <si>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</si>
  <si>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</si>
  <si>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</si>
  <si>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</si>
  <si>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</si>
  <si>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</si>
  <si>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</si>
  <si>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</si>
  <si>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</si>
  <si>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</si>
  <si>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</si>
  <si>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</si>
  <si>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</si>
  <si>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</si>
  <si>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</si>
  <si>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</si>
  <si>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</si>
  <si>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</si>
  <si>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</si>
  <si>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</si>
  <si>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</si>
  <si>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</si>
  <si>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</si>
  <si>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</si>
  <si>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</si>
  <si>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</si>
  <si>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</si>
  <si>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</si>
  <si>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</si>
  <si>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</si>
  <si>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</si>
  <si>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</si>
  <si>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</si>
  <si>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</si>
  <si>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</si>
  <si>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</si>
  <si>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</si>
  <si>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</si>
  <si>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</si>
  <si>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</si>
  <si>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</si>
  <si>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</si>
  <si>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</si>
  <si>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</si>
  <si>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</si>
  <si>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</si>
  <si>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</si>
  <si>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</si>
  <si>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</si>
  <si>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</si>
  <si>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</si>
  <si>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</si>
  <si>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</si>
  <si>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</si>
  <si>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</si>
  <si>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</si>
  <si>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</si>
  <si>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</si>
  <si>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</si>
  <si>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</si>
  <si>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</si>
  <si>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</si>
  <si>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</si>
  <si>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</si>
  <si>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</si>
  <si>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</si>
  <si>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</si>
  <si>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</si>
  <si>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</si>
  <si>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</si>
  <si>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</si>
  <si>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</si>
  <si>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</si>
  <si>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</si>
  <si>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</si>
  <si>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</si>
  <si>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</si>
  <si>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</si>
  <si>
    <t>Link from segmental forecast sheet with - sign</t>
  </si>
  <si>
    <t>Historical row 76 - (NOPAT + Change in WC+D&amp;A)</t>
  </si>
  <si>
    <t>Keep this blank</t>
  </si>
  <si>
    <t xml:space="preserve"> link all other items under cash flow from investing activities in Historicals sheet except for Historicals row 82 &amp; 83</t>
  </si>
  <si>
    <t>rows  48+50+46+53 from above</t>
  </si>
  <si>
    <t>add row 52+56+57 from above</t>
  </si>
  <si>
    <t>row 59+61+62+63 from above</t>
  </si>
  <si>
    <t>Except for the first year, the opening cash balance should be linked to the closing balance of the previous year</t>
  </si>
  <si>
    <t>Should be the addition of rows 66+67 from above</t>
  </si>
  <si>
    <t>H23-I23, follow the same for all periods</t>
  </si>
  <si>
    <t>should be row 55+58+64+65 from above</t>
  </si>
  <si>
    <t>Should be linked from previous year ending balance (H68 should be linked for I67) except for year 2015</t>
  </si>
  <si>
    <t>rows  49+51+47+54 from above</t>
  </si>
  <si>
    <t>Add Historicals rows 78 to 80 and 82 remove 81</t>
  </si>
  <si>
    <t>No hardcoding, should be formulas</t>
  </si>
  <si>
    <t>No hardcoding, should be linked to Historicals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</si>
</sst>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\-??_);_(@_)"/>
    <numFmt numFmtId="168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4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164" fontId="17" fillId="0" borderId="0" xfId="1" applyFont="1" applyBorder="1"/>
    <xf numFmtId="168" fontId="2" fillId="0" borderId="4" xfId="1" applyNumberFormat="1" applyFont="1" applyBorder="1"/>
    <xf numFmtId="165" fontId="0" fillId="11" borderId="0" xfId="1" applyNumberFormat="1" applyFont="1" applyFill="1"/>
    <xf numFmtId="165" fontId="0" fillId="11" borderId="0" xfId="3" applyNumberFormat="1" applyFont="1" applyFill="1"/>
    <xf numFmtId="165" fontId="2" fillId="11" borderId="4" xfId="3" applyNumberFormat="1" applyFont="1" applyFill="1" applyBorder="1"/>
    <xf numFmtId="165" fontId="2" fillId="11" borderId="4" xfId="1" applyNumberFormat="1" applyFont="1" applyFill="1" applyBorder="1"/>
    <xf numFmtId="0" fontId="0" fillId="11" borderId="0" xfId="0" applyFill="1"/>
    <xf numFmtId="165" fontId="2" fillId="11" borderId="2" xfId="1" applyNumberFormat="1" applyFont="1" applyFill="1" applyBorder="1"/>
    <xf numFmtId="165" fontId="2" fillId="12" borderId="1" xfId="1" applyNumberFormat="1" applyFont="1" applyFill="1" applyBorder="1"/>
    <xf numFmtId="165" fontId="0" fillId="12" borderId="0" xfId="1" applyNumberFormat="1" applyFont="1" applyFill="1"/>
    <xf numFmtId="165" fontId="2" fillId="12" borderId="2" xfId="1" applyNumberFormat="1" applyFont="1" applyFill="1" applyBorder="1"/>
    <xf numFmtId="164" fontId="0" fillId="12" borderId="0" xfId="1" applyFont="1" applyFill="1"/>
    <xf numFmtId="167" fontId="1" fillId="0" borderId="0" xfId="1" applyNumberFormat="1" applyBorder="1" applyProtection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6" activePane="bottomLeft" state="frozen"/>
      <selection pane="bottomLeft" activeCell="A78" sqref="A78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H76" si="2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H83" si="25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H92" si="27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H94" si="29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32">+SUM(H112:H114)</f>
        <v>11456</v>
      </c>
      <c r="I111" s="3">
        <f t="shared" si="32"/>
        <v>12479</v>
      </c>
    </row>
    <row r="112" spans="1:9" x14ac:dyDescent="0.3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33">+SUM(H116:H118)</f>
        <v>8290</v>
      </c>
      <c r="I115" s="3">
        <f t="shared" si="33"/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4">+SUM(H120:H122)</f>
        <v>5343</v>
      </c>
      <c r="I119" s="3">
        <f t="shared" si="34"/>
        <v>5955</v>
      </c>
    </row>
    <row r="120" spans="1:9" x14ac:dyDescent="0.3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:I142" si="44">+SUM(H139:H141)</f>
        <v>6923</v>
      </c>
      <c r="I142" s="7">
        <f t="shared" si="44"/>
        <v>6856</v>
      </c>
    </row>
    <row r="143" spans="1:9" s="12" customFormat="1" ht="15" thickTop="1" x14ac:dyDescent="0.3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H161:I161" si="52">+SUM(H156:H160)</f>
        <v>677</v>
      </c>
      <c r="I161" s="5">
        <f t="shared" si="52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3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H164" si="55">+SUM(H161:H163)</f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3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3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3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3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3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3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3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3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3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3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3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3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3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workbookViewId="0">
      <selection activeCell="A14" sqref="A14"/>
    </sheetView>
  </sheetViews>
  <sheetFormatPr defaultColWidth="8.77734375" defaultRowHeight="14.4" x14ac:dyDescent="0.3"/>
  <cols>
    <col min="1" max="1" width="48.77734375" customWidth="1"/>
    <col min="2" max="15" width="11.77734375" customWidth="1"/>
    <col min="16" max="16" width="50.44140625" customWidth="1"/>
  </cols>
  <sheetData>
    <row r="1" spans="1:17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1">
        <f t="shared" si="1"/>
        <v>46710</v>
      </c>
      <c r="K3" s="81">
        <f t="shared" si="1"/>
        <v>46710</v>
      </c>
      <c r="L3" s="81">
        <f t="shared" si="1"/>
        <v>46710</v>
      </c>
      <c r="M3" s="81">
        <f t="shared" si="1"/>
        <v>46710</v>
      </c>
      <c r="N3" s="81">
        <f t="shared" si="1"/>
        <v>46710</v>
      </c>
      <c r="O3" s="81"/>
      <c r="P3" s="79"/>
      <c r="Q3" t="s">
        <v>142</v>
      </c>
    </row>
    <row r="4" spans="1:17" x14ac:dyDescent="0.3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3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79"/>
      <c r="Q5" t="s">
        <v>143</v>
      </c>
    </row>
    <row r="6" spans="1:17" x14ac:dyDescent="0.3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3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0">
        <f t="shared" si="5"/>
        <v>0.16212802397773496</v>
      </c>
      <c r="K7" s="80">
        <f t="shared" si="5"/>
        <v>0.16212802397773496</v>
      </c>
      <c r="L7" s="80">
        <f t="shared" si="5"/>
        <v>0.16212802397773496</v>
      </c>
      <c r="M7" s="80">
        <f t="shared" si="5"/>
        <v>0.16212802397773496</v>
      </c>
      <c r="N7" s="80">
        <f t="shared" si="5"/>
        <v>0.16212802397773496</v>
      </c>
      <c r="O7" s="80"/>
      <c r="P7" s="80"/>
    </row>
    <row r="8" spans="1:17" x14ac:dyDescent="0.3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79"/>
      <c r="Q8" t="s">
        <v>144</v>
      </c>
    </row>
    <row r="9" spans="1:17" x14ac:dyDescent="0.3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3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0">
        <f t="shared" si="8"/>
        <v>1.5350032113037893E-2</v>
      </c>
      <c r="K10" s="80">
        <f t="shared" si="8"/>
        <v>1.5350032113037893E-2</v>
      </c>
      <c r="L10" s="80">
        <f t="shared" si="8"/>
        <v>1.5350032113037893E-2</v>
      </c>
      <c r="M10" s="80">
        <f t="shared" si="8"/>
        <v>1.5350032113037893E-2</v>
      </c>
      <c r="N10" s="80">
        <f t="shared" si="8"/>
        <v>1.5350032113037893E-2</v>
      </c>
      <c r="O10" s="80"/>
      <c r="P10" s="80"/>
    </row>
    <row r="11" spans="1:17" x14ac:dyDescent="0.3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3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3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0">
        <f t="shared" si="11"/>
        <v>0.14677799186469706</v>
      </c>
      <c r="K13" s="80">
        <f t="shared" si="11"/>
        <v>0.14677799186469706</v>
      </c>
      <c r="L13" s="80">
        <f t="shared" si="11"/>
        <v>0.14677799186469706</v>
      </c>
      <c r="M13" s="80">
        <f t="shared" si="11"/>
        <v>0.14677799186469706</v>
      </c>
      <c r="N13" s="80">
        <f t="shared" si="11"/>
        <v>0.14677799186469706</v>
      </c>
      <c r="O13" s="80"/>
      <c r="P13" s="80"/>
    </row>
    <row r="14" spans="1:17" x14ac:dyDescent="0.3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79"/>
      <c r="Q14" t="s">
        <v>146</v>
      </c>
    </row>
    <row r="15" spans="1:17" x14ac:dyDescent="0.3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3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0">
        <f t="shared" si="14"/>
        <v>1.6227788482123744E-2</v>
      </c>
      <c r="K16" s="80">
        <f t="shared" si="14"/>
        <v>1.6227788482123744E-2</v>
      </c>
      <c r="L16" s="80">
        <f t="shared" si="14"/>
        <v>1.6227788482123744E-2</v>
      </c>
      <c r="M16" s="80">
        <f t="shared" si="14"/>
        <v>1.6227788482123744E-2</v>
      </c>
      <c r="N16" s="80">
        <f t="shared" si="14"/>
        <v>1.6227788482123744E-2</v>
      </c>
      <c r="O16" s="80"/>
      <c r="P16" s="80"/>
    </row>
    <row r="17" spans="1:17" x14ac:dyDescent="0.3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79"/>
      <c r="Q17" t="s">
        <v>147</v>
      </c>
    </row>
    <row r="18" spans="1:17" x14ac:dyDescent="0.3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3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3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3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3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3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3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3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3">
      <c r="A29" s="44" t="s">
        <v>137</v>
      </c>
      <c r="B29" s="47">
        <v>0.158</v>
      </c>
      <c r="C29" s="47">
        <v>3.5000000000000003E-2</v>
      </c>
      <c r="D29" s="47">
        <v>2.5999999999999999E-2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3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3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3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3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3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3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3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3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3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3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3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3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3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3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3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3">
      <c r="A51" s="43" t="s">
        <v>107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3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3">
      <c r="A53" s="44" t="s">
        <v>129</v>
      </c>
      <c r="B53" s="61" t="str">
        <f t="shared" ref="B53:I53" si="40">+IFERROR(B52/A52-1,"nm")</f>
        <v>nm</v>
      </c>
      <c r="C53" s="61">
        <f t="shared" si="40"/>
        <v>-0.36521739130434783</v>
      </c>
      <c r="D53" s="61">
        <f t="shared" si="40"/>
        <v>0</v>
      </c>
      <c r="E53" s="61">
        <f t="shared" si="40"/>
        <v>0.20547945205479445</v>
      </c>
      <c r="F53" s="61">
        <f t="shared" si="40"/>
        <v>-0.52272727272727271</v>
      </c>
      <c r="G53" s="61">
        <f t="shared" si="40"/>
        <v>-0.2857142857142857</v>
      </c>
      <c r="H53" s="61">
        <f t="shared" si="40"/>
        <v>-0.16666666666666663</v>
      </c>
      <c r="I53" s="61">
        <f t="shared" si="40"/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3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3">
      <c r="A55" s="46" t="s">
        <v>129</v>
      </c>
      <c r="B55" s="61" t="str">
        <f t="shared" ref="B55:I55" si="42">+IFERROR(B54/A54-1,"nm")</f>
        <v>nm</v>
      </c>
      <c r="C55" s="61">
        <f t="shared" si="42"/>
        <v>0.15021876519202726</v>
      </c>
      <c r="D55" s="61">
        <f t="shared" si="42"/>
        <v>3.2967032967033072E-2</v>
      </c>
      <c r="E55" s="61">
        <f t="shared" si="42"/>
        <v>-1.2274959083469206E-3</v>
      </c>
      <c r="F55" s="61">
        <f t="shared" si="42"/>
        <v>0.25645227365833678</v>
      </c>
      <c r="G55" s="61">
        <f t="shared" si="42"/>
        <v>6.0971633518095869E-2</v>
      </c>
      <c r="H55" s="61">
        <f t="shared" si="42"/>
        <v>5.5316533497234088E-2</v>
      </c>
      <c r="I55" s="61">
        <f t="shared" si="42"/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3">
      <c r="A56" s="46" t="s">
        <v>131</v>
      </c>
      <c r="B56" s="61">
        <f t="shared" ref="B56:I56" si="43">+IFERROR(B54/B$52,"nm")</f>
        <v>-17.88695652173913</v>
      </c>
      <c r="C56" s="61">
        <f t="shared" si="43"/>
        <v>-32.410958904109592</v>
      </c>
      <c r="D56" s="61">
        <f t="shared" si="43"/>
        <v>-33.479452054794521</v>
      </c>
      <c r="E56" s="61">
        <f t="shared" si="43"/>
        <v>-27.738636363636363</v>
      </c>
      <c r="F56" s="61">
        <f t="shared" si="43"/>
        <v>-73.023809523809518</v>
      </c>
      <c r="G56" s="61">
        <f t="shared" si="43"/>
        <v>-108.46666666666667</v>
      </c>
      <c r="H56" s="61">
        <f t="shared" si="43"/>
        <v>-137.36000000000001</v>
      </c>
      <c r="I56" s="61">
        <f t="shared" si="43"/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3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3">
      <c r="A58" s="46" t="s">
        <v>129</v>
      </c>
      <c r="B58" s="61" t="str">
        <f t="shared" ref="B58:I58" si="44">+IFERROR(B57/A57-1,"nm")</f>
        <v>nm</v>
      </c>
      <c r="C58" s="61">
        <f t="shared" si="44"/>
        <v>9.5238095238095344E-2</v>
      </c>
      <c r="D58" s="61">
        <f t="shared" si="44"/>
        <v>1.304347826086949E-2</v>
      </c>
      <c r="E58" s="61">
        <f t="shared" si="44"/>
        <v>-6.8669527896995763E-2</v>
      </c>
      <c r="F58" s="61">
        <f t="shared" si="44"/>
        <v>-0.10138248847926268</v>
      </c>
      <c r="G58" s="61">
        <f t="shared" si="44"/>
        <v>9.7435897435897534E-2</v>
      </c>
      <c r="H58" s="61">
        <f t="shared" si="44"/>
        <v>3.7383177570093462E-2</v>
      </c>
      <c r="I58" s="61">
        <f t="shared" si="44"/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3">
      <c r="A59" s="46" t="s">
        <v>133</v>
      </c>
      <c r="B59" s="61">
        <f t="shared" ref="B59:I59" si="45">+IFERROR(B57/B$52,"nm")</f>
        <v>1.826086956521739</v>
      </c>
      <c r="C59" s="61">
        <f t="shared" si="45"/>
        <v>3.1506849315068495</v>
      </c>
      <c r="D59" s="61">
        <f t="shared" si="45"/>
        <v>3.1917808219178081</v>
      </c>
      <c r="E59" s="61">
        <f t="shared" si="45"/>
        <v>2.4659090909090908</v>
      </c>
      <c r="F59" s="61">
        <f t="shared" si="45"/>
        <v>4.6428571428571432</v>
      </c>
      <c r="G59" s="61">
        <f t="shared" si="45"/>
        <v>7.1333333333333337</v>
      </c>
      <c r="H59" s="61">
        <f t="shared" si="45"/>
        <v>8.8800000000000008</v>
      </c>
      <c r="I59" s="61">
        <f t="shared" si="45"/>
        <v>2.1568627450980391</v>
      </c>
      <c r="J59" s="60">
        <f t="shared" ref="J59:N60" si="46">I59</f>
        <v>2.1568627450980391</v>
      </c>
      <c r="K59" s="60">
        <f t="shared" si="46"/>
        <v>2.1568627450980391</v>
      </c>
      <c r="L59" s="60">
        <f t="shared" si="46"/>
        <v>2.1568627450980391</v>
      </c>
      <c r="M59" s="60">
        <f t="shared" si="46"/>
        <v>2.1568627450980391</v>
      </c>
      <c r="N59" s="60">
        <f t="shared" si="46"/>
        <v>2.1568627450980391</v>
      </c>
      <c r="O59" s="60"/>
      <c r="P59" s="60"/>
    </row>
    <row r="60" spans="1:16" x14ac:dyDescent="0.3">
      <c r="A60" s="46" t="s">
        <v>140</v>
      </c>
      <c r="B60" s="61">
        <f t="shared" ref="B60:I60" si="47">+IFERROR(B57/B67,"nm")</f>
        <v>0.43388429752066116</v>
      </c>
      <c r="C60" s="61">
        <f t="shared" si="47"/>
        <v>0.45009784735812131</v>
      </c>
      <c r="D60" s="61">
        <f t="shared" si="47"/>
        <v>0.43714821763602252</v>
      </c>
      <c r="E60" s="61">
        <f t="shared" si="47"/>
        <v>0.36348408710217756</v>
      </c>
      <c r="F60" s="61">
        <f t="shared" si="47"/>
        <v>0.2932330827067669</v>
      </c>
      <c r="G60" s="61">
        <f t="shared" si="47"/>
        <v>0.25783132530120484</v>
      </c>
      <c r="H60" s="61">
        <f t="shared" si="47"/>
        <v>0.2846153846153846</v>
      </c>
      <c r="I60" s="61">
        <f t="shared" si="47"/>
        <v>0.27883396704689478</v>
      </c>
      <c r="J60" s="60">
        <f t="shared" si="46"/>
        <v>0.27883396704689478</v>
      </c>
      <c r="K60" s="60">
        <f t="shared" si="46"/>
        <v>0.27883396704689478</v>
      </c>
      <c r="L60" s="60">
        <f t="shared" si="46"/>
        <v>0.27883396704689478</v>
      </c>
      <c r="M60" s="60">
        <f t="shared" si="46"/>
        <v>0.27883396704689478</v>
      </c>
      <c r="N60" s="60">
        <f t="shared" si="46"/>
        <v>0.27883396704689478</v>
      </c>
      <c r="O60" s="60"/>
      <c r="P60" s="60"/>
    </row>
    <row r="61" spans="1:16" x14ac:dyDescent="0.3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3">
      <c r="A62" s="46" t="s">
        <v>129</v>
      </c>
      <c r="B62" s="61" t="str">
        <f t="shared" ref="B62:I62" si="48">+IFERROR(B61/A61-1,"nm")</f>
        <v>nm</v>
      </c>
      <c r="C62" s="61">
        <f t="shared" si="48"/>
        <v>0.145125716806352</v>
      </c>
      <c r="D62" s="61">
        <f t="shared" si="48"/>
        <v>3.1201848998459125E-2</v>
      </c>
      <c r="E62" s="61">
        <f t="shared" si="48"/>
        <v>-7.097497198356395E-3</v>
      </c>
      <c r="F62" s="61">
        <f t="shared" si="48"/>
        <v>0.22723852520692245</v>
      </c>
      <c r="G62" s="61">
        <f t="shared" si="48"/>
        <v>6.3151440833844275E-2</v>
      </c>
      <c r="H62" s="61">
        <f t="shared" si="48"/>
        <v>5.4209919261822392E-2</v>
      </c>
      <c r="I62" s="61">
        <f t="shared" si="48"/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3">
      <c r="A63" s="46" t="s">
        <v>131</v>
      </c>
      <c r="B63" s="61">
        <f t="shared" ref="B63:I63" si="49">+IFERROR(B61/B$52,"nm")</f>
        <v>-19.713043478260868</v>
      </c>
      <c r="C63" s="61">
        <f t="shared" si="49"/>
        <v>-35.561643835616437</v>
      </c>
      <c r="D63" s="61">
        <f t="shared" si="49"/>
        <v>-36.671232876712331</v>
      </c>
      <c r="E63" s="61">
        <f t="shared" si="49"/>
        <v>-30.204545454545453</v>
      </c>
      <c r="F63" s="61">
        <f t="shared" si="49"/>
        <v>-77.666666666666671</v>
      </c>
      <c r="G63" s="61">
        <f t="shared" si="49"/>
        <v>-115.6</v>
      </c>
      <c r="H63" s="61">
        <f t="shared" si="49"/>
        <v>-146.24</v>
      </c>
      <c r="I63" s="61">
        <f t="shared" si="49"/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3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3">
      <c r="A65" s="46" t="s">
        <v>129</v>
      </c>
      <c r="B65" s="61" t="str">
        <f t="shared" ref="B65:I65" si="50">+IFERROR(B64/A64-1,"nm")</f>
        <v>nm</v>
      </c>
      <c r="C65" s="61">
        <f t="shared" si="50"/>
        <v>0.14666666666666672</v>
      </c>
      <c r="D65" s="61">
        <f t="shared" si="50"/>
        <v>7.7519379844961156E-2</v>
      </c>
      <c r="E65" s="61">
        <f t="shared" si="50"/>
        <v>2.877697841726623E-2</v>
      </c>
      <c r="F65" s="61">
        <f t="shared" si="50"/>
        <v>-2.7972027972028024E-2</v>
      </c>
      <c r="G65" s="61">
        <f t="shared" si="50"/>
        <v>0.57553956834532372</v>
      </c>
      <c r="H65" s="61">
        <f t="shared" si="50"/>
        <v>-0.36529680365296802</v>
      </c>
      <c r="I65" s="61">
        <f t="shared" si="50"/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3">
      <c r="A66" s="46" t="s">
        <v>133</v>
      </c>
      <c r="B66" s="61">
        <f t="shared" ref="B66:I66" si="51">+IFERROR(B64/B$52,"nm")</f>
        <v>1.9565217391304348</v>
      </c>
      <c r="C66" s="61">
        <f t="shared" si="51"/>
        <v>3.5342465753424657</v>
      </c>
      <c r="D66" s="61">
        <f t="shared" si="51"/>
        <v>3.8082191780821919</v>
      </c>
      <c r="E66" s="61">
        <f t="shared" si="51"/>
        <v>3.25</v>
      </c>
      <c r="F66" s="61">
        <f t="shared" si="51"/>
        <v>6.6190476190476186</v>
      </c>
      <c r="G66" s="61">
        <f t="shared" si="51"/>
        <v>14.6</v>
      </c>
      <c r="H66" s="61">
        <f t="shared" si="51"/>
        <v>11.12</v>
      </c>
      <c r="I66" s="61">
        <f t="shared" si="51"/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3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3">
      <c r="A68" s="46" t="s">
        <v>129</v>
      </c>
      <c r="B68" s="61" t="str">
        <f t="shared" ref="B68:I68" si="52">+IFERROR(B67/A67-1,"nm")</f>
        <v>nm</v>
      </c>
      <c r="C68" s="61">
        <f t="shared" si="52"/>
        <v>5.5785123966942241E-2</v>
      </c>
      <c r="D68" s="61">
        <f t="shared" si="52"/>
        <v>4.3052837573385627E-2</v>
      </c>
      <c r="E68" s="61">
        <f t="shared" si="52"/>
        <v>0.12007504690431525</v>
      </c>
      <c r="F68" s="61">
        <f t="shared" si="52"/>
        <v>0.11390284757118918</v>
      </c>
      <c r="G68" s="61">
        <f t="shared" si="52"/>
        <v>0.24812030075187974</v>
      </c>
      <c r="H68" s="61">
        <f t="shared" si="52"/>
        <v>-6.0240963855421659E-2</v>
      </c>
      <c r="I68" s="61">
        <f t="shared" si="52"/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3">
      <c r="A69" s="46" t="s">
        <v>133</v>
      </c>
      <c r="B69" s="61">
        <f t="shared" ref="B69:I69" si="53">+IFERROR(B67/B$52,"nm")</f>
        <v>4.2086956521739127</v>
      </c>
      <c r="C69" s="61">
        <f t="shared" si="53"/>
        <v>7</v>
      </c>
      <c r="D69" s="61">
        <f t="shared" si="53"/>
        <v>7.3013698630136989</v>
      </c>
      <c r="E69" s="61">
        <f t="shared" si="53"/>
        <v>6.7840909090909092</v>
      </c>
      <c r="F69" s="61">
        <f t="shared" si="53"/>
        <v>15.833333333333334</v>
      </c>
      <c r="G69" s="61">
        <f t="shared" si="53"/>
        <v>27.666666666666668</v>
      </c>
      <c r="H69" s="61">
        <f t="shared" si="53"/>
        <v>31.2</v>
      </c>
      <c r="I69" s="61">
        <f t="shared" si="53"/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3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3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4"/>
      <c r="P71" s="1"/>
    </row>
    <row r="72" spans="1:16" x14ac:dyDescent="0.3">
      <c r="A72" s="44" t="s">
        <v>129</v>
      </c>
      <c r="B72" s="77" t="str">
        <f t="shared" ref="B72:I72" si="55">+IFERROR(B71/A71-1,"nm")</f>
        <v>nm</v>
      </c>
      <c r="C72" s="77">
        <f t="shared" si="55"/>
        <v>2.6522593320235766E-2</v>
      </c>
      <c r="D72" s="77">
        <f t="shared" si="55"/>
        <v>8.9542036910458034E-2</v>
      </c>
      <c r="E72" s="77">
        <f t="shared" si="55"/>
        <v>0.15959849435382689</v>
      </c>
      <c r="F72" s="77">
        <f t="shared" si="55"/>
        <v>6.1674962129409261E-2</v>
      </c>
      <c r="G72" s="77">
        <f t="shared" si="55"/>
        <v>-4.7390949857317621E-2</v>
      </c>
      <c r="H72" s="77">
        <f t="shared" si="55"/>
        <v>0.22563389322777372</v>
      </c>
      <c r="I72" s="77">
        <f t="shared" si="55"/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3">
      <c r="A73" s="45" t="s">
        <v>113</v>
      </c>
      <c r="B73" s="73">
        <v>4703</v>
      </c>
      <c r="C73" s="73">
        <v>4867</v>
      </c>
      <c r="D73" s="73">
        <v>5192</v>
      </c>
      <c r="E73" s="73">
        <v>5875</v>
      </c>
      <c r="F73" s="73">
        <v>6293</v>
      </c>
      <c r="G73" s="73">
        <v>5892</v>
      </c>
      <c r="H73" s="73">
        <v>6970</v>
      </c>
      <c r="I73" s="73"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3">
      <c r="A74" s="44" t="s">
        <v>129</v>
      </c>
      <c r="B74" s="77" t="str">
        <f t="shared" ref="B74:I74" si="56">+IFERROR(B73/A73-1,"nm")</f>
        <v>nm</v>
      </c>
      <c r="C74" s="77">
        <f t="shared" si="56"/>
        <v>3.4871358707208255E-2</v>
      </c>
      <c r="D74" s="77">
        <f t="shared" si="56"/>
        <v>6.6776248202177868E-2</v>
      </c>
      <c r="E74" s="77">
        <f t="shared" si="56"/>
        <v>0.1315485362095532</v>
      </c>
      <c r="F74" s="77">
        <f t="shared" si="56"/>
        <v>7.1148936170212673E-2</v>
      </c>
      <c r="G74" s="77">
        <f t="shared" si="56"/>
        <v>-6.3721595423486432E-2</v>
      </c>
      <c r="H74" s="77">
        <f t="shared" si="56"/>
        <v>0.18295994568907004</v>
      </c>
      <c r="I74" s="77">
        <f t="shared" si="56"/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3">
      <c r="A75" s="44" t="s">
        <v>137</v>
      </c>
      <c r="B75" s="77">
        <v>0.158</v>
      </c>
      <c r="C75" s="77">
        <v>3.5000000000000003E-2</v>
      </c>
      <c r="D75" s="77">
        <v>2.5999999999999999E-2</v>
      </c>
      <c r="E75" s="77">
        <v>0.13</v>
      </c>
      <c r="F75" s="77">
        <v>7.0000000000000007E-2</v>
      </c>
      <c r="G75" s="77">
        <v>-0.06</v>
      </c>
      <c r="H75" s="77">
        <v>0.18</v>
      </c>
      <c r="I75" s="77"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3">
      <c r="A76" s="44" t="s">
        <v>138</v>
      </c>
      <c r="B76" s="77" t="str">
        <f t="shared" ref="B76:I76" si="57">+IFERROR(B74-B75,"nm")</f>
        <v>nm</v>
      </c>
      <c r="C76" s="77">
        <f t="shared" si="57"/>
        <v>-1.2864129279174796E-4</v>
      </c>
      <c r="D76" s="77">
        <f t="shared" si="57"/>
        <v>4.0776248202177873E-2</v>
      </c>
      <c r="E76" s="77">
        <f t="shared" si="57"/>
        <v>1.5485362095531974E-3</v>
      </c>
      <c r="F76" s="77">
        <f t="shared" si="57"/>
        <v>1.1489361702126666E-3</v>
      </c>
      <c r="G76" s="77">
        <f t="shared" si="57"/>
        <v>-3.7215954234864346E-3</v>
      </c>
      <c r="H76" s="77">
        <f t="shared" si="57"/>
        <v>2.9599456890700426E-3</v>
      </c>
      <c r="I76" s="77">
        <f t="shared" si="57"/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3">
      <c r="A77" s="45" t="s">
        <v>114</v>
      </c>
      <c r="B77" s="73">
        <v>2051</v>
      </c>
      <c r="C77" s="73">
        <v>2091</v>
      </c>
      <c r="D77" s="73">
        <v>2395</v>
      </c>
      <c r="E77" s="73">
        <v>2940</v>
      </c>
      <c r="F77" s="73">
        <v>3087</v>
      </c>
      <c r="G77" s="73">
        <v>3053</v>
      </c>
      <c r="H77" s="73">
        <v>3996</v>
      </c>
      <c r="I77" s="73"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3">
      <c r="A78" s="44" t="s">
        <v>129</v>
      </c>
      <c r="B78" s="61" t="str">
        <f t="shared" ref="B78:I78" si="58">+IFERROR(B77/A77-1,"nm")</f>
        <v>nm</v>
      </c>
      <c r="C78" s="61">
        <f t="shared" si="58"/>
        <v>1.9502681618722484E-2</v>
      </c>
      <c r="D78" s="61">
        <f t="shared" si="58"/>
        <v>0.14538498326159721</v>
      </c>
      <c r="E78" s="61">
        <f t="shared" si="58"/>
        <v>0.22755741127348639</v>
      </c>
      <c r="F78" s="61">
        <f t="shared" si="58"/>
        <v>5.0000000000000044E-2</v>
      </c>
      <c r="G78" s="61">
        <f t="shared" si="58"/>
        <v>-1.1013929381276322E-2</v>
      </c>
      <c r="H78" s="61">
        <f t="shared" si="58"/>
        <v>0.30887651490337364</v>
      </c>
      <c r="I78" s="61">
        <f t="shared" si="58"/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3">
      <c r="A79" s="44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3">
      <c r="A80" s="44" t="s">
        <v>138</v>
      </c>
      <c r="B80" s="61" t="str">
        <f t="shared" ref="B80:I80" si="59">+IFERROR(B78-B79,"nm")</f>
        <v>nm</v>
      </c>
      <c r="C80" s="61">
        <f t="shared" si="59"/>
        <v>-4.9731838127751657E-4</v>
      </c>
      <c r="D80" s="61">
        <f t="shared" si="59"/>
        <v>2.6384983261597217E-2</v>
      </c>
      <c r="E80" s="61">
        <f t="shared" si="59"/>
        <v>-2.4425887265136226E-3</v>
      </c>
      <c r="F80" s="61">
        <f t="shared" si="59"/>
        <v>4.163336342344337E-17</v>
      </c>
      <c r="G80" s="61">
        <f t="shared" si="59"/>
        <v>-1.0139293812763215E-3</v>
      </c>
      <c r="H80" s="61">
        <f t="shared" si="59"/>
        <v>-1.1234850966263532E-3</v>
      </c>
      <c r="I80" s="61">
        <f t="shared" si="59"/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3">
      <c r="A81" s="45" t="s">
        <v>115</v>
      </c>
      <c r="B81" s="71">
        <v>372</v>
      </c>
      <c r="C81" s="71">
        <v>357</v>
      </c>
      <c r="D81" s="71">
        <v>383</v>
      </c>
      <c r="E81" s="71">
        <v>427</v>
      </c>
      <c r="F81" s="71">
        <v>432</v>
      </c>
      <c r="G81" s="71">
        <v>402</v>
      </c>
      <c r="H81" s="71">
        <v>490</v>
      </c>
      <c r="I81" s="71"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3">
      <c r="A82" s="44" t="s">
        <v>129</v>
      </c>
      <c r="B82" s="61" t="str">
        <f t="shared" ref="B82:I82" si="60">+IFERROR(B81/A81-1,"nm")</f>
        <v>nm</v>
      </c>
      <c r="C82" s="61">
        <f t="shared" si="60"/>
        <v>-4.0322580645161255E-2</v>
      </c>
      <c r="D82" s="61">
        <f t="shared" si="60"/>
        <v>7.2829131652661028E-2</v>
      </c>
      <c r="E82" s="61">
        <f t="shared" si="60"/>
        <v>0.11488250652741505</v>
      </c>
      <c r="F82" s="61">
        <f t="shared" si="60"/>
        <v>1.1709601873536313E-2</v>
      </c>
      <c r="G82" s="61">
        <f t="shared" si="60"/>
        <v>-6.944444444444442E-2</v>
      </c>
      <c r="H82" s="61">
        <f t="shared" si="60"/>
        <v>0.21890547263681581</v>
      </c>
      <c r="I82" s="61">
        <f t="shared" si="60"/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3">
      <c r="A83" s="44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3">
      <c r="A84" s="44" t="s">
        <v>138</v>
      </c>
      <c r="B84" s="61" t="str">
        <f t="shared" ref="B84:I84" si="61">+IFERROR(B82-B83,"nm")</f>
        <v>nm</v>
      </c>
      <c r="C84" s="61">
        <f t="shared" si="61"/>
        <v>-3.2258064516125368E-4</v>
      </c>
      <c r="D84" s="61">
        <f t="shared" si="61"/>
        <v>5.2829131652661024E-2</v>
      </c>
      <c r="E84" s="61">
        <f t="shared" si="61"/>
        <v>4.8825065274150509E-3</v>
      </c>
      <c r="F84" s="61">
        <f t="shared" si="61"/>
        <v>1.7096018735363126E-3</v>
      </c>
      <c r="G84" s="61">
        <f t="shared" si="61"/>
        <v>5.5555555555558689E-4</v>
      </c>
      <c r="H84" s="61">
        <f t="shared" si="61"/>
        <v>-1.094527363184189E-3</v>
      </c>
      <c r="I84" s="61">
        <f t="shared" si="61"/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3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3">
      <c r="A86" s="46" t="s">
        <v>129</v>
      </c>
      <c r="B86" s="61" t="str">
        <f t="shared" ref="B86:I86" si="63">+IFERROR(B85/A85-1,"nm")</f>
        <v>nm</v>
      </c>
      <c r="C86" s="61">
        <f t="shared" si="63"/>
        <v>0.12166356300434522</v>
      </c>
      <c r="D86" s="61">
        <f t="shared" si="63"/>
        <v>-0.10736026563364698</v>
      </c>
      <c r="E86" s="61">
        <f t="shared" si="63"/>
        <v>5.5796652200867936E-2</v>
      </c>
      <c r="F86" s="61">
        <f t="shared" si="63"/>
        <v>0.23664122137404586</v>
      </c>
      <c r="G86" s="61">
        <f t="shared" si="63"/>
        <v>-0.20560303893637222</v>
      </c>
      <c r="H86" s="61">
        <f t="shared" si="63"/>
        <v>0.53676031081888831</v>
      </c>
      <c r="I86" s="61">
        <f t="shared" si="63"/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3">
      <c r="A87" s="46" t="s">
        <v>131</v>
      </c>
      <c r="B87" s="61">
        <f t="shared" ref="B87:I87" si="64">+IFERROR(B85/B$71,"nm")</f>
        <v>0.22607353353915241</v>
      </c>
      <c r="C87" s="61">
        <f t="shared" si="64"/>
        <v>0.24702665755297334</v>
      </c>
      <c r="D87" s="61">
        <f t="shared" si="64"/>
        <v>0.20238393977415309</v>
      </c>
      <c r="E87" s="61">
        <f t="shared" si="64"/>
        <v>0.18426747457260334</v>
      </c>
      <c r="F87" s="61">
        <f t="shared" si="64"/>
        <v>0.21463514064410924</v>
      </c>
      <c r="G87" s="61">
        <f t="shared" si="64"/>
        <v>0.17898791055953783</v>
      </c>
      <c r="H87" s="61">
        <f t="shared" si="64"/>
        <v>0.22442388268156424</v>
      </c>
      <c r="I87" s="61">
        <f t="shared" si="64"/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3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3">
      <c r="A89" s="46" t="s">
        <v>129</v>
      </c>
      <c r="B89" s="61" t="str">
        <f t="shared" ref="B89:I89" si="65">+IFERROR(B88/A88-1,"nm")</f>
        <v>nm</v>
      </c>
      <c r="C89" s="61">
        <f t="shared" si="65"/>
        <v>-3.4482758620689613E-2</v>
      </c>
      <c r="D89" s="61">
        <f t="shared" si="65"/>
        <v>0.26190476190476186</v>
      </c>
      <c r="E89" s="61">
        <f t="shared" si="65"/>
        <v>9.4339622641509413E-2</v>
      </c>
      <c r="F89" s="61">
        <f t="shared" si="65"/>
        <v>-4.31034482758621E-2</v>
      </c>
      <c r="G89" s="61">
        <f t="shared" si="65"/>
        <v>0.18918918918918926</v>
      </c>
      <c r="H89" s="61">
        <f t="shared" si="65"/>
        <v>3.0303030303030276E-2</v>
      </c>
      <c r="I89" s="61">
        <f t="shared" si="65"/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3">
      <c r="A90" s="46" t="s">
        <v>133</v>
      </c>
      <c r="B90" s="61">
        <f t="shared" ref="B90:I90" si="66">+IFERROR(B88/B$71,"nm")</f>
        <v>1.2208812798203761E-2</v>
      </c>
      <c r="C90" s="61">
        <f t="shared" si="66"/>
        <v>1.1483253588516746E-2</v>
      </c>
      <c r="D90" s="61">
        <f t="shared" si="66"/>
        <v>1.3299874529485571E-2</v>
      </c>
      <c r="E90" s="61">
        <f t="shared" si="66"/>
        <v>1.2551395801774508E-2</v>
      </c>
      <c r="F90" s="61">
        <f t="shared" si="66"/>
        <v>1.1312678353037097E-2</v>
      </c>
      <c r="G90" s="61">
        <f t="shared" si="66"/>
        <v>1.4122178239007167E-2</v>
      </c>
      <c r="H90" s="61">
        <f t="shared" si="66"/>
        <v>1.1871508379888268E-2</v>
      </c>
      <c r="I90" s="61">
        <f t="shared" si="66"/>
        <v>1.0738039907043834E-2</v>
      </c>
      <c r="J90" s="76">
        <f t="shared" ref="J90:N91" si="67">I90</f>
        <v>1.0738039907043834E-2</v>
      </c>
      <c r="K90" s="76">
        <f t="shared" si="67"/>
        <v>1.0738039907043834E-2</v>
      </c>
      <c r="L90" s="76">
        <f t="shared" si="67"/>
        <v>1.0738039907043834E-2</v>
      </c>
      <c r="M90" s="76">
        <f t="shared" si="67"/>
        <v>1.0738039907043834E-2</v>
      </c>
      <c r="N90" s="76">
        <f t="shared" si="67"/>
        <v>1.0738039907043834E-2</v>
      </c>
      <c r="O90" s="76"/>
      <c r="P90" s="66"/>
    </row>
    <row r="91" spans="1:16" x14ac:dyDescent="0.3">
      <c r="A91" s="46" t="s">
        <v>140</v>
      </c>
      <c r="B91" s="61">
        <f t="shared" ref="B91:I91" si="68">+IFERROR(B88/B98,"nm")</f>
        <v>0.1746987951807229</v>
      </c>
      <c r="C91" s="61">
        <f t="shared" si="68"/>
        <v>0.13145539906103287</v>
      </c>
      <c r="D91" s="61">
        <f t="shared" si="68"/>
        <v>0.1501416430594901</v>
      </c>
      <c r="E91" s="61">
        <f t="shared" si="68"/>
        <v>0.13663133097762073</v>
      </c>
      <c r="F91" s="61">
        <f t="shared" si="68"/>
        <v>0.11948331539289558</v>
      </c>
      <c r="G91" s="61">
        <f t="shared" si="68"/>
        <v>0.14915254237288136</v>
      </c>
      <c r="H91" s="61">
        <f t="shared" si="68"/>
        <v>0.1384928716904277</v>
      </c>
      <c r="I91" s="61">
        <f t="shared" si="68"/>
        <v>0.14565217391304347</v>
      </c>
      <c r="J91" s="76">
        <f t="shared" si="67"/>
        <v>0.14565217391304347</v>
      </c>
      <c r="K91" s="76">
        <f t="shared" si="67"/>
        <v>0.14565217391304347</v>
      </c>
      <c r="L91" s="76">
        <f t="shared" si="67"/>
        <v>0.14565217391304347</v>
      </c>
      <c r="M91" s="76">
        <f t="shared" si="67"/>
        <v>0.14565217391304347</v>
      </c>
      <c r="N91" s="76">
        <f t="shared" si="67"/>
        <v>0.14565217391304347</v>
      </c>
      <c r="O91" s="76"/>
      <c r="P91" s="66"/>
    </row>
    <row r="92" spans="1:16" x14ac:dyDescent="0.3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3">
      <c r="A93" s="46" t="s">
        <v>129</v>
      </c>
      <c r="B93" s="61" t="str">
        <f t="shared" ref="B93:I93" si="69">+IFERROR(B92/A92-1,"nm")</f>
        <v>nm</v>
      </c>
      <c r="C93" s="61">
        <f t="shared" si="69"/>
        <v>0.13057742782152237</v>
      </c>
      <c r="D93" s="61">
        <f t="shared" si="69"/>
        <v>-0.12536273940800924</v>
      </c>
      <c r="E93" s="61">
        <f t="shared" si="69"/>
        <v>5.3085600530855981E-2</v>
      </c>
      <c r="F93" s="61">
        <f t="shared" si="69"/>
        <v>0.25708884688090738</v>
      </c>
      <c r="G93" s="61">
        <f t="shared" si="69"/>
        <v>-0.22756892230576442</v>
      </c>
      <c r="H93" s="61">
        <f t="shared" si="69"/>
        <v>0.58014276443867629</v>
      </c>
      <c r="I93" s="61">
        <f t="shared" si="69"/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3">
      <c r="A94" s="46" t="s">
        <v>131</v>
      </c>
      <c r="B94" s="61">
        <f t="shared" ref="B94:I94" si="70">+IFERROR(B92/B$71,"nm")</f>
        <v>0.21386472074094864</v>
      </c>
      <c r="C94" s="61">
        <f t="shared" si="70"/>
        <v>0.23554340396445658</v>
      </c>
      <c r="D94" s="61">
        <f t="shared" si="70"/>
        <v>0.1890840652446675</v>
      </c>
      <c r="E94" s="61">
        <f t="shared" si="70"/>
        <v>0.17171607877082881</v>
      </c>
      <c r="F94" s="61">
        <f t="shared" si="70"/>
        <v>0.20332246229107215</v>
      </c>
      <c r="G94" s="61">
        <f t="shared" si="70"/>
        <v>0.16486573232053064</v>
      </c>
      <c r="H94" s="61">
        <f t="shared" si="70"/>
        <v>0.21255237430167598</v>
      </c>
      <c r="I94" s="61">
        <f t="shared" si="70"/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3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3">
      <c r="A96" s="46" t="s">
        <v>129</v>
      </c>
      <c r="B96" s="61" t="str">
        <f t="shared" ref="B96:I96" si="71">+IFERROR(B95/A95-1,"nm")</f>
        <v>nm</v>
      </c>
      <c r="C96" s="61">
        <f t="shared" si="71"/>
        <v>-1.6949152542372836E-2</v>
      </c>
      <c r="D96" s="61">
        <f t="shared" si="71"/>
        <v>-0.25431034482758619</v>
      </c>
      <c r="E96" s="61">
        <f t="shared" si="71"/>
        <v>0.38728323699421963</v>
      </c>
      <c r="F96" s="61">
        <f t="shared" si="71"/>
        <v>-2.9166666666666674E-2</v>
      </c>
      <c r="G96" s="61">
        <f t="shared" si="71"/>
        <v>-0.40343347639484983</v>
      </c>
      <c r="H96" s="61">
        <f t="shared" si="71"/>
        <v>0.10071942446043169</v>
      </c>
      <c r="I96" s="61">
        <f t="shared" si="71"/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3">
      <c r="A97" s="46" t="s">
        <v>133</v>
      </c>
      <c r="B97" s="61">
        <f t="shared" ref="B97:I97" si="72">+IFERROR(B95/B$71,"nm")</f>
        <v>3.3118158854897557E-2</v>
      </c>
      <c r="C97" s="61">
        <f t="shared" si="72"/>
        <v>3.171565276828435E-2</v>
      </c>
      <c r="D97" s="61">
        <f t="shared" si="72"/>
        <v>2.1706398996235884E-2</v>
      </c>
      <c r="E97" s="61">
        <f t="shared" si="72"/>
        <v>2.5968405107119671E-2</v>
      </c>
      <c r="F97" s="61">
        <f t="shared" si="72"/>
        <v>2.3746432939258051E-2</v>
      </c>
      <c r="G97" s="61">
        <f t="shared" si="72"/>
        <v>1.4871081630469669E-2</v>
      </c>
      <c r="H97" s="61">
        <f t="shared" si="72"/>
        <v>1.3355446927374302E-2</v>
      </c>
      <c r="I97" s="61">
        <f t="shared" si="72"/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3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3">
      <c r="A99" s="46" t="s">
        <v>129</v>
      </c>
      <c r="B99" s="61" t="str">
        <f t="shared" ref="B99:I99" si="73">+IFERROR(B98/A98-1,"nm")</f>
        <v>nm</v>
      </c>
      <c r="C99" s="61">
        <f t="shared" si="73"/>
        <v>0.2831325301204819</v>
      </c>
      <c r="D99" s="61">
        <f t="shared" si="73"/>
        <v>0.10485133020344284</v>
      </c>
      <c r="E99" s="61">
        <f t="shared" si="73"/>
        <v>0.2025495750708215</v>
      </c>
      <c r="F99" s="61">
        <f t="shared" si="73"/>
        <v>9.4228504122497059E-2</v>
      </c>
      <c r="G99" s="61">
        <f t="shared" si="73"/>
        <v>-4.7362755651237931E-2</v>
      </c>
      <c r="H99" s="61">
        <f t="shared" si="73"/>
        <v>0.1096045197740112</v>
      </c>
      <c r="I99" s="61">
        <f t="shared" si="73"/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3">
      <c r="A100" s="46" t="s">
        <v>133</v>
      </c>
      <c r="B100" s="61">
        <f t="shared" ref="B100:I100" si="74">+IFERROR(B98/B$71,"nm")</f>
        <v>6.9884928431097393E-2</v>
      </c>
      <c r="C100" s="61">
        <f t="shared" si="74"/>
        <v>8.7354750512645254E-2</v>
      </c>
      <c r="D100" s="61">
        <f t="shared" si="74"/>
        <v>8.8582183186951061E-2</v>
      </c>
      <c r="E100" s="61">
        <f t="shared" si="74"/>
        <v>9.1863233066435832E-2</v>
      </c>
      <c r="F100" s="61">
        <f t="shared" si="74"/>
        <v>9.4679983693436609E-2</v>
      </c>
      <c r="G100" s="61">
        <f t="shared" si="74"/>
        <v>9.4682785920616241E-2</v>
      </c>
      <c r="H100" s="61">
        <f t="shared" si="74"/>
        <v>8.5719273743016758E-2</v>
      </c>
      <c r="I100" s="61">
        <f t="shared" si="74"/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3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3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4"/>
      <c r="P102" s="1"/>
    </row>
    <row r="103" spans="1:16" x14ac:dyDescent="0.3">
      <c r="A103" s="44" t="s">
        <v>129</v>
      </c>
      <c r="B103" s="61" t="str">
        <f t="shared" ref="B103:I103" si="76">+IFERROR(B102/A102-1,"nm")</f>
        <v>nm</v>
      </c>
      <c r="C103" s="61">
        <f t="shared" si="76"/>
        <v>0.23410498858819695</v>
      </c>
      <c r="D103" s="61">
        <f t="shared" si="76"/>
        <v>0.11941875825627468</v>
      </c>
      <c r="E103" s="61">
        <f t="shared" si="76"/>
        <v>0.21170639603493036</v>
      </c>
      <c r="F103" s="61">
        <f t="shared" si="76"/>
        <v>0.20919361121932223</v>
      </c>
      <c r="G103" s="61">
        <f t="shared" si="76"/>
        <v>7.5869845360824639E-2</v>
      </c>
      <c r="H103" s="61">
        <f t="shared" si="76"/>
        <v>0.24120377301991325</v>
      </c>
      <c r="I103" s="61">
        <f t="shared" si="76"/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3">
      <c r="A104" s="45" t="s">
        <v>113</v>
      </c>
      <c r="B104" s="73">
        <v>2016</v>
      </c>
      <c r="C104" s="73">
        <v>2599</v>
      </c>
      <c r="D104" s="73">
        <v>2920</v>
      </c>
      <c r="E104" s="73">
        <v>3496</v>
      </c>
      <c r="F104" s="73">
        <v>4262</v>
      </c>
      <c r="G104" s="73">
        <v>4635</v>
      </c>
      <c r="H104" s="73">
        <v>5748</v>
      </c>
      <c r="I104" s="73"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3">
      <c r="A105" s="44" t="s">
        <v>129</v>
      </c>
      <c r="B105" s="61" t="str">
        <f t="shared" ref="B105:I105" si="77">+IFERROR(B104/A104-1,"nm")</f>
        <v>nm</v>
      </c>
      <c r="C105" s="61">
        <f t="shared" si="77"/>
        <v>0.28918650793650791</v>
      </c>
      <c r="D105" s="61">
        <f t="shared" si="77"/>
        <v>0.12350904193920731</v>
      </c>
      <c r="E105" s="61">
        <f t="shared" si="77"/>
        <v>0.19726027397260282</v>
      </c>
      <c r="F105" s="61">
        <f t="shared" si="77"/>
        <v>0.21910755148741412</v>
      </c>
      <c r="G105" s="61">
        <f t="shared" si="77"/>
        <v>8.7517597372125833E-2</v>
      </c>
      <c r="H105" s="61">
        <f t="shared" si="77"/>
        <v>0.24012944983818763</v>
      </c>
      <c r="I105" s="61">
        <f t="shared" si="77"/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3">
      <c r="A106" s="44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3">
      <c r="A107" s="44" t="s">
        <v>138</v>
      </c>
      <c r="B107" s="61" t="str">
        <f t="shared" ref="B107:I107" si="78">+IFERROR(B105-B106,"nm")</f>
        <v>nm</v>
      </c>
      <c r="C107" s="61">
        <f t="shared" si="78"/>
        <v>-8.134920634920717E-4</v>
      </c>
      <c r="D107" s="61">
        <f t="shared" si="78"/>
        <v>3.5090419392073136E-3</v>
      </c>
      <c r="E107" s="61">
        <f t="shared" si="78"/>
        <v>-2.7397260273971935E-3</v>
      </c>
      <c r="F107" s="61">
        <f t="shared" si="78"/>
        <v>-8.9244851258588054E-4</v>
      </c>
      <c r="G107" s="61">
        <f t="shared" si="78"/>
        <v>-2.482402627874164E-3</v>
      </c>
      <c r="H107" s="61">
        <f t="shared" si="78"/>
        <v>1.2944983818763411E-4</v>
      </c>
      <c r="I107" s="61">
        <f t="shared" si="78"/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3">
      <c r="A108" s="45" t="s">
        <v>114</v>
      </c>
      <c r="B108" s="73">
        <v>925</v>
      </c>
      <c r="C108" s="73">
        <v>1055</v>
      </c>
      <c r="D108" s="73">
        <v>1188</v>
      </c>
      <c r="E108" s="73">
        <v>1508</v>
      </c>
      <c r="F108" s="73">
        <v>1808</v>
      </c>
      <c r="G108" s="73">
        <v>1896</v>
      </c>
      <c r="H108" s="73">
        <v>2347</v>
      </c>
      <c r="I108" s="73"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3">
      <c r="A109" s="44" t="s">
        <v>129</v>
      </c>
      <c r="B109" s="61" t="str">
        <f t="shared" ref="B109:I109" si="79">+IFERROR(B108/A108-1,"nm")</f>
        <v>nm</v>
      </c>
      <c r="C109" s="61">
        <f t="shared" si="79"/>
        <v>0.14054054054054044</v>
      </c>
      <c r="D109" s="61">
        <f t="shared" si="79"/>
        <v>0.12606635071090055</v>
      </c>
      <c r="E109" s="61">
        <f t="shared" si="79"/>
        <v>0.26936026936026947</v>
      </c>
      <c r="F109" s="61">
        <f t="shared" si="79"/>
        <v>0.19893899204244025</v>
      </c>
      <c r="G109" s="61">
        <f t="shared" si="79"/>
        <v>4.8672566371681381E-2</v>
      </c>
      <c r="H109" s="61">
        <f t="shared" si="79"/>
        <v>0.2378691983122363</v>
      </c>
      <c r="I109" s="61">
        <f t="shared" si="79"/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3">
      <c r="A110" s="44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3">
      <c r="A111" s="44" t="s">
        <v>138</v>
      </c>
      <c r="B111" s="61" t="str">
        <f t="shared" ref="B111:I111" si="80">+IFERROR(B109-B110,"nm")</f>
        <v>nm</v>
      </c>
      <c r="C111" s="61">
        <f t="shared" si="80"/>
        <v>5.40540540540424E-4</v>
      </c>
      <c r="D111" s="61">
        <f t="shared" si="80"/>
        <v>-3.9336492890994501E-3</v>
      </c>
      <c r="E111" s="61">
        <f t="shared" si="80"/>
        <v>-6.3973063973055133E-4</v>
      </c>
      <c r="F111" s="61">
        <f t="shared" si="80"/>
        <v>-1.0610079575597564E-3</v>
      </c>
      <c r="G111" s="61">
        <f t="shared" si="80"/>
        <v>-1.3274336283186222E-3</v>
      </c>
      <c r="H111" s="61">
        <f t="shared" si="80"/>
        <v>-2.1308016877636948E-3</v>
      </c>
      <c r="I111" s="61">
        <f t="shared" si="80"/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3">
      <c r="A112" s="45" t="s">
        <v>115</v>
      </c>
      <c r="B112" s="73">
        <v>126</v>
      </c>
      <c r="C112" s="73">
        <v>131</v>
      </c>
      <c r="D112" s="73">
        <v>129</v>
      </c>
      <c r="E112" s="73">
        <v>130</v>
      </c>
      <c r="F112" s="73">
        <v>138</v>
      </c>
      <c r="G112" s="73">
        <v>148</v>
      </c>
      <c r="H112" s="73">
        <v>195</v>
      </c>
      <c r="I112" s="73"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3">
      <c r="A113" s="44" t="s">
        <v>129</v>
      </c>
      <c r="B113" s="61" t="str">
        <f t="shared" ref="B113:I113" si="81">+IFERROR(B112/A112-1,"nm")</f>
        <v>nm</v>
      </c>
      <c r="C113" s="61">
        <f t="shared" si="81"/>
        <v>3.9682539682539764E-2</v>
      </c>
      <c r="D113" s="61">
        <f t="shared" si="81"/>
        <v>-1.5267175572519109E-2</v>
      </c>
      <c r="E113" s="61">
        <f t="shared" si="81"/>
        <v>7.7519379844961378E-3</v>
      </c>
      <c r="F113" s="61">
        <f t="shared" si="81"/>
        <v>6.1538461538461542E-2</v>
      </c>
      <c r="G113" s="61">
        <f t="shared" si="81"/>
        <v>7.2463768115942129E-2</v>
      </c>
      <c r="H113" s="61">
        <f t="shared" si="81"/>
        <v>0.31756756756756754</v>
      </c>
      <c r="I113" s="61">
        <f t="shared" si="81"/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3">
      <c r="A114" s="44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3">
      <c r="A115" s="44" t="s">
        <v>138</v>
      </c>
      <c r="B115" s="61" t="str">
        <f t="shared" ref="B115:I115" si="82">+IFERROR(B113-B114,"nm")</f>
        <v>nm</v>
      </c>
      <c r="C115" s="61">
        <f t="shared" si="82"/>
        <v>-3.1746031746023723E-4</v>
      </c>
      <c r="D115" s="61">
        <f t="shared" si="82"/>
        <v>4.732824427480891E-3</v>
      </c>
      <c r="E115" s="61">
        <f t="shared" si="82"/>
        <v>-2.2480620155038624E-3</v>
      </c>
      <c r="F115" s="61">
        <f t="shared" si="82"/>
        <v>1.5384615384615441E-3</v>
      </c>
      <c r="G115" s="61">
        <f t="shared" si="82"/>
        <v>2.4637681159421221E-3</v>
      </c>
      <c r="H115" s="61">
        <f t="shared" si="82"/>
        <v>-2.4324324324324631E-3</v>
      </c>
      <c r="I115" s="61">
        <f t="shared" si="82"/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3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3">
      <c r="A117" s="46" t="s">
        <v>129</v>
      </c>
      <c r="B117" s="61" t="str">
        <f t="shared" ref="B117:I117" si="84">+IFERROR(B116/A116-1,"nm")</f>
        <v>nm</v>
      </c>
      <c r="C117" s="61">
        <f t="shared" si="84"/>
        <v>0.36669874879692022</v>
      </c>
      <c r="D117" s="61">
        <f t="shared" si="84"/>
        <v>9.9295774647887303E-2</v>
      </c>
      <c r="E117" s="61">
        <f t="shared" si="84"/>
        <v>0.19346572709801402</v>
      </c>
      <c r="F117" s="61">
        <f t="shared" si="84"/>
        <v>0.3022007514761138</v>
      </c>
      <c r="G117" s="61">
        <f t="shared" si="84"/>
        <v>4.4517724649629109E-2</v>
      </c>
      <c r="H117" s="61">
        <f t="shared" si="84"/>
        <v>0.29794790844514596</v>
      </c>
      <c r="I117" s="61">
        <f t="shared" si="84"/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3">
      <c r="A118" s="46" t="s">
        <v>131</v>
      </c>
      <c r="B118" s="61">
        <f t="shared" ref="B118:I118" si="85">+IFERROR(B116/B$102,"nm")</f>
        <v>0.33876752526899251</v>
      </c>
      <c r="C118" s="61">
        <f t="shared" si="85"/>
        <v>0.37516512549537651</v>
      </c>
      <c r="D118" s="61">
        <f t="shared" si="85"/>
        <v>0.36842105263157893</v>
      </c>
      <c r="E118" s="61">
        <f t="shared" si="85"/>
        <v>0.36287495130502534</v>
      </c>
      <c r="F118" s="61">
        <f t="shared" si="85"/>
        <v>0.3907860824742268</v>
      </c>
      <c r="G118" s="61">
        <f t="shared" si="85"/>
        <v>0.37939811349004343</v>
      </c>
      <c r="H118" s="61">
        <f t="shared" si="85"/>
        <v>0.39674306393244874</v>
      </c>
      <c r="I118" s="61">
        <f t="shared" si="85"/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3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3">
      <c r="A120" s="46" t="s">
        <v>129</v>
      </c>
      <c r="B120" s="62" t="str">
        <f t="shared" ref="B120:I120" si="86">+IFERROR(B119/A119-1,"nm")</f>
        <v>nm</v>
      </c>
      <c r="C120" s="62">
        <f t="shared" si="86"/>
        <v>4.3478260869565188E-2</v>
      </c>
      <c r="D120" s="62">
        <f t="shared" si="86"/>
        <v>0.125</v>
      </c>
      <c r="E120" s="62">
        <f t="shared" si="86"/>
        <v>3.7037037037036979E-2</v>
      </c>
      <c r="F120" s="62">
        <f t="shared" si="86"/>
        <v>-0.1071428571428571</v>
      </c>
      <c r="G120" s="62">
        <f t="shared" si="86"/>
        <v>-0.12</v>
      </c>
      <c r="H120" s="62">
        <f t="shared" si="86"/>
        <v>4.5454545454545414E-2</v>
      </c>
      <c r="I120" s="62">
        <f t="shared" si="86"/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3">
      <c r="A121" s="46" t="s">
        <v>133</v>
      </c>
      <c r="B121" s="62">
        <f t="shared" ref="B121:I121" si="87">+IFERROR(B119/B$102,"nm")</f>
        <v>1.4998369742419302E-2</v>
      </c>
      <c r="C121" s="62">
        <f t="shared" si="87"/>
        <v>1.2681638044914135E-2</v>
      </c>
      <c r="D121" s="62">
        <f t="shared" si="87"/>
        <v>1.2744866650932263E-2</v>
      </c>
      <c r="E121" s="62">
        <f t="shared" si="87"/>
        <v>1.090767432800935E-2</v>
      </c>
      <c r="F121" s="62">
        <f t="shared" si="87"/>
        <v>8.0541237113402053E-3</v>
      </c>
      <c r="G121" s="62">
        <f t="shared" si="87"/>
        <v>6.5878125467884411E-3</v>
      </c>
      <c r="H121" s="62">
        <f t="shared" si="87"/>
        <v>5.5488540410132689E-3</v>
      </c>
      <c r="I121" s="62">
        <f t="shared" si="87"/>
        <v>5.4326222340002651E-3</v>
      </c>
      <c r="J121" s="75">
        <f t="shared" ref="J121:N122" si="88">I121</f>
        <v>5.4326222340002651E-3</v>
      </c>
      <c r="K121" s="75">
        <f t="shared" si="88"/>
        <v>5.4326222340002651E-3</v>
      </c>
      <c r="L121" s="75">
        <f t="shared" si="88"/>
        <v>5.4326222340002651E-3</v>
      </c>
      <c r="M121" s="75">
        <f t="shared" si="88"/>
        <v>5.4326222340002651E-3</v>
      </c>
      <c r="N121" s="75">
        <f t="shared" si="88"/>
        <v>5.4326222340002651E-3</v>
      </c>
      <c r="O121" s="75"/>
      <c r="P121" s="66"/>
    </row>
    <row r="122" spans="1:16" x14ac:dyDescent="0.3">
      <c r="A122" s="46" t="s">
        <v>140</v>
      </c>
      <c r="B122" s="62">
        <f t="shared" ref="B122:I122" si="89">+IFERROR(B119/B129,"nm")</f>
        <v>0.18110236220472442</v>
      </c>
      <c r="C122" s="62">
        <f t="shared" si="89"/>
        <v>0.20512820512820512</v>
      </c>
      <c r="D122" s="62">
        <f t="shared" si="89"/>
        <v>0.24</v>
      </c>
      <c r="E122" s="62">
        <f t="shared" si="89"/>
        <v>0.21875</v>
      </c>
      <c r="F122" s="62">
        <f t="shared" si="89"/>
        <v>0.2109704641350211</v>
      </c>
      <c r="G122" s="62">
        <f t="shared" si="89"/>
        <v>0.20560747663551401</v>
      </c>
      <c r="H122" s="62">
        <f t="shared" si="89"/>
        <v>0.15972222222222221</v>
      </c>
      <c r="I122" s="62">
        <f t="shared" si="89"/>
        <v>0.13531353135313531</v>
      </c>
      <c r="J122" s="75">
        <f t="shared" si="88"/>
        <v>0.13531353135313531</v>
      </c>
      <c r="K122" s="75">
        <f t="shared" si="88"/>
        <v>0.13531353135313531</v>
      </c>
      <c r="L122" s="75">
        <f t="shared" si="88"/>
        <v>0.13531353135313531</v>
      </c>
      <c r="M122" s="75">
        <f t="shared" si="88"/>
        <v>0.13531353135313531</v>
      </c>
      <c r="N122" s="75">
        <f t="shared" si="88"/>
        <v>0.13531353135313531</v>
      </c>
      <c r="O122" s="75"/>
      <c r="P122" s="66"/>
    </row>
    <row r="123" spans="1:16" x14ac:dyDescent="0.3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3">
      <c r="A124" s="46" t="s">
        <v>129</v>
      </c>
      <c r="B124" s="61" t="str">
        <f t="shared" ref="B124:I124" si="90">+IFERROR(B123/A123-1,"nm")</f>
        <v>nm</v>
      </c>
      <c r="C124" s="61">
        <f t="shared" si="90"/>
        <v>0.38167170191339372</v>
      </c>
      <c r="D124" s="61">
        <f t="shared" si="90"/>
        <v>9.8396501457725938E-2</v>
      </c>
      <c r="E124" s="61">
        <f t="shared" si="90"/>
        <v>0.19907100199071004</v>
      </c>
      <c r="F124" s="61">
        <f t="shared" si="90"/>
        <v>0.31488655229662421</v>
      </c>
      <c r="G124" s="61">
        <f t="shared" si="90"/>
        <v>4.7979797979798011E-2</v>
      </c>
      <c r="H124" s="61">
        <f t="shared" si="90"/>
        <v>0.30240963855421676</v>
      </c>
      <c r="I124" s="61">
        <f t="shared" si="90"/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3">
      <c r="A125" s="46" t="s">
        <v>131</v>
      </c>
      <c r="B125" s="61">
        <f t="shared" ref="B125:I125" si="91">+IFERROR(B123/B$102,"nm")</f>
        <v>0.3237691555265732</v>
      </c>
      <c r="C125" s="61">
        <f t="shared" si="91"/>
        <v>0.36248348745046233</v>
      </c>
      <c r="D125" s="61">
        <f t="shared" si="91"/>
        <v>0.35567618598064671</v>
      </c>
      <c r="E125" s="61">
        <f t="shared" si="91"/>
        <v>0.35196727697701596</v>
      </c>
      <c r="F125" s="61">
        <f t="shared" si="91"/>
        <v>0.38273195876288657</v>
      </c>
      <c r="G125" s="61">
        <f t="shared" si="91"/>
        <v>0.37281030094325496</v>
      </c>
      <c r="H125" s="61">
        <f t="shared" si="91"/>
        <v>0.39119420989143544</v>
      </c>
      <c r="I125" s="61">
        <f t="shared" si="91"/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3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3">
      <c r="A127" s="46" t="s">
        <v>129</v>
      </c>
      <c r="B127" s="62" t="str">
        <f t="shared" ref="B127:I127" si="92">+IFERROR(B126/A126-1,"nm")</f>
        <v>nm</v>
      </c>
      <c r="C127" s="62">
        <f t="shared" si="92"/>
        <v>-0.3623188405797102</v>
      </c>
      <c r="D127" s="62">
        <f t="shared" si="92"/>
        <v>0.15909090909090917</v>
      </c>
      <c r="E127" s="62">
        <f t="shared" si="92"/>
        <v>0.49019607843137258</v>
      </c>
      <c r="F127" s="62">
        <f t="shared" si="92"/>
        <v>-0.35526315789473684</v>
      </c>
      <c r="G127" s="62">
        <f t="shared" si="92"/>
        <v>-0.4285714285714286</v>
      </c>
      <c r="H127" s="62">
        <f t="shared" si="92"/>
        <v>2.3571428571428572</v>
      </c>
      <c r="I127" s="62">
        <f t="shared" si="92"/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3">
      <c r="A128" s="46" t="s">
        <v>133</v>
      </c>
      <c r="B128" s="62">
        <f t="shared" ref="B128:I128" si="93">+IFERROR(B126/B$102,"nm")</f>
        <v>2.2497554613628953E-2</v>
      </c>
      <c r="C128" s="62">
        <f t="shared" si="93"/>
        <v>1.1624834874504624E-2</v>
      </c>
      <c r="D128" s="62">
        <f t="shared" si="93"/>
        <v>1.2036818503658248E-2</v>
      </c>
      <c r="E128" s="62">
        <f t="shared" si="93"/>
        <v>1.4803272302298403E-2</v>
      </c>
      <c r="F128" s="62">
        <f t="shared" si="93"/>
        <v>7.8930412371134018E-3</v>
      </c>
      <c r="G128" s="62">
        <f t="shared" si="93"/>
        <v>4.1922443479562805E-3</v>
      </c>
      <c r="H128" s="62">
        <f t="shared" si="93"/>
        <v>1.1338962605548853E-2</v>
      </c>
      <c r="I128" s="62">
        <f t="shared" si="93"/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3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3">
      <c r="A130" s="46" t="s">
        <v>129</v>
      </c>
      <c r="B130" s="61" t="str">
        <f t="shared" ref="B130:I130" si="94">+IFERROR(B129/A129-1,"nm")</f>
        <v>nm</v>
      </c>
      <c r="C130" s="61">
        <f t="shared" si="94"/>
        <v>-7.8740157480314932E-2</v>
      </c>
      <c r="D130" s="61">
        <f t="shared" si="94"/>
        <v>-3.8461538461538436E-2</v>
      </c>
      <c r="E130" s="61">
        <f t="shared" si="94"/>
        <v>0.13777777777777778</v>
      </c>
      <c r="F130" s="61">
        <f t="shared" si="94"/>
        <v>-7.421875E-2</v>
      </c>
      <c r="G130" s="61">
        <f t="shared" si="94"/>
        <v>-9.7046413502109741E-2</v>
      </c>
      <c r="H130" s="61">
        <f t="shared" si="94"/>
        <v>0.34579439252336441</v>
      </c>
      <c r="I130" s="61">
        <f t="shared" si="94"/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3">
      <c r="A131" s="46" t="s">
        <v>133</v>
      </c>
      <c r="B131" s="61">
        <f t="shared" ref="B131:I131" si="95">+IFERROR(B129/B$102,"nm")</f>
        <v>8.2817085099445714E-2</v>
      </c>
      <c r="C131" s="61">
        <f t="shared" si="95"/>
        <v>6.1822985468956405E-2</v>
      </c>
      <c r="D131" s="61">
        <f t="shared" si="95"/>
        <v>5.31036110455511E-2</v>
      </c>
      <c r="E131" s="61">
        <f t="shared" si="95"/>
        <v>4.9863654070899883E-2</v>
      </c>
      <c r="F131" s="61">
        <f t="shared" si="95"/>
        <v>3.817654639175258E-2</v>
      </c>
      <c r="G131" s="61">
        <f t="shared" si="95"/>
        <v>3.2040724659380147E-2</v>
      </c>
      <c r="H131" s="61">
        <f t="shared" si="95"/>
        <v>3.4740651387213509E-2</v>
      </c>
      <c r="I131" s="61">
        <f t="shared" si="95"/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3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3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65">
        <f t="shared" si="96"/>
        <v>5955</v>
      </c>
      <c r="K133" s="65">
        <f t="shared" si="96"/>
        <v>5955</v>
      </c>
      <c r="L133" s="65">
        <f t="shared" si="96"/>
        <v>5955</v>
      </c>
      <c r="M133" s="65">
        <f t="shared" si="96"/>
        <v>5955</v>
      </c>
      <c r="N133" s="65">
        <f t="shared" si="96"/>
        <v>5955</v>
      </c>
      <c r="O133" s="64"/>
      <c r="P133" s="65"/>
    </row>
    <row r="134" spans="1:16" x14ac:dyDescent="0.3">
      <c r="A134" s="44" t="s">
        <v>129</v>
      </c>
      <c r="B134" s="61" t="str">
        <f t="shared" ref="B134:I134" si="97">+IFERROR(B133/A133-1,"nm")</f>
        <v>nm</v>
      </c>
      <c r="C134" s="61">
        <f t="shared" si="97"/>
        <v>-1.783795400816679E-2</v>
      </c>
      <c r="D134" s="61">
        <f t="shared" si="97"/>
        <v>3.6542669584245013E-2</v>
      </c>
      <c r="E134" s="61">
        <f t="shared" si="97"/>
        <v>9.0563647878403986E-2</v>
      </c>
      <c r="F134" s="61">
        <f t="shared" si="97"/>
        <v>1.7034456058846237E-2</v>
      </c>
      <c r="G134" s="61">
        <f t="shared" si="97"/>
        <v>-4.3014845831747195E-2</v>
      </c>
      <c r="H134" s="61">
        <f t="shared" si="97"/>
        <v>6.2649164677804237E-2</v>
      </c>
      <c r="I134" s="61">
        <f t="shared" si="97"/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3">
      <c r="A135" s="45" t="s">
        <v>113</v>
      </c>
      <c r="B135" s="73">
        <v>3093</v>
      </c>
      <c r="C135" s="73">
        <v>3106</v>
      </c>
      <c r="D135" s="73">
        <v>3285</v>
      </c>
      <c r="E135" s="73">
        <v>3575</v>
      </c>
      <c r="F135" s="73">
        <v>3622</v>
      </c>
      <c r="G135" s="73">
        <v>3449</v>
      </c>
      <c r="H135" s="73">
        <v>3659</v>
      </c>
      <c r="I135" s="73"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3">
      <c r="A136" s="44" t="s">
        <v>129</v>
      </c>
      <c r="B136" s="61" t="str">
        <f t="shared" ref="B136:I136" si="98">+IFERROR(B135/A135-1,"nm")</f>
        <v>nm</v>
      </c>
      <c r="C136" s="61">
        <f t="shared" si="98"/>
        <v>4.2030391205949424E-3</v>
      </c>
      <c r="D136" s="61">
        <f t="shared" si="98"/>
        <v>5.7630392788152074E-2</v>
      </c>
      <c r="E136" s="61">
        <f t="shared" si="98"/>
        <v>8.8280060882800715E-2</v>
      </c>
      <c r="F136" s="61">
        <f t="shared" si="98"/>
        <v>1.3146853146853044E-2</v>
      </c>
      <c r="G136" s="61">
        <f t="shared" si="98"/>
        <v>-4.7763666482606326E-2</v>
      </c>
      <c r="H136" s="61">
        <f t="shared" si="98"/>
        <v>6.0887213685126174E-2</v>
      </c>
      <c r="I136" s="61">
        <f t="shared" si="98"/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3">
      <c r="A137" s="44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3">
      <c r="A138" s="44" t="s">
        <v>138</v>
      </c>
      <c r="B138" s="61" t="str">
        <f t="shared" ref="B138:I138" si="99">+IFERROR(B136-B137,"nm")</f>
        <v>nm</v>
      </c>
      <c r="C138" s="61">
        <f t="shared" si="99"/>
        <v>2.0303912059494236E-4</v>
      </c>
      <c r="D138" s="61">
        <f t="shared" si="99"/>
        <v>-6.3369607211847923E-2</v>
      </c>
      <c r="E138" s="61">
        <f t="shared" si="99"/>
        <v>-1.7199391171992817E-3</v>
      </c>
      <c r="F138" s="61">
        <f t="shared" si="99"/>
        <v>3.1468531468530434E-3</v>
      </c>
      <c r="G138" s="61">
        <f t="shared" si="99"/>
        <v>2.2363335173936766E-3</v>
      </c>
      <c r="H138" s="61">
        <f t="shared" si="99"/>
        <v>8.8721368512617582E-4</v>
      </c>
      <c r="I138" s="61">
        <f t="shared" si="99"/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3">
      <c r="A139" s="45" t="s">
        <v>114</v>
      </c>
      <c r="B139" s="73">
        <v>1251</v>
      </c>
      <c r="C139" s="73">
        <v>1175</v>
      </c>
      <c r="D139" s="73">
        <v>1185</v>
      </c>
      <c r="E139" s="73">
        <v>1347</v>
      </c>
      <c r="F139" s="73">
        <v>1395</v>
      </c>
      <c r="G139" s="73">
        <v>1365</v>
      </c>
      <c r="H139" s="73">
        <v>1494</v>
      </c>
      <c r="I139" s="73"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3">
      <c r="A140" s="44" t="s">
        <v>129</v>
      </c>
      <c r="B140" s="61" t="str">
        <f t="shared" ref="B140:I140" si="100">+IFERROR(B139/A139-1,"nm")</f>
        <v>nm</v>
      </c>
      <c r="C140" s="61">
        <f t="shared" si="100"/>
        <v>-6.0751398880895313E-2</v>
      </c>
      <c r="D140" s="61">
        <f t="shared" si="100"/>
        <v>8.5106382978723527E-3</v>
      </c>
      <c r="E140" s="61">
        <f t="shared" si="100"/>
        <v>0.13670886075949373</v>
      </c>
      <c r="F140" s="61">
        <f t="shared" si="100"/>
        <v>3.563474387527843E-2</v>
      </c>
      <c r="G140" s="61">
        <f t="shared" si="100"/>
        <v>-2.1505376344086002E-2</v>
      </c>
      <c r="H140" s="61">
        <f t="shared" si="100"/>
        <v>9.4505494505494614E-2</v>
      </c>
      <c r="I140" s="61">
        <f t="shared" si="100"/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3">
      <c r="A141" s="44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3">
      <c r="A142" s="44" t="s">
        <v>138</v>
      </c>
      <c r="B142" s="61" t="str">
        <f t="shared" ref="B142:I142" si="101">+IFERROR(B140-B141,"nm")</f>
        <v>nm</v>
      </c>
      <c r="C142" s="61">
        <f t="shared" si="101"/>
        <v>2.4860111910468552E-4</v>
      </c>
      <c r="D142" s="61">
        <f t="shared" si="101"/>
        <v>-4.7489361702127648E-2</v>
      </c>
      <c r="E142" s="61">
        <f t="shared" si="101"/>
        <v>-3.29113924050628E-3</v>
      </c>
      <c r="F142" s="61">
        <f t="shared" si="101"/>
        <v>-4.3652561247215713E-3</v>
      </c>
      <c r="G142" s="61">
        <f t="shared" si="101"/>
        <v>-1.505376344086002E-3</v>
      </c>
      <c r="H142" s="61">
        <f t="shared" si="101"/>
        <v>4.5054945054946172E-3</v>
      </c>
      <c r="I142" s="61">
        <f t="shared" si="101"/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3">
      <c r="A143" s="45" t="s">
        <v>115</v>
      </c>
      <c r="B143" s="73">
        <v>309</v>
      </c>
      <c r="C143" s="73">
        <v>289</v>
      </c>
      <c r="D143" s="73">
        <v>267</v>
      </c>
      <c r="E143" s="73">
        <v>244</v>
      </c>
      <c r="F143" s="73">
        <v>237</v>
      </c>
      <c r="G143" s="73">
        <v>214</v>
      </c>
      <c r="H143" s="73">
        <v>190</v>
      </c>
      <c r="I143" s="73"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3">
      <c r="A144" s="44" t="s">
        <v>129</v>
      </c>
      <c r="B144" s="61" t="str">
        <f t="shared" ref="B144:I144" si="102">+IFERROR(B143/A143-1,"nm")</f>
        <v>nm</v>
      </c>
      <c r="C144" s="61">
        <f t="shared" si="102"/>
        <v>-6.4724919093851141E-2</v>
      </c>
      <c r="D144" s="61">
        <f t="shared" si="102"/>
        <v>-7.6124567474048388E-2</v>
      </c>
      <c r="E144" s="61">
        <f t="shared" si="102"/>
        <v>-8.6142322097378266E-2</v>
      </c>
      <c r="F144" s="61">
        <f t="shared" si="102"/>
        <v>-2.8688524590163911E-2</v>
      </c>
      <c r="G144" s="61">
        <f t="shared" si="102"/>
        <v>-9.7046413502109741E-2</v>
      </c>
      <c r="H144" s="61">
        <f t="shared" si="102"/>
        <v>-0.11214953271028039</v>
      </c>
      <c r="I144" s="61">
        <f t="shared" si="102"/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3">
      <c r="A145" s="44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3">
      <c r="A146" s="44" t="s">
        <v>138</v>
      </c>
      <c r="B146" s="61" t="str">
        <f t="shared" ref="B146:I146" si="103">+IFERROR(B144-B145,"nm")</f>
        <v>nm</v>
      </c>
      <c r="C146" s="61">
        <f t="shared" si="103"/>
        <v>2.7508090614886127E-4</v>
      </c>
      <c r="D146" s="61">
        <f t="shared" si="103"/>
        <v>-6.6124567474048393E-2</v>
      </c>
      <c r="E146" s="61">
        <f t="shared" si="103"/>
        <v>3.8576779026217312E-3</v>
      </c>
      <c r="F146" s="61">
        <f t="shared" si="103"/>
        <v>1.3114754098360881E-3</v>
      </c>
      <c r="G146" s="61">
        <f t="shared" si="103"/>
        <v>2.9535864978902648E-3</v>
      </c>
      <c r="H146" s="61">
        <f t="shared" si="103"/>
        <v>-2.1495327102803857E-3</v>
      </c>
      <c r="I146" s="61">
        <f t="shared" si="103"/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3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3">
      <c r="A148" s="46" t="s">
        <v>129</v>
      </c>
      <c r="B148" s="61" t="str">
        <f t="shared" ref="B148:I148" si="105">+IFERROR(B147/A147-1,"nm")</f>
        <v>nm</v>
      </c>
      <c r="C148" s="61">
        <f t="shared" si="105"/>
        <v>0.14684591520165458</v>
      </c>
      <c r="D148" s="61">
        <f t="shared" si="105"/>
        <v>-6.7628494138863848E-2</v>
      </c>
      <c r="E148" s="61">
        <f t="shared" si="105"/>
        <v>0.20309477756286265</v>
      </c>
      <c r="F148" s="61">
        <f t="shared" si="105"/>
        <v>0.10610932475884249</v>
      </c>
      <c r="G148" s="61">
        <f t="shared" si="105"/>
        <v>-0.10610465116279066</v>
      </c>
      <c r="H148" s="61">
        <f t="shared" si="105"/>
        <v>0.27886178861788613</v>
      </c>
      <c r="I148" s="61">
        <f t="shared" si="105"/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3">
      <c r="A149" s="46" t="s">
        <v>131</v>
      </c>
      <c r="B149" s="61">
        <f t="shared" ref="B149:I149" si="106">+IFERROR(B147/B$133,"nm")</f>
        <v>0.20782290995056951</v>
      </c>
      <c r="C149" s="61">
        <f t="shared" si="106"/>
        <v>0.24266958424507659</v>
      </c>
      <c r="D149" s="61">
        <f t="shared" si="106"/>
        <v>0.21828161283512773</v>
      </c>
      <c r="E149" s="61">
        <f t="shared" si="106"/>
        <v>0.2408052651955091</v>
      </c>
      <c r="F149" s="61">
        <f t="shared" si="106"/>
        <v>0.26189569851541683</v>
      </c>
      <c r="G149" s="61">
        <f t="shared" si="106"/>
        <v>0.24463007159904535</v>
      </c>
      <c r="H149" s="61">
        <f t="shared" si="106"/>
        <v>0.2944038929440389</v>
      </c>
      <c r="I149" s="61">
        <f t="shared" si="106"/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3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3">
      <c r="A151" s="46" t="s">
        <v>129</v>
      </c>
      <c r="B151" s="61" t="str">
        <f t="shared" ref="B151:I151" si="107">+IFERROR(B150/A150-1,"nm")</f>
        <v>nm</v>
      </c>
      <c r="C151" s="61">
        <f t="shared" si="107"/>
        <v>-0.12244897959183676</v>
      </c>
      <c r="D151" s="61">
        <f t="shared" si="107"/>
        <v>0.2558139534883721</v>
      </c>
      <c r="E151" s="61">
        <f t="shared" si="107"/>
        <v>1.8518518518518601E-2</v>
      </c>
      <c r="F151" s="61">
        <f t="shared" si="107"/>
        <v>-3.6363636363636376E-2</v>
      </c>
      <c r="G151" s="61">
        <f t="shared" si="107"/>
        <v>-0.13207547169811318</v>
      </c>
      <c r="H151" s="61">
        <f t="shared" si="107"/>
        <v>-6.5217391304347783E-2</v>
      </c>
      <c r="I151" s="61">
        <f t="shared" si="107"/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3">
      <c r="A152" s="46" t="s">
        <v>133</v>
      </c>
      <c r="B152" s="61">
        <f t="shared" ref="B152:I152" si="108">+IFERROR(B150/B$133,"nm")</f>
        <v>1.053084031807436E-2</v>
      </c>
      <c r="C152" s="61">
        <f t="shared" si="108"/>
        <v>9.4091903719912464E-3</v>
      </c>
      <c r="D152" s="61">
        <f t="shared" si="108"/>
        <v>1.1399620012666244E-2</v>
      </c>
      <c r="E152" s="61">
        <f t="shared" si="108"/>
        <v>1.064653503677894E-2</v>
      </c>
      <c r="F152" s="61">
        <f t="shared" si="108"/>
        <v>1.0087552341073468E-2</v>
      </c>
      <c r="G152" s="61">
        <f t="shared" si="108"/>
        <v>9.148766905330152E-3</v>
      </c>
      <c r="H152" s="61">
        <f t="shared" si="108"/>
        <v>8.0479131574022079E-3</v>
      </c>
      <c r="I152" s="61">
        <f t="shared" si="108"/>
        <v>7.0528967254408059E-3</v>
      </c>
      <c r="J152" s="60">
        <f t="shared" ref="J152:N153" si="109">I152</f>
        <v>7.0528967254408059E-3</v>
      </c>
      <c r="K152" s="60">
        <f t="shared" si="109"/>
        <v>7.0528967254408059E-3</v>
      </c>
      <c r="L152" s="60">
        <f t="shared" si="109"/>
        <v>7.0528967254408059E-3</v>
      </c>
      <c r="M152" s="60">
        <f t="shared" si="109"/>
        <v>7.0528967254408059E-3</v>
      </c>
      <c r="N152" s="60">
        <f t="shared" si="109"/>
        <v>7.0528967254408059E-3</v>
      </c>
      <c r="O152" s="60"/>
      <c r="P152" s="66"/>
    </row>
    <row r="153" spans="1:16" x14ac:dyDescent="0.3">
      <c r="A153" s="46" t="s">
        <v>140</v>
      </c>
      <c r="B153" s="61">
        <f t="shared" ref="B153:I153" si="110">+IFERROR(B150/B160,"nm")</f>
        <v>0.15909090909090909</v>
      </c>
      <c r="C153" s="61">
        <f t="shared" si="110"/>
        <v>0.12951807228915663</v>
      </c>
      <c r="D153" s="61">
        <f t="shared" si="110"/>
        <v>0.15743440233236153</v>
      </c>
      <c r="E153" s="61">
        <f t="shared" si="110"/>
        <v>0.16224188790560473</v>
      </c>
      <c r="F153" s="61">
        <f t="shared" si="110"/>
        <v>0.16257668711656442</v>
      </c>
      <c r="G153" s="61">
        <f t="shared" si="110"/>
        <v>0.1554054054054054</v>
      </c>
      <c r="H153" s="61">
        <f t="shared" si="110"/>
        <v>0.14144736842105263</v>
      </c>
      <c r="I153" s="61">
        <f t="shared" si="110"/>
        <v>0.15328467153284672</v>
      </c>
      <c r="J153" s="60">
        <f t="shared" si="109"/>
        <v>0.15328467153284672</v>
      </c>
      <c r="K153" s="60">
        <f t="shared" si="109"/>
        <v>0.15328467153284672</v>
      </c>
      <c r="L153" s="60">
        <f t="shared" si="109"/>
        <v>0.15328467153284672</v>
      </c>
      <c r="M153" s="60">
        <f t="shared" si="109"/>
        <v>0.15328467153284672</v>
      </c>
      <c r="N153" s="60">
        <f t="shared" si="109"/>
        <v>0.15328467153284672</v>
      </c>
      <c r="O153" s="60"/>
      <c r="P153" s="66"/>
    </row>
    <row r="154" spans="1:16" x14ac:dyDescent="0.3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3">
      <c r="A155" s="46" t="s">
        <v>129</v>
      </c>
      <c r="B155" s="61" t="str">
        <f t="shared" ref="B155:I155" si="111">+IFERROR(B154/A154-1,"nm")</f>
        <v>nm</v>
      </c>
      <c r="C155" s="61">
        <f t="shared" si="111"/>
        <v>0.16122004357298469</v>
      </c>
      <c r="D155" s="61">
        <f t="shared" si="111"/>
        <v>-8.0675422138836828E-2</v>
      </c>
      <c r="E155" s="61">
        <f t="shared" si="111"/>
        <v>0.21326530612244898</v>
      </c>
      <c r="F155" s="61">
        <f t="shared" si="111"/>
        <v>0.11269974768713209</v>
      </c>
      <c r="G155" s="61">
        <f t="shared" si="111"/>
        <v>-0.1050642479213908</v>
      </c>
      <c r="H155" s="61">
        <f t="shared" si="111"/>
        <v>0.29222972972972983</v>
      </c>
      <c r="I155" s="61">
        <f t="shared" si="111"/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3">
      <c r="A156" s="46" t="s">
        <v>131</v>
      </c>
      <c r="B156" s="61">
        <f t="shared" ref="B156:I156" si="112">+IFERROR(B154/B$133,"nm")</f>
        <v>0.19729206963249515</v>
      </c>
      <c r="C156" s="61">
        <f t="shared" si="112"/>
        <v>0.23326039387308534</v>
      </c>
      <c r="D156" s="61">
        <f t="shared" si="112"/>
        <v>0.20688199282246147</v>
      </c>
      <c r="E156" s="61">
        <f t="shared" si="112"/>
        <v>0.23015873015873015</v>
      </c>
      <c r="F156" s="61">
        <f t="shared" si="112"/>
        <v>0.25180814617434338</v>
      </c>
      <c r="G156" s="61">
        <f t="shared" si="112"/>
        <v>0.2354813046937152</v>
      </c>
      <c r="H156" s="61">
        <f t="shared" si="112"/>
        <v>0.28635597978663674</v>
      </c>
      <c r="I156" s="61">
        <f t="shared" si="112"/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3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3">
      <c r="A158" s="46" t="s">
        <v>129</v>
      </c>
      <c r="B158" s="62" t="str">
        <f t="shared" ref="B158:I158" si="113">+IFERROR(B157/A157-1,"nm")</f>
        <v>nm</v>
      </c>
      <c r="C158" s="62">
        <f t="shared" si="113"/>
        <v>0.23076923076923084</v>
      </c>
      <c r="D158" s="62">
        <f t="shared" si="113"/>
        <v>-7.8125E-2</v>
      </c>
      <c r="E158" s="62">
        <f t="shared" si="113"/>
        <v>-0.16949152542372881</v>
      </c>
      <c r="F158" s="62">
        <f t="shared" si="113"/>
        <v>-4.081632653061229E-2</v>
      </c>
      <c r="G158" s="62">
        <f t="shared" si="113"/>
        <v>-0.12765957446808507</v>
      </c>
      <c r="H158" s="62">
        <f t="shared" si="113"/>
        <v>0.31707317073170738</v>
      </c>
      <c r="I158" s="62">
        <f t="shared" si="113"/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3">
      <c r="A159" s="46" t="s">
        <v>133</v>
      </c>
      <c r="B159" s="61">
        <f t="shared" ref="B159:I159" si="114">+IFERROR(B157/B$133,"nm")</f>
        <v>1.117558564367075E-2</v>
      </c>
      <c r="C159" s="61">
        <f t="shared" si="114"/>
        <v>1.400437636761488E-2</v>
      </c>
      <c r="D159" s="61">
        <f t="shared" si="114"/>
        <v>1.2455140384209416E-2</v>
      </c>
      <c r="E159" s="61">
        <f t="shared" si="114"/>
        <v>9.485094850948509E-3</v>
      </c>
      <c r="F159" s="61">
        <f t="shared" si="114"/>
        <v>8.9455652835934533E-3</v>
      </c>
      <c r="G159" s="61">
        <f t="shared" si="114"/>
        <v>8.1543357199681775E-3</v>
      </c>
      <c r="H159" s="61">
        <f t="shared" si="114"/>
        <v>1.0106681639528355E-2</v>
      </c>
      <c r="I159" s="61">
        <f t="shared" si="114"/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3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3">
      <c r="A161" s="46" t="s">
        <v>129</v>
      </c>
      <c r="B161" s="61" t="str">
        <f t="shared" ref="B161:I161" si="115">+IFERROR(B160/A160-1,"nm")</f>
        <v>nm</v>
      </c>
      <c r="C161" s="61">
        <f t="shared" si="115"/>
        <v>7.7922077922077948E-2</v>
      </c>
      <c r="D161" s="61">
        <f t="shared" si="115"/>
        <v>3.3132530120481896E-2</v>
      </c>
      <c r="E161" s="61">
        <f t="shared" si="115"/>
        <v>-1.1661807580174877E-2</v>
      </c>
      <c r="F161" s="61">
        <f t="shared" si="115"/>
        <v>-3.8348082595870192E-2</v>
      </c>
      <c r="G161" s="61">
        <f t="shared" si="115"/>
        <v>-9.2024539877300637E-2</v>
      </c>
      <c r="H161" s="61">
        <f t="shared" si="115"/>
        <v>2.7027027027026973E-2</v>
      </c>
      <c r="I161" s="61">
        <f t="shared" si="115"/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3">
      <c r="A162" s="46" t="s">
        <v>133</v>
      </c>
      <c r="B162" s="61">
        <f t="shared" ref="B162:I162" si="116">+IFERROR(B160/B$133,"nm")</f>
        <v>6.6193853427895979E-2</v>
      </c>
      <c r="C162" s="61">
        <f t="shared" si="116"/>
        <v>7.264770240700219E-2</v>
      </c>
      <c r="D162" s="61">
        <f t="shared" si="116"/>
        <v>7.2408697487861509E-2</v>
      </c>
      <c r="E162" s="61">
        <f t="shared" si="116"/>
        <v>6.5621370499419282E-2</v>
      </c>
      <c r="F162" s="61">
        <f t="shared" si="116"/>
        <v>6.2047963456414161E-2</v>
      </c>
      <c r="G162" s="61">
        <f t="shared" si="116"/>
        <v>5.88703261734288E-2</v>
      </c>
      <c r="H162" s="61">
        <f t="shared" si="116"/>
        <v>5.6896874415122589E-2</v>
      </c>
      <c r="I162" s="61">
        <f t="shared" si="116"/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3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3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65">
        <f t="shared" si="117"/>
        <v>2346</v>
      </c>
      <c r="K164" s="65">
        <f t="shared" si="117"/>
        <v>2346</v>
      </c>
      <c r="L164" s="65">
        <f t="shared" si="117"/>
        <v>2346</v>
      </c>
      <c r="M164" s="65">
        <f t="shared" si="117"/>
        <v>2346</v>
      </c>
      <c r="N164" s="65">
        <f t="shared" si="117"/>
        <v>2346</v>
      </c>
      <c r="O164" s="64"/>
      <c r="P164" s="65"/>
    </row>
    <row r="165" spans="1:16" x14ac:dyDescent="0.3">
      <c r="A165" s="44" t="s">
        <v>129</v>
      </c>
      <c r="B165" s="61" t="str">
        <f t="shared" ref="B165:I165" si="118">+IFERROR(B164/A164-1,"nm")</f>
        <v>nm</v>
      </c>
      <c r="C165" s="61">
        <f t="shared" si="118"/>
        <v>-1.3622603430877955E-2</v>
      </c>
      <c r="D165" s="61">
        <f t="shared" si="118"/>
        <v>4.4501278772378416E-2</v>
      </c>
      <c r="E165" s="61">
        <f t="shared" si="118"/>
        <v>-7.6395690499510338E-2</v>
      </c>
      <c r="F165" s="61">
        <f t="shared" si="118"/>
        <v>1.0604453870625585E-2</v>
      </c>
      <c r="G165" s="61">
        <f t="shared" si="118"/>
        <v>-3.147953830010497E-2</v>
      </c>
      <c r="H165" s="61">
        <f t="shared" si="118"/>
        <v>0.19447453954496208</v>
      </c>
      <c r="I165" s="61">
        <f t="shared" si="118"/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3">
      <c r="A166" s="45" t="s">
        <v>113</v>
      </c>
      <c r="B166" s="73">
        <v>0</v>
      </c>
      <c r="C166" s="73">
        <v>0</v>
      </c>
      <c r="D166" s="73">
        <v>0</v>
      </c>
      <c r="E166" s="73">
        <v>0</v>
      </c>
      <c r="F166" s="73">
        <v>1658</v>
      </c>
      <c r="G166" s="73">
        <v>1642</v>
      </c>
      <c r="H166" s="73">
        <v>1986</v>
      </c>
      <c r="I166" s="73"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3">
      <c r="A167" s="44" t="s">
        <v>129</v>
      </c>
      <c r="B167" s="61" t="str">
        <f t="shared" ref="B167:I167" si="119">+IFERROR(B166/A166-1,"nm")</f>
        <v>nm</v>
      </c>
      <c r="C167" s="61" t="str">
        <f t="shared" si="119"/>
        <v>nm</v>
      </c>
      <c r="D167" s="61" t="str">
        <f t="shared" si="119"/>
        <v>nm</v>
      </c>
      <c r="E167" s="61" t="str">
        <f t="shared" si="119"/>
        <v>nm</v>
      </c>
      <c r="F167" s="61" t="str">
        <f t="shared" si="119"/>
        <v>nm</v>
      </c>
      <c r="G167" s="61">
        <f t="shared" si="119"/>
        <v>-9.6501809408926498E-3</v>
      </c>
      <c r="H167" s="61">
        <f t="shared" si="119"/>
        <v>0.2095006090133984</v>
      </c>
      <c r="I167" s="61">
        <f t="shared" si="119"/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3">
      <c r="A168" s="44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3">
      <c r="A169" s="44" t="s">
        <v>138</v>
      </c>
      <c r="B169" s="61" t="str">
        <f t="shared" ref="B169:I169" si="120">+IFERROR(B167-B168,"nm")</f>
        <v>nm</v>
      </c>
      <c r="C169" s="61" t="str">
        <f t="shared" si="120"/>
        <v>nm</v>
      </c>
      <c r="D169" s="61" t="str">
        <f t="shared" si="120"/>
        <v>nm</v>
      </c>
      <c r="E169" s="61" t="str">
        <f t="shared" si="120"/>
        <v>nm</v>
      </c>
      <c r="F169" s="61" t="str">
        <f t="shared" si="120"/>
        <v>nm</v>
      </c>
      <c r="G169" s="61">
        <f t="shared" si="120"/>
        <v>0</v>
      </c>
      <c r="H169" s="61">
        <f t="shared" si="120"/>
        <v>0</v>
      </c>
      <c r="I169" s="61">
        <f t="shared" si="120"/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3">
      <c r="A170" s="45" t="s">
        <v>114</v>
      </c>
      <c r="B170" s="73">
        <v>0</v>
      </c>
      <c r="C170" s="73">
        <v>0</v>
      </c>
      <c r="D170" s="73">
        <v>0</v>
      </c>
      <c r="E170" s="73">
        <v>0</v>
      </c>
      <c r="F170" s="73">
        <v>118</v>
      </c>
      <c r="G170" s="73">
        <v>89</v>
      </c>
      <c r="H170" s="73">
        <v>104</v>
      </c>
      <c r="I170" s="73"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3">
      <c r="A171" s="44" t="s">
        <v>129</v>
      </c>
      <c r="B171" s="61" t="str">
        <f t="shared" ref="B171:I171" si="121">+IFERROR(B170/A170-1,"nm")</f>
        <v>nm</v>
      </c>
      <c r="C171" s="61" t="str">
        <f t="shared" si="121"/>
        <v>nm</v>
      </c>
      <c r="D171" s="61" t="str">
        <f t="shared" si="121"/>
        <v>nm</v>
      </c>
      <c r="E171" s="61" t="str">
        <f t="shared" si="121"/>
        <v>nm</v>
      </c>
      <c r="F171" s="61" t="str">
        <f t="shared" si="121"/>
        <v>nm</v>
      </c>
      <c r="G171" s="61">
        <f t="shared" si="121"/>
        <v>-0.24576271186440679</v>
      </c>
      <c r="H171" s="61">
        <f t="shared" si="121"/>
        <v>0.1685393258426966</v>
      </c>
      <c r="I171" s="61">
        <f t="shared" si="121"/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3">
      <c r="A172" s="44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3">
      <c r="A173" s="44" t="s">
        <v>138</v>
      </c>
      <c r="B173" s="61" t="str">
        <f t="shared" ref="B173:I173" si="122">+IFERROR(B171-B172,"nm")</f>
        <v>nm</v>
      </c>
      <c r="C173" s="61" t="str">
        <f t="shared" si="122"/>
        <v>nm</v>
      </c>
      <c r="D173" s="61" t="str">
        <f t="shared" si="122"/>
        <v>nm</v>
      </c>
      <c r="E173" s="61" t="str">
        <f t="shared" si="122"/>
        <v>nm</v>
      </c>
      <c r="F173" s="61" t="str">
        <f t="shared" si="122"/>
        <v>nm</v>
      </c>
      <c r="G173" s="61">
        <f t="shared" si="122"/>
        <v>0</v>
      </c>
      <c r="H173" s="61">
        <f t="shared" si="122"/>
        <v>0</v>
      </c>
      <c r="I173" s="61">
        <f t="shared" si="122"/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3">
      <c r="A174" s="45" t="s">
        <v>115</v>
      </c>
      <c r="B174" s="73">
        <v>0</v>
      </c>
      <c r="C174" s="73">
        <v>0</v>
      </c>
      <c r="D174" s="73">
        <v>0</v>
      </c>
      <c r="E174" s="73">
        <v>0</v>
      </c>
      <c r="F174" s="73">
        <v>24</v>
      </c>
      <c r="G174" s="73">
        <v>25</v>
      </c>
      <c r="H174" s="73">
        <v>29</v>
      </c>
      <c r="I174" s="73"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3">
      <c r="A175" s="44" t="s">
        <v>129</v>
      </c>
      <c r="B175" s="61" t="str">
        <f t="shared" ref="B175:I175" si="123">+IFERROR(B174/A174-1,"nm")</f>
        <v>nm</v>
      </c>
      <c r="C175" s="61" t="str">
        <f t="shared" si="123"/>
        <v>nm</v>
      </c>
      <c r="D175" s="61" t="str">
        <f t="shared" si="123"/>
        <v>nm</v>
      </c>
      <c r="E175" s="61" t="str">
        <f t="shared" si="123"/>
        <v>nm</v>
      </c>
      <c r="F175" s="61" t="str">
        <f t="shared" si="123"/>
        <v>nm</v>
      </c>
      <c r="G175" s="61">
        <f t="shared" si="123"/>
        <v>4.1666666666666741E-2</v>
      </c>
      <c r="H175" s="61">
        <f t="shared" si="123"/>
        <v>0.15999999999999992</v>
      </c>
      <c r="I175" s="61">
        <f t="shared" si="123"/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3">
      <c r="A176" s="44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3">
      <c r="A177" s="44" t="s">
        <v>138</v>
      </c>
      <c r="B177" s="61" t="str">
        <f t="shared" ref="B177:I177" si="124">+IFERROR(B175-B176,"nm")</f>
        <v>nm</v>
      </c>
      <c r="C177" s="61" t="str">
        <f t="shared" si="124"/>
        <v>nm</v>
      </c>
      <c r="D177" s="61" t="str">
        <f t="shared" si="124"/>
        <v>nm</v>
      </c>
      <c r="E177" s="61" t="str">
        <f t="shared" si="124"/>
        <v>nm</v>
      </c>
      <c r="F177" s="61" t="str">
        <f t="shared" si="124"/>
        <v>nm</v>
      </c>
      <c r="G177" s="61">
        <f t="shared" si="124"/>
        <v>0</v>
      </c>
      <c r="H177" s="61">
        <f t="shared" si="124"/>
        <v>0</v>
      </c>
      <c r="I177" s="61">
        <f t="shared" si="124"/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3">
      <c r="A178" s="72" t="s">
        <v>121</v>
      </c>
      <c r="B178" s="71">
        <v>0</v>
      </c>
      <c r="C178" s="71">
        <v>0</v>
      </c>
      <c r="D178" s="71">
        <v>0</v>
      </c>
      <c r="E178" s="71">
        <v>0</v>
      </c>
      <c r="F178" s="71">
        <v>106</v>
      </c>
      <c r="G178" s="71">
        <v>90</v>
      </c>
      <c r="H178" s="71">
        <v>86</v>
      </c>
      <c r="I178" s="71"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3">
      <c r="A179" s="44" t="s">
        <v>129</v>
      </c>
      <c r="B179" s="61" t="str">
        <f t="shared" ref="B179:I179" si="125">+IFERROR(B178/A178-1,"nm")</f>
        <v>nm</v>
      </c>
      <c r="C179" s="61" t="str">
        <f t="shared" si="125"/>
        <v>nm</v>
      </c>
      <c r="D179" s="61" t="str">
        <f t="shared" si="125"/>
        <v>nm</v>
      </c>
      <c r="E179" s="61" t="str">
        <f t="shared" si="125"/>
        <v>nm</v>
      </c>
      <c r="F179" s="61" t="str">
        <f t="shared" si="125"/>
        <v>nm</v>
      </c>
      <c r="G179" s="61">
        <f t="shared" si="125"/>
        <v>-0.15094339622641506</v>
      </c>
      <c r="H179" s="61">
        <f t="shared" si="125"/>
        <v>-4.4444444444444398E-2</v>
      </c>
      <c r="I179" s="61">
        <f t="shared" si="125"/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3">
      <c r="A180" s="44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3">
      <c r="A181" s="44" t="s">
        <v>138</v>
      </c>
      <c r="B181" s="61" t="str">
        <f t="shared" ref="B181:I181" si="126">+IFERROR(B179-B180,"nm")</f>
        <v>nm</v>
      </c>
      <c r="C181" s="61" t="str">
        <f t="shared" si="126"/>
        <v>nm</v>
      </c>
      <c r="D181" s="61" t="str">
        <f t="shared" si="126"/>
        <v>nm</v>
      </c>
      <c r="E181" s="61" t="str">
        <f t="shared" si="126"/>
        <v>nm</v>
      </c>
      <c r="F181" s="61" t="str">
        <f t="shared" si="126"/>
        <v>nm</v>
      </c>
      <c r="G181" s="61">
        <f t="shared" si="126"/>
        <v>0</v>
      </c>
      <c r="H181" s="61">
        <f t="shared" si="126"/>
        <v>0</v>
      </c>
      <c r="I181" s="61">
        <f t="shared" si="126"/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3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3">
      <c r="A183" s="46" t="s">
        <v>129</v>
      </c>
      <c r="B183" s="61" t="str">
        <f t="shared" ref="B183:I183" si="128">+IFERROR(B182/A182-1,"nm")</f>
        <v>nm</v>
      </c>
      <c r="C183" s="61">
        <f t="shared" si="128"/>
        <v>-3.9252336448598157E-2</v>
      </c>
      <c r="D183" s="61">
        <f t="shared" si="128"/>
        <v>-1.7509727626459193E-2</v>
      </c>
      <c r="E183" s="61">
        <f t="shared" si="128"/>
        <v>-0.32079207920792074</v>
      </c>
      <c r="F183" s="61">
        <f t="shared" si="128"/>
        <v>-2.6239067055393583E-2</v>
      </c>
      <c r="G183" s="61">
        <f t="shared" si="128"/>
        <v>-3.59281437125748E-2</v>
      </c>
      <c r="H183" s="61">
        <f t="shared" si="128"/>
        <v>0.76708074534161486</v>
      </c>
      <c r="I183" s="61">
        <f t="shared" si="128"/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3">
      <c r="A184" s="46" t="s">
        <v>131</v>
      </c>
      <c r="B184" s="61">
        <f t="shared" ref="B184:I184" si="129">+IFERROR(B182/B$164,"nm")</f>
        <v>0.26992936427850656</v>
      </c>
      <c r="C184" s="61">
        <f t="shared" si="129"/>
        <v>0.26291560102301792</v>
      </c>
      <c r="D184" s="61">
        <f t="shared" si="129"/>
        <v>0.24730656219392752</v>
      </c>
      <c r="E184" s="61">
        <f t="shared" si="129"/>
        <v>0.18186638388123011</v>
      </c>
      <c r="F184" s="61">
        <f t="shared" si="129"/>
        <v>0.17523609653725078</v>
      </c>
      <c r="G184" s="61">
        <f t="shared" si="129"/>
        <v>0.17443120260021669</v>
      </c>
      <c r="H184" s="61">
        <f t="shared" si="129"/>
        <v>0.25804988662131517</v>
      </c>
      <c r="I184" s="61">
        <f t="shared" si="129"/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3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3">
      <c r="A186" s="46" t="s">
        <v>129</v>
      </c>
      <c r="B186" s="61" t="str">
        <f t="shared" ref="B186:I186" si="130">+IFERROR(B185/A185-1,"nm")</f>
        <v>nm</v>
      </c>
      <c r="C186" s="61">
        <f t="shared" si="130"/>
        <v>0.5</v>
      </c>
      <c r="D186" s="61">
        <f t="shared" si="130"/>
        <v>3.7037037037036979E-2</v>
      </c>
      <c r="E186" s="61">
        <f t="shared" si="130"/>
        <v>0.1785714285714286</v>
      </c>
      <c r="F186" s="61">
        <f t="shared" si="130"/>
        <v>-6.0606060606060552E-2</v>
      </c>
      <c r="G186" s="61">
        <f t="shared" si="130"/>
        <v>-0.19354838709677424</v>
      </c>
      <c r="H186" s="61">
        <f t="shared" si="130"/>
        <v>4.0000000000000036E-2</v>
      </c>
      <c r="I186" s="61">
        <f t="shared" si="130"/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3">
      <c r="A187" s="46" t="s">
        <v>133</v>
      </c>
      <c r="B187" s="61">
        <f t="shared" ref="B187:I187" si="131">+IFERROR(B185/B$164,"nm")</f>
        <v>9.0817356205852677E-3</v>
      </c>
      <c r="C187" s="61">
        <f t="shared" si="131"/>
        <v>1.3810741687979539E-2</v>
      </c>
      <c r="D187" s="61">
        <f t="shared" si="131"/>
        <v>1.3712047012732615E-2</v>
      </c>
      <c r="E187" s="61">
        <f t="shared" si="131"/>
        <v>1.7497348886532343E-2</v>
      </c>
      <c r="F187" s="61">
        <f t="shared" si="131"/>
        <v>1.6264428121720881E-2</v>
      </c>
      <c r="G187" s="61">
        <f t="shared" si="131"/>
        <v>1.3542795232936078E-2</v>
      </c>
      <c r="H187" s="61">
        <f t="shared" si="131"/>
        <v>1.1791383219954649E-2</v>
      </c>
      <c r="I187" s="61">
        <f t="shared" si="131"/>
        <v>9.3776641091219103E-3</v>
      </c>
      <c r="J187" s="60">
        <f t="shared" ref="J187:N188" si="132">I187</f>
        <v>9.3776641091219103E-3</v>
      </c>
      <c r="K187" s="60">
        <f t="shared" si="132"/>
        <v>9.3776641091219103E-3</v>
      </c>
      <c r="L187" s="60">
        <f t="shared" si="132"/>
        <v>9.3776641091219103E-3</v>
      </c>
      <c r="M187" s="60">
        <f t="shared" si="132"/>
        <v>9.3776641091219103E-3</v>
      </c>
      <c r="N187" s="60">
        <f t="shared" si="132"/>
        <v>9.3776641091219103E-3</v>
      </c>
      <c r="O187" s="60"/>
      <c r="P187" s="66"/>
    </row>
    <row r="188" spans="1:16" x14ac:dyDescent="0.3">
      <c r="A188" s="46" t="s">
        <v>140</v>
      </c>
      <c r="B188" s="61">
        <f t="shared" ref="B188:I188" si="133">+IFERROR(B185/B195,"nm")</f>
        <v>0.14754098360655737</v>
      </c>
      <c r="C188" s="61">
        <f t="shared" si="133"/>
        <v>0.216</v>
      </c>
      <c r="D188" s="61">
        <f t="shared" si="133"/>
        <v>0.224</v>
      </c>
      <c r="E188" s="61">
        <f t="shared" si="133"/>
        <v>0.28695652173913044</v>
      </c>
      <c r="F188" s="61">
        <f t="shared" si="133"/>
        <v>0.31</v>
      </c>
      <c r="G188" s="61">
        <f t="shared" si="133"/>
        <v>0.3125</v>
      </c>
      <c r="H188" s="61">
        <f t="shared" si="133"/>
        <v>0.41269841269841268</v>
      </c>
      <c r="I188" s="61">
        <f t="shared" si="133"/>
        <v>0.44897959183673469</v>
      </c>
      <c r="J188" s="60">
        <f t="shared" si="132"/>
        <v>0.44897959183673469</v>
      </c>
      <c r="K188" s="60">
        <f t="shared" si="132"/>
        <v>0.44897959183673469</v>
      </c>
      <c r="L188" s="60">
        <f t="shared" si="132"/>
        <v>0.44897959183673469</v>
      </c>
      <c r="M188" s="60">
        <f t="shared" si="132"/>
        <v>0.44897959183673469</v>
      </c>
      <c r="N188" s="60">
        <f t="shared" si="132"/>
        <v>0.44897959183673469</v>
      </c>
      <c r="O188" s="60"/>
      <c r="P188" s="66"/>
    </row>
    <row r="189" spans="1:16" x14ac:dyDescent="0.3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3">
      <c r="A190" s="46" t="s">
        <v>129</v>
      </c>
      <c r="B190" s="61" t="str">
        <f t="shared" ref="B190:I190" si="134">+IFERROR(B189/A189-1,"nm")</f>
        <v>nm</v>
      </c>
      <c r="C190" s="61">
        <f t="shared" si="134"/>
        <v>-5.8027079303675011E-2</v>
      </c>
      <c r="D190" s="61">
        <f t="shared" si="134"/>
        <v>-2.0533880903490731E-2</v>
      </c>
      <c r="E190" s="61">
        <f t="shared" si="134"/>
        <v>-0.35010482180293501</v>
      </c>
      <c r="F190" s="61">
        <f t="shared" si="134"/>
        <v>-2.2580645161290325E-2</v>
      </c>
      <c r="G190" s="61">
        <f t="shared" si="134"/>
        <v>-1.980198019801982E-2</v>
      </c>
      <c r="H190" s="61">
        <f t="shared" si="134"/>
        <v>0.82828282828282829</v>
      </c>
      <c r="I190" s="61">
        <f t="shared" si="134"/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3">
      <c r="A191" s="46" t="s">
        <v>131</v>
      </c>
      <c r="B191" s="61">
        <f t="shared" ref="B191:I191" si="135">+IFERROR(B189/B$164,"nm")</f>
        <v>0.26084762865792127</v>
      </c>
      <c r="C191" s="61">
        <f t="shared" si="135"/>
        <v>0.24910485933503837</v>
      </c>
      <c r="D191" s="61">
        <f t="shared" si="135"/>
        <v>0.23359451518119489</v>
      </c>
      <c r="E191" s="61">
        <f t="shared" si="135"/>
        <v>0.16436903499469777</v>
      </c>
      <c r="F191" s="61">
        <f t="shared" si="135"/>
        <v>0.1589716684155299</v>
      </c>
      <c r="G191" s="61">
        <f t="shared" si="135"/>
        <v>0.16088840736728061</v>
      </c>
      <c r="H191" s="61">
        <f t="shared" si="135"/>
        <v>0.24625850340136055</v>
      </c>
      <c r="I191" s="61">
        <f t="shared" si="135"/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3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3">
      <c r="A193" s="46" t="s">
        <v>129</v>
      </c>
      <c r="B193" s="61" t="str">
        <f t="shared" ref="B193:I193" si="136">+IFERROR(B192/A192-1,"nm")</f>
        <v>nm</v>
      </c>
      <c r="C193" s="61">
        <f t="shared" si="136"/>
        <v>-0.43478260869565222</v>
      </c>
      <c r="D193" s="61">
        <f t="shared" si="136"/>
        <v>-0.23076923076923073</v>
      </c>
      <c r="E193" s="61">
        <f t="shared" si="136"/>
        <v>-0.26666666666666672</v>
      </c>
      <c r="F193" s="61">
        <f t="shared" si="136"/>
        <v>-0.18181818181818177</v>
      </c>
      <c r="G193" s="61">
        <f t="shared" si="136"/>
        <v>-0.33333333333333337</v>
      </c>
      <c r="H193" s="61">
        <f t="shared" si="136"/>
        <v>-0.41666666666666663</v>
      </c>
      <c r="I193" s="61">
        <f t="shared" si="136"/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3">
      <c r="A194" s="46" t="s">
        <v>133</v>
      </c>
      <c r="B194" s="61">
        <f t="shared" ref="B194:I194" si="137">+IFERROR(B192/B$164,"nm")</f>
        <v>3.481331987891019E-2</v>
      </c>
      <c r="C194" s="61">
        <f t="shared" si="137"/>
        <v>1.9948849104859334E-2</v>
      </c>
      <c r="D194" s="61">
        <f t="shared" si="137"/>
        <v>1.4691478942213516E-2</v>
      </c>
      <c r="E194" s="61">
        <f t="shared" si="137"/>
        <v>1.166489925768823E-2</v>
      </c>
      <c r="F194" s="61">
        <f t="shared" si="137"/>
        <v>9.4438614900314802E-3</v>
      </c>
      <c r="G194" s="61">
        <f t="shared" si="137"/>
        <v>6.5005417118093175E-3</v>
      </c>
      <c r="H194" s="61">
        <f t="shared" si="137"/>
        <v>3.1746031746031746E-3</v>
      </c>
      <c r="I194" s="61">
        <f t="shared" si="137"/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3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3">
      <c r="A196" s="46" t="s">
        <v>129</v>
      </c>
      <c r="B196" s="61" t="str">
        <f t="shared" ref="B196:I196" si="138">+IFERROR(B195/A195-1,"nm")</f>
        <v>nm</v>
      </c>
      <c r="C196" s="61">
        <f t="shared" si="138"/>
        <v>2.4590163934426146E-2</v>
      </c>
      <c r="D196" s="61">
        <f t="shared" si="138"/>
        <v>0</v>
      </c>
      <c r="E196" s="61">
        <f t="shared" si="138"/>
        <v>-7.999999999999996E-2</v>
      </c>
      <c r="F196" s="61">
        <f t="shared" si="138"/>
        <v>-0.13043478260869568</v>
      </c>
      <c r="G196" s="61">
        <f t="shared" si="138"/>
        <v>-0.19999999999999996</v>
      </c>
      <c r="H196" s="61">
        <f t="shared" si="138"/>
        <v>-0.21250000000000002</v>
      </c>
      <c r="I196" s="61">
        <f t="shared" si="138"/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3">
      <c r="A197" s="46" t="s">
        <v>133</v>
      </c>
      <c r="B197" s="61">
        <f t="shared" ref="B197:I197" si="139">+IFERROR(B195/B$164,"nm")</f>
        <v>6.1553985872855703E-2</v>
      </c>
      <c r="C197" s="61">
        <f t="shared" si="139"/>
        <v>6.3938618925831206E-2</v>
      </c>
      <c r="D197" s="61">
        <f t="shared" si="139"/>
        <v>6.1214495592556317E-2</v>
      </c>
      <c r="E197" s="61">
        <f t="shared" si="139"/>
        <v>6.097560975609756E-2</v>
      </c>
      <c r="F197" s="61">
        <f t="shared" si="139"/>
        <v>5.2465897166841552E-2</v>
      </c>
      <c r="G197" s="61">
        <f t="shared" si="139"/>
        <v>4.3336944745395449E-2</v>
      </c>
      <c r="H197" s="61">
        <f t="shared" si="139"/>
        <v>2.8571428571428571E-2</v>
      </c>
      <c r="I197" s="61">
        <f t="shared" si="139"/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3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3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3">
      <c r="A200" s="44" t="s">
        <v>129</v>
      </c>
      <c r="B200" s="61" t="str">
        <f t="shared" ref="B200:I200" si="140">+IFERROR(B199/A199-1,"nm")</f>
        <v>nm</v>
      </c>
      <c r="C200" s="61">
        <f t="shared" si="140"/>
        <v>4.8780487804878092E-2</v>
      </c>
      <c r="D200" s="61">
        <f t="shared" si="140"/>
        <v>-1.8720930232558139</v>
      </c>
      <c r="E200" s="61">
        <f t="shared" si="140"/>
        <v>-0.65333333333333332</v>
      </c>
      <c r="F200" s="61">
        <f t="shared" si="140"/>
        <v>-1.2692307692307692</v>
      </c>
      <c r="G200" s="61">
        <f t="shared" si="140"/>
        <v>0.5714285714285714</v>
      </c>
      <c r="H200" s="61">
        <f t="shared" si="140"/>
        <v>-4.6363636363636367</v>
      </c>
      <c r="I200" s="61">
        <f t="shared" si="140"/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3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3">
      <c r="A202" s="46" t="s">
        <v>129</v>
      </c>
      <c r="B202" s="61" t="str">
        <f t="shared" ref="B202:I202" si="142">+IFERROR(B201/A201-1,"nm")</f>
        <v>nm</v>
      </c>
      <c r="C202" s="61">
        <f t="shared" si="142"/>
        <v>6.5557729941291498E-2</v>
      </c>
      <c r="D202" s="61">
        <f t="shared" si="142"/>
        <v>-0.41873278236914602</v>
      </c>
      <c r="E202" s="61">
        <f t="shared" si="142"/>
        <v>1.126382306477093</v>
      </c>
      <c r="F202" s="61">
        <f t="shared" si="142"/>
        <v>0.25854383358098065</v>
      </c>
      <c r="G202" s="61">
        <f t="shared" si="142"/>
        <v>9.5041322314049603E-2</v>
      </c>
      <c r="H202" s="61">
        <f t="shared" si="142"/>
        <v>0.14285714285714279</v>
      </c>
      <c r="I202" s="61">
        <f t="shared" si="142"/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3">
      <c r="A203" s="46" t="s">
        <v>131</v>
      </c>
      <c r="B203" s="61">
        <f t="shared" ref="B203:I203" si="143">+IFERROR(B201/B$199,"nm")</f>
        <v>12.463414634146341</v>
      </c>
      <c r="C203" s="61">
        <f t="shared" si="143"/>
        <v>12.662790697674419</v>
      </c>
      <c r="D203" s="61">
        <f t="shared" si="143"/>
        <v>-8.44</v>
      </c>
      <c r="E203" s="61">
        <f t="shared" si="143"/>
        <v>-51.769230769230766</v>
      </c>
      <c r="F203" s="61">
        <f t="shared" si="143"/>
        <v>242</v>
      </c>
      <c r="G203" s="61">
        <f t="shared" si="143"/>
        <v>168.63636363636363</v>
      </c>
      <c r="H203" s="61">
        <f t="shared" si="143"/>
        <v>-53</v>
      </c>
      <c r="I203" s="61">
        <f t="shared" si="143"/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3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3">
      <c r="A205" s="46" t="s">
        <v>129</v>
      </c>
      <c r="B205" s="61" t="str">
        <f t="shared" ref="B205:I205" si="144">+IFERROR(B204/A204-1,"nm")</f>
        <v>nm</v>
      </c>
      <c r="C205" s="61">
        <f t="shared" si="144"/>
        <v>0.12000000000000011</v>
      </c>
      <c r="D205" s="61">
        <f t="shared" si="144"/>
        <v>8.3333333333333259E-2</v>
      </c>
      <c r="E205" s="61">
        <f t="shared" si="144"/>
        <v>0.20879120879120872</v>
      </c>
      <c r="F205" s="61">
        <f t="shared" si="144"/>
        <v>5.4545454545454453E-2</v>
      </c>
      <c r="G205" s="61">
        <f t="shared" si="144"/>
        <v>-3.4482758620689613E-2</v>
      </c>
      <c r="H205" s="61">
        <f t="shared" si="144"/>
        <v>0.2589285714285714</v>
      </c>
      <c r="I205" s="61">
        <f t="shared" si="144"/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3">
      <c r="A206" s="46" t="s">
        <v>133</v>
      </c>
      <c r="B206" s="61">
        <f t="shared" ref="B206:I206" si="145">+IFERROR(B204/B$199,"nm")</f>
        <v>-0.91463414634146345</v>
      </c>
      <c r="C206" s="61">
        <f t="shared" si="145"/>
        <v>-0.97674418604651159</v>
      </c>
      <c r="D206" s="61">
        <f t="shared" si="145"/>
        <v>1.2133333333333334</v>
      </c>
      <c r="E206" s="61">
        <f t="shared" si="145"/>
        <v>4.2307692307692308</v>
      </c>
      <c r="F206" s="61">
        <f t="shared" si="145"/>
        <v>-16.571428571428573</v>
      </c>
      <c r="G206" s="61">
        <f t="shared" si="145"/>
        <v>-10.181818181818182</v>
      </c>
      <c r="H206" s="61">
        <f t="shared" si="145"/>
        <v>3.5249999999999999</v>
      </c>
      <c r="I206" s="61">
        <f t="shared" si="145"/>
        <v>-1.8611111111111112</v>
      </c>
      <c r="J206" s="60">
        <f t="shared" ref="J206:N207" si="146">I206</f>
        <v>-1.8611111111111112</v>
      </c>
      <c r="K206" s="60">
        <f t="shared" si="146"/>
        <v>-1.8611111111111112</v>
      </c>
      <c r="L206" s="60">
        <f t="shared" si="146"/>
        <v>-1.8611111111111112</v>
      </c>
      <c r="M206" s="60">
        <f t="shared" si="146"/>
        <v>-1.8611111111111112</v>
      </c>
      <c r="N206" s="60">
        <f t="shared" si="146"/>
        <v>-1.8611111111111112</v>
      </c>
      <c r="O206" s="60"/>
      <c r="P206" s="60"/>
      <c r="Q206" s="66"/>
    </row>
    <row r="207" spans="1:17" x14ac:dyDescent="0.3">
      <c r="A207" s="46" t="s">
        <v>140</v>
      </c>
      <c r="B207" s="61">
        <f t="shared" ref="B207:I207" si="147">+IFERROR(B204/B214,"nm")</f>
        <v>0.10518934081346423</v>
      </c>
      <c r="C207" s="61">
        <f t="shared" si="147"/>
        <v>8.9647812166488788E-2</v>
      </c>
      <c r="D207" s="61">
        <f t="shared" si="147"/>
        <v>7.3505654281098551E-2</v>
      </c>
      <c r="E207" s="61">
        <f t="shared" si="147"/>
        <v>7.586206896551724E-2</v>
      </c>
      <c r="F207" s="61">
        <f t="shared" si="147"/>
        <v>6.9336521219366412E-2</v>
      </c>
      <c r="G207" s="61">
        <f t="shared" si="147"/>
        <v>5.845511482254697E-2</v>
      </c>
      <c r="H207" s="61">
        <f t="shared" si="147"/>
        <v>7.5401069518716571E-2</v>
      </c>
      <c r="I207" s="61">
        <f t="shared" si="147"/>
        <v>7.374793615850303E-2</v>
      </c>
      <c r="J207" s="60">
        <f t="shared" si="146"/>
        <v>7.374793615850303E-2</v>
      </c>
      <c r="K207" s="60">
        <f t="shared" si="146"/>
        <v>7.374793615850303E-2</v>
      </c>
      <c r="L207" s="60">
        <f t="shared" si="146"/>
        <v>7.374793615850303E-2</v>
      </c>
      <c r="M207" s="60">
        <f t="shared" si="146"/>
        <v>7.374793615850303E-2</v>
      </c>
      <c r="N207" s="60">
        <f t="shared" si="146"/>
        <v>7.374793615850303E-2</v>
      </c>
      <c r="O207" s="60"/>
      <c r="P207" s="60"/>
      <c r="Q207" s="66"/>
    </row>
    <row r="208" spans="1:17" x14ac:dyDescent="0.3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3">
      <c r="A209" s="46" t="s">
        <v>129</v>
      </c>
      <c r="B209" s="61" t="str">
        <f t="shared" ref="B209:I209" si="148">+IFERROR(B208/A208-1,"nm")</f>
        <v>nm</v>
      </c>
      <c r="C209" s="61">
        <f t="shared" si="148"/>
        <v>6.9279854147675568E-2</v>
      </c>
      <c r="D209" s="61">
        <f t="shared" si="148"/>
        <v>-0.38277919863597609</v>
      </c>
      <c r="E209" s="61">
        <f t="shared" si="148"/>
        <v>1.0110497237569063</v>
      </c>
      <c r="F209" s="61">
        <f t="shared" si="148"/>
        <v>0.24313186813186816</v>
      </c>
      <c r="G209" s="61">
        <f t="shared" si="148"/>
        <v>8.6740331491712785E-2</v>
      </c>
      <c r="H209" s="61">
        <f t="shared" si="148"/>
        <v>0.14946619217081847</v>
      </c>
      <c r="I209" s="61">
        <f t="shared" si="148"/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3">
      <c r="A210" s="46" t="s">
        <v>131</v>
      </c>
      <c r="B210" s="61">
        <f t="shared" ref="B210:I210" si="149">+IFERROR(B208/B$199,"nm")</f>
        <v>13.378048780487806</v>
      </c>
      <c r="C210" s="61">
        <f t="shared" si="149"/>
        <v>13.63953488372093</v>
      </c>
      <c r="D210" s="61">
        <f t="shared" si="149"/>
        <v>-9.6533333333333342</v>
      </c>
      <c r="E210" s="61">
        <f t="shared" si="149"/>
        <v>-56</v>
      </c>
      <c r="F210" s="61">
        <f t="shared" si="149"/>
        <v>258.57142857142856</v>
      </c>
      <c r="G210" s="61">
        <f t="shared" si="149"/>
        <v>178.81818181818181</v>
      </c>
      <c r="H210" s="61">
        <f t="shared" si="149"/>
        <v>-56.524999999999999</v>
      </c>
      <c r="I210" s="61">
        <f t="shared" si="149"/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3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3">
      <c r="A212" s="46" t="s">
        <v>129</v>
      </c>
      <c r="B212" s="61" t="str">
        <f t="shared" ref="B212:I212" si="150">+IFERROR(B211/A211-1,"nm")</f>
        <v>nm</v>
      </c>
      <c r="C212" s="61">
        <f t="shared" si="150"/>
        <v>1.5384615384615383</v>
      </c>
      <c r="D212" s="61">
        <f t="shared" si="150"/>
        <v>0.10227272727272729</v>
      </c>
      <c r="E212" s="61">
        <f t="shared" si="150"/>
        <v>-0.45360824742268047</v>
      </c>
      <c r="F212" s="61">
        <f t="shared" si="150"/>
        <v>1.3710691823899372</v>
      </c>
      <c r="G212" s="61">
        <f t="shared" si="150"/>
        <v>-0.156498673740053</v>
      </c>
      <c r="H212" s="61">
        <f t="shared" si="150"/>
        <v>-0.96540880503144655</v>
      </c>
      <c r="I212" s="61">
        <f t="shared" si="150"/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3">
      <c r="A213" s="46" t="s">
        <v>133</v>
      </c>
      <c r="B213" s="61">
        <f t="shared" ref="B213:I213" si="151">+IFERROR(B211/B$199,"nm")</f>
        <v>-1.2682926829268293</v>
      </c>
      <c r="C213" s="61">
        <f t="shared" si="151"/>
        <v>-3.0697674418604652</v>
      </c>
      <c r="D213" s="61">
        <f t="shared" si="151"/>
        <v>3.88</v>
      </c>
      <c r="E213" s="61">
        <f t="shared" si="151"/>
        <v>6.115384615384615</v>
      </c>
      <c r="F213" s="61">
        <f t="shared" si="151"/>
        <v>-53.857142857142854</v>
      </c>
      <c r="G213" s="61">
        <f t="shared" si="151"/>
        <v>-28.90909090909091</v>
      </c>
      <c r="H213" s="61">
        <f t="shared" si="151"/>
        <v>0.27500000000000002</v>
      </c>
      <c r="I213" s="61">
        <f t="shared" si="151"/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3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3">
      <c r="A215" s="46" t="s">
        <v>129</v>
      </c>
      <c r="B215" s="61" t="str">
        <f t="shared" ref="B215:I215" si="152">+IFERROR(B214/A214-1,"nm")</f>
        <v>nm</v>
      </c>
      <c r="C215" s="61">
        <f t="shared" si="152"/>
        <v>0.31416549789621318</v>
      </c>
      <c r="D215" s="61">
        <f t="shared" si="152"/>
        <v>0.32123799359658478</v>
      </c>
      <c r="E215" s="61">
        <f t="shared" si="152"/>
        <v>0.17124394184168024</v>
      </c>
      <c r="F215" s="61">
        <f t="shared" si="152"/>
        <v>0.15379310344827579</v>
      </c>
      <c r="G215" s="61">
        <f t="shared" si="152"/>
        <v>0.14524805738194857</v>
      </c>
      <c r="H215" s="61">
        <f t="shared" si="152"/>
        <v>-2.4008350730688965E-2</v>
      </c>
      <c r="I215" s="61">
        <f t="shared" si="152"/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3">
      <c r="A216" s="46" t="s">
        <v>133</v>
      </c>
      <c r="B216" s="61">
        <f t="shared" ref="B216:I216" si="153">+IFERROR(B214/B$199,"nm")</f>
        <v>-8.6951219512195124</v>
      </c>
      <c r="C216" s="61">
        <f t="shared" si="153"/>
        <v>-10.895348837209303</v>
      </c>
      <c r="D216" s="61">
        <f t="shared" si="153"/>
        <v>16.506666666666668</v>
      </c>
      <c r="E216" s="61">
        <f t="shared" si="153"/>
        <v>55.769230769230766</v>
      </c>
      <c r="F216" s="61">
        <f t="shared" si="153"/>
        <v>-239</v>
      </c>
      <c r="G216" s="61">
        <f t="shared" si="153"/>
        <v>-174.18181818181819</v>
      </c>
      <c r="H216" s="61">
        <f t="shared" si="153"/>
        <v>46.75</v>
      </c>
      <c r="I216" s="61">
        <f t="shared" si="153"/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3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Q70"/>
  <sheetViews>
    <sheetView tabSelected="1" topLeftCell="A16" workbookViewId="0">
      <selection activeCell="J32" sqref="J32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63.6640625" customWidth="1"/>
    <col min="11" max="11" width="42.33203125" bestFit="1" customWidth="1"/>
    <col min="12" max="16" width="11.77734375" customWidth="1"/>
    <col min="17" max="17" width="39.77734375" customWidth="1"/>
  </cols>
  <sheetData>
    <row r="1" spans="1:17" ht="60" customHeight="1" x14ac:dyDescent="0.3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6"/>
      <c r="K1" s="16"/>
      <c r="L1" s="39">
        <f>+I1+1</f>
        <v>2023</v>
      </c>
      <c r="M1" s="39">
        <f>+L1+1</f>
        <v>2024</v>
      </c>
      <c r="N1" s="39">
        <f>+M1+1</f>
        <v>2025</v>
      </c>
      <c r="O1" s="39">
        <f>+N1+1</f>
        <v>2026</v>
      </c>
      <c r="P1" s="39">
        <f>+O1+1</f>
        <v>2027</v>
      </c>
    </row>
    <row r="2" spans="1:17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39"/>
      <c r="O2" s="39"/>
      <c r="P2" s="39"/>
    </row>
    <row r="3" spans="1:17" x14ac:dyDescent="0.3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9"/>
      <c r="K3" s="9"/>
      <c r="L3" s="9">
        <f>'Segmental forecast '!J3</f>
        <v>46710</v>
      </c>
      <c r="M3" s="9">
        <f>'Segmental forecast '!K3</f>
        <v>46710</v>
      </c>
      <c r="N3" s="9">
        <f>'Segmental forecast '!L3</f>
        <v>46710</v>
      </c>
      <c r="O3" s="9">
        <f>'Segmental forecast '!M3</f>
        <v>46710</v>
      </c>
      <c r="P3" s="9">
        <f>'Segmental forecast '!N3</f>
        <v>46710</v>
      </c>
      <c r="Q3" t="s">
        <v>196</v>
      </c>
    </row>
    <row r="4" spans="1:17" x14ac:dyDescent="0.3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54"/>
      <c r="K4" s="54"/>
      <c r="L4" s="54">
        <f>'Segmental forecast '!J4</f>
        <v>0</v>
      </c>
      <c r="M4" s="54">
        <f>'Segmental forecast '!K4</f>
        <v>0</v>
      </c>
      <c r="N4" s="54">
        <f>'Segmental forecast '!L4</f>
        <v>0</v>
      </c>
      <c r="O4" s="54">
        <f>'Segmental forecast '!M4</f>
        <v>0</v>
      </c>
      <c r="P4" s="54">
        <f>'Segmental forecast '!N4</f>
        <v>0</v>
      </c>
    </row>
    <row r="5" spans="1:17" x14ac:dyDescent="0.3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9"/>
      <c r="K5" s="9"/>
      <c r="L5" s="9">
        <f>'Segmental forecast '!J5</f>
        <v>7573</v>
      </c>
      <c r="M5" s="9">
        <f>'Segmental forecast '!K5</f>
        <v>7573</v>
      </c>
      <c r="N5" s="9">
        <f>'Segmental forecast '!L5</f>
        <v>7573</v>
      </c>
      <c r="O5" s="9">
        <f>'Segmental forecast '!M5</f>
        <v>7573</v>
      </c>
      <c r="P5" s="9">
        <f>'Segmental forecast '!N5</f>
        <v>7573</v>
      </c>
    </row>
    <row r="6" spans="1:17" x14ac:dyDescent="0.3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55"/>
      <c r="K6" s="55"/>
      <c r="L6" s="55">
        <f>'Segmental forecast '!J8</f>
        <v>717</v>
      </c>
      <c r="M6" s="55">
        <f>'Segmental forecast '!K8</f>
        <v>717</v>
      </c>
      <c r="N6" s="55">
        <f>'Segmental forecast '!L8</f>
        <v>717</v>
      </c>
      <c r="O6" s="55">
        <f>'Segmental forecast '!M8</f>
        <v>717</v>
      </c>
      <c r="P6" s="55">
        <f>'Segmental forecast '!N8</f>
        <v>717</v>
      </c>
    </row>
    <row r="7" spans="1:17" x14ac:dyDescent="0.3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5"/>
      <c r="K7" s="5"/>
      <c r="L7" s="5">
        <f>'Segmental forecast '!J11</f>
        <v>6856</v>
      </c>
      <c r="M7" s="5">
        <f>'Segmental forecast '!K11</f>
        <v>6856</v>
      </c>
      <c r="N7" s="5">
        <f>'Segmental forecast '!L11</f>
        <v>6856</v>
      </c>
      <c r="O7" s="5">
        <f>'Segmental forecast '!M11</f>
        <v>6856</v>
      </c>
      <c r="P7" s="5">
        <f>'Segmental forecast '!N11</f>
        <v>6856</v>
      </c>
    </row>
    <row r="8" spans="1:17" x14ac:dyDescent="0.3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54"/>
      <c r="K8" s="54"/>
      <c r="L8" s="54">
        <f>'Segmental forecast '!J12</f>
        <v>0</v>
      </c>
      <c r="M8" s="54">
        <f>'Segmental forecast '!K12</f>
        <v>0</v>
      </c>
      <c r="N8" s="54">
        <f>'Segmental forecast '!L12</f>
        <v>0</v>
      </c>
      <c r="O8" s="54">
        <f>'Segmental forecast '!M12</f>
        <v>0</v>
      </c>
      <c r="P8" s="54">
        <f>'Segmental forecast '!N12</f>
        <v>0</v>
      </c>
    </row>
    <row r="9" spans="1:17" x14ac:dyDescent="0.3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54"/>
      <c r="K9" s="54"/>
      <c r="L9" s="54">
        <f>'Segmental forecast '!J13</f>
        <v>0.14677799186469706</v>
      </c>
      <c r="M9" s="54">
        <f>'Segmental forecast '!K13</f>
        <v>0.14677799186469706</v>
      </c>
      <c r="N9" s="54">
        <f>'Segmental forecast '!L13</f>
        <v>0.14677799186469706</v>
      </c>
      <c r="O9" s="54">
        <f>'Segmental forecast '!M13</f>
        <v>0.14677799186469706</v>
      </c>
      <c r="P9" s="54">
        <f>'Segmental forecast '!N13</f>
        <v>0.14677799186469706</v>
      </c>
    </row>
    <row r="10" spans="1:17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7" x14ac:dyDescent="0.3">
      <c r="A11" s="4" t="s">
        <v>150</v>
      </c>
      <c r="B11" s="94">
        <v>4205</v>
      </c>
      <c r="C11" s="94">
        <v>4623</v>
      </c>
      <c r="D11" s="94">
        <v>4886</v>
      </c>
      <c r="E11" s="94">
        <v>4325</v>
      </c>
      <c r="F11" s="94">
        <v>4801</v>
      </c>
      <c r="G11" s="94">
        <v>2887</v>
      </c>
      <c r="H11" s="94">
        <v>6661</v>
      </c>
      <c r="I11" s="94">
        <v>6651</v>
      </c>
      <c r="J11" s="5" t="s">
        <v>223</v>
      </c>
      <c r="K11" s="5"/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7" x14ac:dyDescent="0.3">
      <c r="A12" t="s">
        <v>26</v>
      </c>
      <c r="B12" s="95">
        <v>932</v>
      </c>
      <c r="C12" s="95">
        <v>863</v>
      </c>
      <c r="D12" s="95">
        <v>646</v>
      </c>
      <c r="E12" s="95">
        <v>2392</v>
      </c>
      <c r="F12" s="95">
        <v>772</v>
      </c>
      <c r="G12" s="95">
        <v>348</v>
      </c>
      <c r="H12" s="95">
        <v>934</v>
      </c>
      <c r="I12" s="95">
        <v>605</v>
      </c>
      <c r="J12" s="3"/>
      <c r="K12" s="3"/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7" x14ac:dyDescent="0.3">
      <c r="A13" s="51" t="s">
        <v>151</v>
      </c>
      <c r="B13" s="56">
        <f t="shared" ref="B13:I13" si="1">B12/B11</f>
        <v>0.22164090368608799</v>
      </c>
      <c r="C13" s="56">
        <f t="shared" si="1"/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6"/>
      <c r="K13" s="56"/>
      <c r="L13" s="56" t="e">
        <f>L12/L11</f>
        <v>#DIV/0!</v>
      </c>
      <c r="M13" s="56" t="e">
        <f>M12/M11</f>
        <v>#DIV/0!</v>
      </c>
      <c r="N13" s="56" t="e">
        <f>N12/N11</f>
        <v>#DIV/0!</v>
      </c>
      <c r="O13" s="56" t="e">
        <f>O12/O11</f>
        <v>#DIV/0!</v>
      </c>
      <c r="P13" s="56" t="e">
        <f>P12/P11</f>
        <v>#DIV/0!</v>
      </c>
    </row>
    <row r="14" spans="1:17" ht="15" thickBot="1" x14ac:dyDescent="0.35">
      <c r="A14" s="6" t="s">
        <v>152</v>
      </c>
      <c r="B14" s="96">
        <v>3273</v>
      </c>
      <c r="C14" s="96">
        <v>3760</v>
      </c>
      <c r="D14" s="96">
        <v>4240</v>
      </c>
      <c r="E14" s="96">
        <v>1933</v>
      </c>
      <c r="F14" s="96">
        <v>4029</v>
      </c>
      <c r="G14" s="96">
        <v>2539</v>
      </c>
      <c r="H14" s="96">
        <v>5727</v>
      </c>
      <c r="I14" s="96">
        <v>6046</v>
      </c>
      <c r="J14" s="7"/>
      <c r="K14" s="7"/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7" ht="15" thickTop="1" x14ac:dyDescent="0.3">
      <c r="A15" t="s">
        <v>153</v>
      </c>
      <c r="B15" s="95">
        <v>1768.8</v>
      </c>
      <c r="C15" s="95">
        <v>1742.5</v>
      </c>
      <c r="D15" s="95">
        <v>1692</v>
      </c>
      <c r="E15" s="95">
        <v>1659.1</v>
      </c>
      <c r="F15" s="95">
        <v>1618.4</v>
      </c>
      <c r="G15" s="95">
        <v>1591.6</v>
      </c>
      <c r="H15" s="95">
        <v>1609.4</v>
      </c>
      <c r="I15" s="95">
        <v>1610.8</v>
      </c>
      <c r="J15" s="3"/>
      <c r="K15" s="3"/>
      <c r="L15" s="3">
        <v>0</v>
      </c>
      <c r="M15" s="3">
        <v>0</v>
      </c>
      <c r="N15" s="3">
        <v>0</v>
      </c>
      <c r="O15" s="3">
        <v>0</v>
      </c>
      <c r="P15" s="3">
        <v>0</v>
      </c>
      <c r="Q15" t="s">
        <v>197</v>
      </c>
    </row>
    <row r="16" spans="1:17" x14ac:dyDescent="0.3">
      <c r="A16" t="s">
        <v>154</v>
      </c>
      <c r="B16" s="97">
        <v>1.85</v>
      </c>
      <c r="C16" s="97">
        <v>2.16</v>
      </c>
      <c r="D16" s="97">
        <v>2.5099999999999998</v>
      </c>
      <c r="E16" s="97">
        <v>1.17</v>
      </c>
      <c r="F16" s="97">
        <v>2.4900000000000002</v>
      </c>
      <c r="G16" s="97">
        <v>1.6</v>
      </c>
      <c r="H16" s="97">
        <v>3.56</v>
      </c>
      <c r="I16" s="97">
        <v>3.75</v>
      </c>
      <c r="J16" s="57"/>
      <c r="K16" s="57"/>
      <c r="L16" s="57">
        <v>0</v>
      </c>
      <c r="M16" s="57">
        <v>0</v>
      </c>
      <c r="N16" s="57">
        <v>0</v>
      </c>
      <c r="O16" s="57">
        <v>0</v>
      </c>
      <c r="P16" s="57">
        <v>0</v>
      </c>
    </row>
    <row r="17" spans="1:17" x14ac:dyDescent="0.3">
      <c r="A17" t="s">
        <v>155</v>
      </c>
      <c r="B17" s="97">
        <v>0.50260063319764814</v>
      </c>
      <c r="C17" s="97">
        <v>0.58651362984218081</v>
      </c>
      <c r="D17" s="97">
        <v>0.66962174940898345</v>
      </c>
      <c r="E17" s="97">
        <v>0.74920137423904531</v>
      </c>
      <c r="F17" s="97">
        <v>0.82303509639149774</v>
      </c>
      <c r="G17" s="97">
        <v>0.91228951997989449</v>
      </c>
      <c r="H17" s="97">
        <v>1.0177705977382876</v>
      </c>
      <c r="I17" s="97">
        <v>1.1404271169605165</v>
      </c>
      <c r="J17" s="82"/>
      <c r="K17" s="82"/>
      <c r="L17" s="57" t="e">
        <v>#DIV/0!</v>
      </c>
      <c r="M17" s="57" t="e">
        <v>#DIV/0!</v>
      </c>
      <c r="N17" s="57" t="e">
        <v>#DIV/0!</v>
      </c>
      <c r="O17" s="57" t="e">
        <v>#DIV/0!</v>
      </c>
      <c r="P17" s="57" t="e">
        <v>#DIV/0!</v>
      </c>
    </row>
    <row r="18" spans="1:17" x14ac:dyDescent="0.3">
      <c r="A18" s="51" t="s">
        <v>129</v>
      </c>
      <c r="B18" s="56" t="str">
        <f t="shared" ref="B18:I18" si="2">+IFERROR(B17/A17-1,"nm")</f>
        <v>nm</v>
      </c>
      <c r="C18" s="56">
        <f t="shared" si="2"/>
        <v>0.16695760232266532</v>
      </c>
      <c r="D18" s="56">
        <f t="shared" si="2"/>
        <v>0.14169853067040461</v>
      </c>
      <c r="E18" s="56">
        <f t="shared" si="2"/>
        <v>0.11884265243818604</v>
      </c>
      <c r="F18" s="56">
        <f t="shared" si="2"/>
        <v>9.8549902190775418E-2</v>
      </c>
      <c r="G18" s="56">
        <f t="shared" si="2"/>
        <v>0.10844546481641237</v>
      </c>
      <c r="H18" s="56">
        <f t="shared" si="2"/>
        <v>0.11562237146023313</v>
      </c>
      <c r="I18" s="56">
        <f t="shared" si="2"/>
        <v>0.12051489745803123</v>
      </c>
      <c r="J18" s="83"/>
      <c r="K18" s="56"/>
      <c r="L18" s="56" t="str">
        <f>+IFERROR(L17/I17-1,"nm")</f>
        <v>nm</v>
      </c>
      <c r="M18" s="56" t="str">
        <f>+IFERROR(M17/L17-1,"nm")</f>
        <v>nm</v>
      </c>
      <c r="N18" s="56" t="str">
        <f>+IFERROR(N17/M17-1,"nm")</f>
        <v>nm</v>
      </c>
      <c r="O18" s="56" t="str">
        <f>+IFERROR(O17/N17-1,"nm")</f>
        <v>nm</v>
      </c>
      <c r="P18" s="56" t="str">
        <f>+IFERROR(P17/O17-1,"nm")</f>
        <v>nm</v>
      </c>
      <c r="Q18" t="s">
        <v>198</v>
      </c>
    </row>
    <row r="19" spans="1:17" x14ac:dyDescent="0.3">
      <c r="A19" s="51" t="s">
        <v>156</v>
      </c>
      <c r="B19" s="56">
        <f t="shared" ref="B19:I19" si="3">(B17/B16)*-1</f>
        <v>-0.27167601794467466</v>
      </c>
      <c r="C19" s="56">
        <f t="shared" si="3"/>
        <v>-0.27153408788989852</v>
      </c>
      <c r="D19" s="56">
        <f t="shared" si="3"/>
        <v>-0.26678157346971454</v>
      </c>
      <c r="E19" s="56">
        <f t="shared" si="3"/>
        <v>-0.64034305490516696</v>
      </c>
      <c r="F19" s="56">
        <f t="shared" si="3"/>
        <v>-0.33053618328975809</v>
      </c>
      <c r="G19" s="56">
        <f t="shared" si="3"/>
        <v>-0.57018094998743407</v>
      </c>
      <c r="H19" s="56">
        <f t="shared" si="3"/>
        <v>-0.2858906173422156</v>
      </c>
      <c r="I19" s="56">
        <f t="shared" si="3"/>
        <v>-0.30411389785613774</v>
      </c>
      <c r="J19" s="83"/>
      <c r="K19" s="56"/>
      <c r="L19" s="56" t="e">
        <f>(L17/L16)*-1</f>
        <v>#DIV/0!</v>
      </c>
      <c r="M19" s="56" t="e">
        <f>(M17/M16)*-1</f>
        <v>#DIV/0!</v>
      </c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t="s">
        <v>198</v>
      </c>
    </row>
    <row r="20" spans="1:17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39"/>
      <c r="N20" s="39"/>
      <c r="O20" s="39"/>
      <c r="P20" s="39"/>
    </row>
    <row r="21" spans="1:17" x14ac:dyDescent="0.3">
      <c r="A21" t="s">
        <v>158</v>
      </c>
      <c r="B21" s="95">
        <v>3852</v>
      </c>
      <c r="C21" s="95">
        <v>3138</v>
      </c>
      <c r="D21" s="95">
        <v>3808</v>
      </c>
      <c r="E21" s="95">
        <v>4249</v>
      </c>
      <c r="F21" s="95">
        <v>4466</v>
      </c>
      <c r="G21" s="95">
        <v>8348</v>
      </c>
      <c r="H21" s="95">
        <v>9889</v>
      </c>
      <c r="I21" s="95">
        <v>8574</v>
      </c>
      <c r="J21" s="3" t="s">
        <v>224</v>
      </c>
      <c r="K21" s="3"/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7" x14ac:dyDescent="0.3">
      <c r="A22" t="s">
        <v>159</v>
      </c>
      <c r="B22" s="95">
        <v>2072</v>
      </c>
      <c r="C22" s="95">
        <v>2319</v>
      </c>
      <c r="D22" s="95">
        <v>2371</v>
      </c>
      <c r="E22" s="95">
        <v>996</v>
      </c>
      <c r="F22" s="95">
        <v>197</v>
      </c>
      <c r="G22" s="95">
        <v>439</v>
      </c>
      <c r="H22" s="95">
        <v>3587</v>
      </c>
      <c r="I22" s="95">
        <v>4423</v>
      </c>
      <c r="J22" s="79"/>
      <c r="L22" s="3"/>
      <c r="M22" s="3"/>
      <c r="N22" s="3"/>
      <c r="O22" s="3"/>
      <c r="P22" s="3"/>
    </row>
    <row r="23" spans="1:17" x14ac:dyDescent="0.3">
      <c r="A23" t="s">
        <v>160</v>
      </c>
      <c r="B23" s="95">
        <v>5564</v>
      </c>
      <c r="C23" s="95">
        <v>5888</v>
      </c>
      <c r="D23" s="95">
        <v>6684</v>
      </c>
      <c r="E23" s="95">
        <v>6480</v>
      </c>
      <c r="F23" s="95">
        <v>7282</v>
      </c>
      <c r="G23" s="95">
        <v>7868</v>
      </c>
      <c r="H23" s="95">
        <v>8481</v>
      </c>
      <c r="I23" s="95">
        <v>9729</v>
      </c>
      <c r="J23" s="84"/>
      <c r="K23" s="84"/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7" x14ac:dyDescent="0.3">
      <c r="A24" s="51" t="s">
        <v>161</v>
      </c>
      <c r="B24" s="56">
        <f t="shared" ref="B24:I24" si="4">B23/B3</f>
        <v>0.18182412339466031</v>
      </c>
      <c r="C24" s="56">
        <f t="shared" si="4"/>
        <v>0.1818631084754139</v>
      </c>
      <c r="D24" s="56">
        <f t="shared" si="4"/>
        <v>0.19458515283842795</v>
      </c>
      <c r="E24" s="56">
        <f t="shared" si="4"/>
        <v>0.17803665137236585</v>
      </c>
      <c r="F24" s="56">
        <f t="shared" si="4"/>
        <v>0.18615947030702765</v>
      </c>
      <c r="G24" s="56">
        <f t="shared" si="4"/>
        <v>0.21035745795791783</v>
      </c>
      <c r="H24" s="56">
        <f t="shared" si="4"/>
        <v>0.19042166240064665</v>
      </c>
      <c r="I24" s="56">
        <f t="shared" si="4"/>
        <v>0.20828516377649325</v>
      </c>
      <c r="J24" s="83"/>
      <c r="K24" s="56"/>
      <c r="L24" s="56">
        <f>L23/L3</f>
        <v>0</v>
      </c>
      <c r="M24" s="56">
        <f>M23/M3</f>
        <v>0</v>
      </c>
      <c r="N24" s="56">
        <f>N23/N3</f>
        <v>0</v>
      </c>
      <c r="O24" s="56">
        <f>O23/O3</f>
        <v>0</v>
      </c>
      <c r="P24" s="56">
        <f>P23/P3</f>
        <v>0</v>
      </c>
    </row>
    <row r="25" spans="1:17" x14ac:dyDescent="0.3">
      <c r="A25" t="s">
        <v>162</v>
      </c>
      <c r="B25" s="95">
        <v>1968</v>
      </c>
      <c r="C25" s="95">
        <v>1489</v>
      </c>
      <c r="D25" s="95">
        <v>1150</v>
      </c>
      <c r="E25" s="95">
        <v>1130</v>
      </c>
      <c r="F25" s="95">
        <v>1968</v>
      </c>
      <c r="G25" s="95">
        <v>1653</v>
      </c>
      <c r="H25" s="95">
        <v>1498</v>
      </c>
      <c r="I25" s="95">
        <v>2129</v>
      </c>
      <c r="J25" s="84"/>
      <c r="K25" s="84"/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7" x14ac:dyDescent="0.3">
      <c r="A26" t="s">
        <v>163</v>
      </c>
      <c r="B26" s="95">
        <v>3011</v>
      </c>
      <c r="C26" s="95">
        <v>3520</v>
      </c>
      <c r="D26" s="95">
        <v>3989</v>
      </c>
      <c r="E26" s="95">
        <v>4454</v>
      </c>
      <c r="F26" s="95">
        <v>4744</v>
      </c>
      <c r="G26" s="95">
        <v>4866</v>
      </c>
      <c r="H26" s="95">
        <v>4904</v>
      </c>
      <c r="I26" s="95">
        <v>4791</v>
      </c>
      <c r="J26" s="84"/>
      <c r="K26" s="84"/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7" x14ac:dyDescent="0.3">
      <c r="A27" t="s">
        <v>164</v>
      </c>
      <c r="B27" s="95">
        <v>281</v>
      </c>
      <c r="C27" s="95">
        <v>281</v>
      </c>
      <c r="D27" s="95">
        <v>283</v>
      </c>
      <c r="E27" s="95">
        <v>285</v>
      </c>
      <c r="F27" s="95">
        <v>283</v>
      </c>
      <c r="G27" s="95">
        <v>274</v>
      </c>
      <c r="H27" s="95">
        <v>269</v>
      </c>
      <c r="I27" s="95">
        <v>286</v>
      </c>
      <c r="J27" s="84"/>
      <c r="K27" s="84"/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7" x14ac:dyDescent="0.3">
      <c r="A28" t="s">
        <v>40</v>
      </c>
      <c r="B28" s="95">
        <v>131</v>
      </c>
      <c r="C28" s="95">
        <v>131</v>
      </c>
      <c r="D28" s="95">
        <v>139</v>
      </c>
      <c r="E28" s="95">
        <v>154</v>
      </c>
      <c r="F28" s="95">
        <v>154</v>
      </c>
      <c r="G28" s="95">
        <v>223</v>
      </c>
      <c r="H28" s="95">
        <v>242</v>
      </c>
      <c r="I28" s="95">
        <v>284</v>
      </c>
      <c r="J28" s="84"/>
      <c r="K28" s="84"/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7" x14ac:dyDescent="0.3">
      <c r="A29" s="53" t="s">
        <v>38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3097</v>
      </c>
      <c r="H29" s="95">
        <v>3113</v>
      </c>
      <c r="I29" s="95">
        <v>2926</v>
      </c>
      <c r="J29" s="84"/>
      <c r="K29" s="84"/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7" x14ac:dyDescent="0.3">
      <c r="A30" t="s">
        <v>165</v>
      </c>
      <c r="B30" s="95">
        <v>2587</v>
      </c>
      <c r="C30" s="95">
        <v>2439</v>
      </c>
      <c r="D30" s="95">
        <v>2787</v>
      </c>
      <c r="E30" s="95">
        <v>2509</v>
      </c>
      <c r="F30" s="95">
        <v>2011</v>
      </c>
      <c r="G30" s="95">
        <v>2326</v>
      </c>
      <c r="H30" s="95">
        <v>2921</v>
      </c>
      <c r="I30" s="95">
        <v>3821</v>
      </c>
      <c r="J30" s="84"/>
      <c r="K30" s="84"/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7" ht="15" thickBot="1" x14ac:dyDescent="0.35">
      <c r="A31" s="6" t="s">
        <v>166</v>
      </c>
      <c r="B31" s="85">
        <f t="shared" ref="B31:I31" si="5">B21+B22+B23+B25+B26+B27+B28+B29+B30</f>
        <v>19466</v>
      </c>
      <c r="C31" s="85">
        <f t="shared" si="5"/>
        <v>19205</v>
      </c>
      <c r="D31" s="85">
        <f t="shared" si="5"/>
        <v>21211</v>
      </c>
      <c r="E31" s="85">
        <f t="shared" si="5"/>
        <v>20257</v>
      </c>
      <c r="F31" s="85">
        <f t="shared" si="5"/>
        <v>21105</v>
      </c>
      <c r="G31" s="85">
        <f t="shared" si="5"/>
        <v>29094</v>
      </c>
      <c r="H31" s="85">
        <f t="shared" si="5"/>
        <v>34904</v>
      </c>
      <c r="I31" s="85">
        <f t="shared" si="5"/>
        <v>36963</v>
      </c>
      <c r="J31" s="85"/>
      <c r="K31" s="85"/>
      <c r="L31" s="7">
        <v>0</v>
      </c>
      <c r="M31" s="7">
        <v>0</v>
      </c>
      <c r="N31" s="7">
        <v>0</v>
      </c>
      <c r="O31" s="7">
        <v>0</v>
      </c>
      <c r="P31" s="7">
        <v>0</v>
      </c>
    </row>
    <row r="32" spans="1:17" ht="15" thickTop="1" x14ac:dyDescent="0.3">
      <c r="A32" t="s">
        <v>167</v>
      </c>
      <c r="B32" s="95">
        <f t="shared" ref="B32:I32" si="6">B33+B34</f>
        <v>181</v>
      </c>
      <c r="C32" s="95">
        <f t="shared" si="6"/>
        <v>45</v>
      </c>
      <c r="D32" s="95">
        <f t="shared" si="6"/>
        <v>331</v>
      </c>
      <c r="E32" s="95">
        <f t="shared" si="6"/>
        <v>342</v>
      </c>
      <c r="F32" s="95">
        <f t="shared" si="6"/>
        <v>15</v>
      </c>
      <c r="G32" s="95">
        <f t="shared" si="6"/>
        <v>251</v>
      </c>
      <c r="H32" s="95">
        <f t="shared" si="6"/>
        <v>2</v>
      </c>
      <c r="I32" s="95">
        <f t="shared" si="6"/>
        <v>510</v>
      </c>
      <c r="J32" s="3" t="s">
        <v>224</v>
      </c>
      <c r="K32" s="84"/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x14ac:dyDescent="0.3">
      <c r="A33" s="2" t="s">
        <v>45</v>
      </c>
      <c r="B33" s="95">
        <v>107</v>
      </c>
      <c r="C33" s="95">
        <v>44</v>
      </c>
      <c r="D33" s="95">
        <v>6</v>
      </c>
      <c r="E33" s="95">
        <v>6</v>
      </c>
      <c r="F33" s="95">
        <v>6</v>
      </c>
      <c r="G33" s="95">
        <v>3</v>
      </c>
      <c r="H33" s="95">
        <v>0</v>
      </c>
      <c r="I33" s="95">
        <v>500</v>
      </c>
      <c r="J33" s="84"/>
      <c r="K33" s="3"/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 x14ac:dyDescent="0.3">
      <c r="A34" s="2" t="s">
        <v>46</v>
      </c>
      <c r="B34" s="95">
        <v>74</v>
      </c>
      <c r="C34" s="95">
        <v>1</v>
      </c>
      <c r="D34" s="95">
        <v>325</v>
      </c>
      <c r="E34" s="95">
        <v>336</v>
      </c>
      <c r="F34" s="95">
        <v>9</v>
      </c>
      <c r="G34" s="95">
        <v>248</v>
      </c>
      <c r="H34" s="95">
        <v>2</v>
      </c>
      <c r="I34" s="95">
        <v>10</v>
      </c>
      <c r="J34" s="84"/>
      <c r="K34" s="3"/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x14ac:dyDescent="0.3">
      <c r="A35" t="s">
        <v>168</v>
      </c>
      <c r="B35" s="95">
        <v>4020</v>
      </c>
      <c r="C35" s="95">
        <v>3122</v>
      </c>
      <c r="D35" s="95">
        <v>3095</v>
      </c>
      <c r="E35" s="95">
        <v>3419</v>
      </c>
      <c r="F35" s="95">
        <v>5239</v>
      </c>
      <c r="G35" s="95">
        <v>5785</v>
      </c>
      <c r="H35" s="95">
        <v>6836</v>
      </c>
      <c r="I35" s="95">
        <v>6862</v>
      </c>
      <c r="J35" s="84"/>
      <c r="K35" s="84"/>
      <c r="L35" s="3"/>
      <c r="M35" s="3"/>
      <c r="N35" s="3"/>
      <c r="O35" s="3"/>
      <c r="P35" s="3"/>
    </row>
    <row r="36" spans="1:16" x14ac:dyDescent="0.3">
      <c r="A36" t="s">
        <v>49</v>
      </c>
      <c r="B36" s="95">
        <v>1079</v>
      </c>
      <c r="C36" s="95">
        <v>2010</v>
      </c>
      <c r="D36" s="95">
        <v>3471</v>
      </c>
      <c r="E36" s="95">
        <v>3468</v>
      </c>
      <c r="F36" s="95">
        <v>3464</v>
      </c>
      <c r="G36" s="95">
        <v>9406</v>
      </c>
      <c r="H36" s="95">
        <v>9413</v>
      </c>
      <c r="I36" s="95">
        <v>8920</v>
      </c>
      <c r="J36" s="84"/>
      <c r="K36" s="84"/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 x14ac:dyDescent="0.3">
      <c r="A37" s="53" t="s">
        <v>50</v>
      </c>
      <c r="B37" s="95">
        <v>0</v>
      </c>
      <c r="C37" s="95">
        <v>0</v>
      </c>
      <c r="D37" s="95">
        <v>0</v>
      </c>
      <c r="E37" s="95">
        <v>0</v>
      </c>
      <c r="F37" s="95">
        <v>0</v>
      </c>
      <c r="G37" s="95">
        <v>2913</v>
      </c>
      <c r="H37" s="95">
        <v>2931</v>
      </c>
      <c r="I37" s="95">
        <v>2777</v>
      </c>
      <c r="J37" s="84"/>
      <c r="K37" s="84"/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 x14ac:dyDescent="0.3">
      <c r="A38" t="s">
        <v>169</v>
      </c>
      <c r="B38" s="95">
        <v>1479</v>
      </c>
      <c r="C38" s="95">
        <v>1770</v>
      </c>
      <c r="D38" s="95">
        <v>1907</v>
      </c>
      <c r="E38" s="95">
        <v>3216</v>
      </c>
      <c r="F38" s="95">
        <v>3347</v>
      </c>
      <c r="G38" s="95">
        <v>2684</v>
      </c>
      <c r="H38" s="95">
        <v>2955</v>
      </c>
      <c r="I38" s="95">
        <v>2613</v>
      </c>
      <c r="J38" s="84"/>
      <c r="K38" s="84"/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 x14ac:dyDescent="0.3">
      <c r="A39" t="s">
        <v>170</v>
      </c>
      <c r="B39" s="95">
        <f t="shared" ref="B39:I39" si="7">B40+B41+B42</f>
        <v>12707</v>
      </c>
      <c r="C39" s="95">
        <f t="shared" si="7"/>
        <v>12258</v>
      </c>
      <c r="D39" s="95">
        <f t="shared" si="7"/>
        <v>12407</v>
      </c>
      <c r="E39" s="95">
        <f t="shared" si="7"/>
        <v>9812</v>
      </c>
      <c r="F39" s="95">
        <f t="shared" si="7"/>
        <v>9040</v>
      </c>
      <c r="G39" s="95">
        <f t="shared" si="7"/>
        <v>8055</v>
      </c>
      <c r="H39" s="95">
        <f t="shared" si="7"/>
        <v>12767</v>
      </c>
      <c r="I39" s="95">
        <f t="shared" si="7"/>
        <v>15281</v>
      </c>
      <c r="J39" s="84"/>
      <c r="K39" s="84"/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x14ac:dyDescent="0.3">
      <c r="A40" s="2" t="s">
        <v>171</v>
      </c>
      <c r="B40" s="95">
        <v>3</v>
      </c>
      <c r="C40" s="95">
        <v>3</v>
      </c>
      <c r="D40" s="95">
        <v>3</v>
      </c>
      <c r="E40" s="95">
        <v>3</v>
      </c>
      <c r="F40" s="95">
        <v>3</v>
      </c>
      <c r="G40" s="95">
        <v>3</v>
      </c>
      <c r="H40" s="95">
        <v>3</v>
      </c>
      <c r="I40" s="95">
        <v>3</v>
      </c>
      <c r="J40" s="84"/>
      <c r="K40" s="84"/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 x14ac:dyDescent="0.3">
      <c r="A41" s="2" t="s">
        <v>172</v>
      </c>
      <c r="B41" s="95">
        <v>4685</v>
      </c>
      <c r="C41" s="95">
        <v>4151</v>
      </c>
      <c r="D41" s="95">
        <v>6907</v>
      </c>
      <c r="E41" s="95">
        <v>3517</v>
      </c>
      <c r="F41" s="95">
        <v>1643</v>
      </c>
      <c r="G41" s="95">
        <v>-191</v>
      </c>
      <c r="H41" s="95">
        <v>3179</v>
      </c>
      <c r="I41" s="95">
        <v>3476</v>
      </c>
      <c r="J41" s="84"/>
      <c r="K41" s="84"/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x14ac:dyDescent="0.3">
      <c r="A42" s="2" t="s">
        <v>173</v>
      </c>
      <c r="B42" s="95">
        <v>8019</v>
      </c>
      <c r="C42" s="95">
        <v>8104</v>
      </c>
      <c r="D42" s="95">
        <v>5497</v>
      </c>
      <c r="E42" s="95">
        <v>6292</v>
      </c>
      <c r="F42" s="95">
        <v>7394</v>
      </c>
      <c r="G42" s="95">
        <v>8243</v>
      </c>
      <c r="H42" s="95">
        <v>9585</v>
      </c>
      <c r="I42" s="95">
        <v>11802</v>
      </c>
      <c r="J42" s="84"/>
      <c r="K42" s="84"/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thickBot="1" x14ac:dyDescent="0.35">
      <c r="A43" s="6" t="s">
        <v>174</v>
      </c>
      <c r="B43" s="85">
        <f t="shared" ref="B43:I43" si="8">B32+B35+B36+B37+B38+B39</f>
        <v>19466</v>
      </c>
      <c r="C43" s="85">
        <f t="shared" si="8"/>
        <v>19205</v>
      </c>
      <c r="D43" s="85">
        <f t="shared" si="8"/>
        <v>21211</v>
      </c>
      <c r="E43" s="85">
        <f t="shared" si="8"/>
        <v>20257</v>
      </c>
      <c r="F43" s="85">
        <f t="shared" si="8"/>
        <v>21105</v>
      </c>
      <c r="G43" s="85">
        <f t="shared" si="8"/>
        <v>29094</v>
      </c>
      <c r="H43" s="85">
        <f t="shared" si="8"/>
        <v>34904</v>
      </c>
      <c r="I43" s="85">
        <f t="shared" si="8"/>
        <v>36963</v>
      </c>
      <c r="J43" s="85"/>
      <c r="K43" s="85"/>
      <c r="L43" s="7">
        <v>0</v>
      </c>
      <c r="M43" s="7">
        <v>0</v>
      </c>
      <c r="N43" s="7">
        <v>0</v>
      </c>
      <c r="O43" s="7">
        <v>0</v>
      </c>
      <c r="P43" s="7">
        <v>0</v>
      </c>
    </row>
    <row r="44" spans="1:16" ht="15" thickTop="1" x14ac:dyDescent="0.3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1:16" x14ac:dyDescent="0.3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6" x14ac:dyDescent="0.3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9"/>
      <c r="K46" s="9"/>
      <c r="L46" t="s">
        <v>202</v>
      </c>
    </row>
    <row r="47" spans="1:16" x14ac:dyDescent="0.3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58"/>
      <c r="K47" s="58"/>
      <c r="L47" t="s">
        <v>202</v>
      </c>
    </row>
    <row r="48" spans="1:16" x14ac:dyDescent="0.3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t="s">
        <v>204</v>
      </c>
    </row>
    <row r="49" spans="1:14" x14ac:dyDescent="0.3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9"/>
      <c r="K49" s="9"/>
    </row>
    <row r="50" spans="1:14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t="s">
        <v>204</v>
      </c>
    </row>
    <row r="51" spans="1:14" x14ac:dyDescent="0.3">
      <c r="A51" t="s">
        <v>179</v>
      </c>
      <c r="B51" s="3">
        <f>B23-5451</f>
        <v>113</v>
      </c>
      <c r="C51" s="3">
        <f>C23-B23</f>
        <v>324</v>
      </c>
      <c r="D51" s="3">
        <f t="shared" ref="D51:I51" si="9">D23-C23</f>
        <v>796</v>
      </c>
      <c r="E51" s="3">
        <f t="shared" si="9"/>
        <v>-204</v>
      </c>
      <c r="F51" s="3">
        <f t="shared" si="9"/>
        <v>802</v>
      </c>
      <c r="G51" s="3">
        <f t="shared" si="9"/>
        <v>586</v>
      </c>
      <c r="H51" s="3">
        <f t="shared" si="9"/>
        <v>613</v>
      </c>
      <c r="I51" s="3">
        <f t="shared" si="9"/>
        <v>1248</v>
      </c>
      <c r="J51" s="98" t="s">
        <v>218</v>
      </c>
      <c r="K51" s="3"/>
      <c r="L51" t="s">
        <v>205</v>
      </c>
    </row>
    <row r="52" spans="1:14" x14ac:dyDescent="0.3">
      <c r="A52" t="s">
        <v>135</v>
      </c>
      <c r="B52" s="3">
        <f>('Segmental forecast '!B14)*-1</f>
        <v>-963</v>
      </c>
      <c r="C52" s="3">
        <f>('Segmental forecast '!C14)*-1</f>
        <v>-1143</v>
      </c>
      <c r="D52" s="3">
        <f>('Segmental forecast '!D14)*-1</f>
        <v>-1105</v>
      </c>
      <c r="E52" s="3">
        <f>('Segmental forecast '!E14)*-1</f>
        <v>-1028</v>
      </c>
      <c r="F52" s="3">
        <f>('Segmental forecast '!F14)*-1</f>
        <v>-1119</v>
      </c>
      <c r="G52" s="3">
        <f>('Segmental forecast '!G14)*-1</f>
        <v>-1086</v>
      </c>
      <c r="H52" s="3">
        <f>('Segmental forecast '!H14)*-1</f>
        <v>-695</v>
      </c>
      <c r="I52" s="3">
        <f>('Segmental forecast '!I14)*-1</f>
        <v>-758</v>
      </c>
      <c r="K52" s="88" t="s">
        <v>209</v>
      </c>
      <c r="L52" t="s">
        <v>206</v>
      </c>
    </row>
    <row r="53" spans="1:14" x14ac:dyDescent="0.3">
      <c r="A53" s="1" t="s">
        <v>180</v>
      </c>
      <c r="B53" s="9">
        <f>B49+B47+(B50*(1-'Three Statements '!B13))-'Three Statements '!B51-'Three Statements '!B52</f>
        <v>4770.2530321046379</v>
      </c>
      <c r="C53" s="9">
        <f>C49+C47+(C50*(1-'Three Statements '!C13))-'Three Statements '!C51-'Three Statements '!C52</f>
        <v>5284.9327276660179</v>
      </c>
      <c r="D53" s="9">
        <f>D49+D47+(D50*(1-'Three Statements '!D13))-'Three Statements '!D51-'Three Statements '!D52</f>
        <v>5340.0429799426938</v>
      </c>
      <c r="E53" s="9">
        <f>E49+E47+(E50*(1-'Three Statements '!E13))-'Three Statements '!E51-'Three Statements '!E52</f>
        <v>3967.8670520231212</v>
      </c>
      <c r="F53" s="9">
        <f>F49+F47+(F50*(1-'Three Statements '!F13))-'Three Statements '!F51-'Three Statements '!F52</f>
        <v>5179.3976254946883</v>
      </c>
      <c r="G53" s="9">
        <f>G49+G47+(G50*(1-'Three Statements '!G13))-'Three Statements '!G51-'Three Statements '!G52</f>
        <v>3883.1243505368893</v>
      </c>
      <c r="H53" s="9">
        <f>H49+H47+(H50*(1-'Three Statements '!H13))-'Three Statements '!H51-'Three Statements '!H52</f>
        <v>6804.9157784116496</v>
      </c>
      <c r="I53" s="9">
        <f>I49+I47+(I50*(1-'Three Statements '!I13))-'Three Statements '!I51-'Three Statements '!I52</f>
        <v>6536.6205081942562</v>
      </c>
      <c r="K53" s="9"/>
    </row>
    <row r="54" spans="1:14" x14ac:dyDescent="0.3">
      <c r="A54" t="s">
        <v>181</v>
      </c>
      <c r="B54" s="3">
        <f>Historicals!B76-'Three Statements '!B49-'Three Statements '!B51-'Three Statements '!B47</f>
        <v>688</v>
      </c>
      <c r="C54" s="3">
        <f>Historicals!C76-'Three Statements '!C49-'Three Statements '!C51-'Three Statements '!C47</f>
        <v>-1637</v>
      </c>
      <c r="D54" s="3">
        <f>Historicals!D76-'Three Statements '!D49-'Three Statements '!D51-'Three Statements '!D47</f>
        <v>-1896</v>
      </c>
      <c r="E54" s="3">
        <f>Historicals!E76-'Three Statements '!E49-'Three Statements '!E51-'Three Statements '!E47</f>
        <v>2479</v>
      </c>
      <c r="F54" s="3">
        <f>Historicals!F76-'Three Statements '!F49-'Three Statements '!F51-'Three Statements '!F47</f>
        <v>367</v>
      </c>
      <c r="G54" s="3">
        <f>Historicals!G76-'Three Statements '!G49-'Three Statements '!G51-'Three Statements '!G47</f>
        <v>-1361</v>
      </c>
      <c r="H54" s="3">
        <f>Historicals!H76-'Three Statements '!H49-'Three Statements '!H51-'Three Statements '!H47</f>
        <v>-427</v>
      </c>
      <c r="I54" s="3">
        <f>Historicals!I76-'Three Statements '!I49-'Three Statements '!I51-'Three Statements '!I47</f>
        <v>-2823</v>
      </c>
      <c r="K54" s="89" t="s">
        <v>210</v>
      </c>
    </row>
    <row r="55" spans="1:14" x14ac:dyDescent="0.3">
      <c r="A55" s="27" t="s">
        <v>182</v>
      </c>
      <c r="B55" s="26">
        <f>B48+B50+B46+B53</f>
        <v>10318.253032104638</v>
      </c>
      <c r="C55" s="26">
        <f t="shared" ref="C55:I55" si="10">C48+C50+C46+C53</f>
        <v>10745.932727666019</v>
      </c>
      <c r="D55" s="26">
        <f t="shared" si="10"/>
        <v>11086.042979942693</v>
      </c>
      <c r="E55" s="26">
        <f t="shared" si="10"/>
        <v>9000.8670520231208</v>
      </c>
      <c r="F55" s="26">
        <f t="shared" si="10"/>
        <v>10939.397625494688</v>
      </c>
      <c r="G55" s="26">
        <f t="shared" si="10"/>
        <v>8027.1243505368893</v>
      </c>
      <c r="H55" s="26">
        <f t="shared" si="10"/>
        <v>15197.915778411651</v>
      </c>
      <c r="I55" s="26">
        <f t="shared" si="10"/>
        <v>14913.620508194257</v>
      </c>
      <c r="J55" s="26" t="s">
        <v>221</v>
      </c>
      <c r="K55" s="90" t="s">
        <v>213</v>
      </c>
    </row>
    <row r="56" spans="1:14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K56" s="88" t="s">
        <v>211</v>
      </c>
    </row>
    <row r="57" spans="1:14" x14ac:dyDescent="0.3">
      <c r="A57" t="s">
        <v>184</v>
      </c>
      <c r="B57" s="3">
        <f>SUM(Historicals!B78:B81)</f>
        <v>-28</v>
      </c>
      <c r="C57" s="3">
        <f>SUM(Historicals!C78:C81)</f>
        <v>-1200</v>
      </c>
      <c r="D57" s="3">
        <f>SUM(Historicals!D78:D81)</f>
        <v>-987</v>
      </c>
      <c r="E57" s="3">
        <f>SUM(Historicals!E78:E81)</f>
        <v>298</v>
      </c>
      <c r="F57" s="3">
        <f>SUM(Historicals!F78:F81)</f>
        <v>-269</v>
      </c>
      <c r="G57" s="3">
        <f>SUM(Historicals!G78:G81)</f>
        <v>-1059</v>
      </c>
      <c r="H57" s="3">
        <f>SUM(Historicals!H78:H81)</f>
        <v>-3971</v>
      </c>
      <c r="I57" s="3">
        <f>SUM(Historicals!I78:I81)</f>
        <v>-1505</v>
      </c>
      <c r="J57" s="3" t="s">
        <v>222</v>
      </c>
      <c r="K57" s="88" t="s">
        <v>212</v>
      </c>
      <c r="L57" s="92"/>
      <c r="M57" s="92"/>
      <c r="N57" s="92"/>
    </row>
    <row r="58" spans="1:14" x14ac:dyDescent="0.3">
      <c r="A58" s="27" t="s">
        <v>185</v>
      </c>
      <c r="B58" s="87">
        <f>B52+B56+B57</f>
        <v>-991</v>
      </c>
      <c r="C58" s="87">
        <f t="shared" ref="C58:I58" si="11">C52+C56+C57</f>
        <v>-2343</v>
      </c>
      <c r="D58" s="87">
        <f t="shared" si="11"/>
        <v>-2092</v>
      </c>
      <c r="E58" s="87">
        <f t="shared" si="11"/>
        <v>-730</v>
      </c>
      <c r="F58" s="87">
        <f t="shared" si="11"/>
        <v>-1388</v>
      </c>
      <c r="G58" s="87">
        <f t="shared" si="11"/>
        <v>-2145</v>
      </c>
      <c r="H58" s="87">
        <f t="shared" si="11"/>
        <v>-4666</v>
      </c>
      <c r="I58" s="87">
        <f t="shared" si="11"/>
        <v>-2263</v>
      </c>
      <c r="K58" s="91" t="s">
        <v>214</v>
      </c>
    </row>
    <row r="59" spans="1:14" x14ac:dyDescent="0.3">
      <c r="A59" t="s">
        <v>186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K59" s="3"/>
    </row>
    <row r="60" spans="1:14" x14ac:dyDescent="0.3">
      <c r="A60" s="51" t="s">
        <v>129</v>
      </c>
      <c r="B60" s="56" t="str">
        <f>+IFERROR(B59/A59-1,"nm")</f>
        <v>nm</v>
      </c>
      <c r="C60" s="56">
        <f t="shared" ref="C60:I60" si="12">+IFERROR(C59/B59-1,"nm")</f>
        <v>0.27782162588792425</v>
      </c>
      <c r="D60" s="56">
        <f t="shared" si="12"/>
        <v>-4.6324891908585686E-3</v>
      </c>
      <c r="E60" s="56">
        <f t="shared" si="12"/>
        <v>0.31988830282345648</v>
      </c>
      <c r="F60" s="56">
        <f t="shared" si="12"/>
        <v>7.5223319228960861E-3</v>
      </c>
      <c r="G60" s="56">
        <f t="shared" si="12"/>
        <v>-0.28441437237517497</v>
      </c>
      <c r="H60" s="56">
        <f t="shared" si="12"/>
        <v>-0.80176067818715357</v>
      </c>
      <c r="I60" s="56">
        <f t="shared" si="12"/>
        <v>5.6019736842105265</v>
      </c>
      <c r="K60" s="56"/>
    </row>
    <row r="61" spans="1:14" x14ac:dyDescent="0.3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K61" s="3"/>
    </row>
    <row r="62" spans="1:14" x14ac:dyDescent="0.3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K62" s="3"/>
    </row>
    <row r="63" spans="1:14" x14ac:dyDescent="0.3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K63" s="3"/>
    </row>
    <row r="64" spans="1:14" x14ac:dyDescent="0.3">
      <c r="A64" s="27" t="s">
        <v>190</v>
      </c>
      <c r="B64" s="26">
        <f>B59+B61+B62+B63</f>
        <v>-3297</v>
      </c>
      <c r="C64" s="26">
        <f t="shared" ref="C64:I64" si="13">C59+C61+C62+C63</f>
        <v>-3072</v>
      </c>
      <c r="D64" s="26">
        <f t="shared" si="13"/>
        <v>-2964</v>
      </c>
      <c r="E64" s="26">
        <f t="shared" si="13"/>
        <v>-5581</v>
      </c>
      <c r="F64" s="26">
        <f t="shared" si="13"/>
        <v>-5668</v>
      </c>
      <c r="G64" s="26">
        <f t="shared" si="13"/>
        <v>1557</v>
      </c>
      <c r="H64" s="26">
        <f t="shared" si="13"/>
        <v>-2382</v>
      </c>
      <c r="I64" s="26">
        <f t="shared" si="13"/>
        <v>-6002</v>
      </c>
      <c r="K64" s="91" t="s">
        <v>215</v>
      </c>
    </row>
    <row r="65" spans="1:14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K65" s="3"/>
    </row>
    <row r="66" spans="1:14" x14ac:dyDescent="0.3">
      <c r="A66" s="27" t="s">
        <v>192</v>
      </c>
      <c r="B66" s="26">
        <f>Historicals!B94</f>
        <v>1632</v>
      </c>
      <c r="C66" s="26">
        <f>Historicals!C94</f>
        <v>-714</v>
      </c>
      <c r="D66" s="26">
        <f>Historicals!D94</f>
        <v>670</v>
      </c>
      <c r="E66" s="26">
        <f>Historicals!E94</f>
        <v>441</v>
      </c>
      <c r="F66" s="26">
        <f>Historicals!F94</f>
        <v>217</v>
      </c>
      <c r="G66" s="26">
        <f>Historicals!G94</f>
        <v>3882</v>
      </c>
      <c r="H66" s="26">
        <f>Historicals!H94</f>
        <v>1541</v>
      </c>
      <c r="I66" s="26">
        <f>Historicals!I94</f>
        <v>-1315</v>
      </c>
      <c r="J66" t="s">
        <v>219</v>
      </c>
      <c r="K66" s="26"/>
    </row>
    <row r="67" spans="1:14" x14ac:dyDescent="0.3">
      <c r="A67" t="s">
        <v>193</v>
      </c>
      <c r="B67" s="3">
        <f>Historicals!B95</f>
        <v>2220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3" t="s">
        <v>220</v>
      </c>
      <c r="K67" s="92" t="s">
        <v>216</v>
      </c>
      <c r="L67" s="92"/>
      <c r="M67" s="92"/>
      <c r="N67" s="92"/>
    </row>
    <row r="68" spans="1:14" ht="15" thickBot="1" x14ac:dyDescent="0.35">
      <c r="A68" s="6" t="s">
        <v>194</v>
      </c>
      <c r="B68" s="7">
        <f>B66+B67</f>
        <v>3852</v>
      </c>
      <c r="C68" s="7">
        <f t="shared" ref="C68:I68" si="14">C66+C67</f>
        <v>3138</v>
      </c>
      <c r="D68" s="7">
        <f t="shared" si="14"/>
        <v>3808</v>
      </c>
      <c r="E68" s="7">
        <f t="shared" si="14"/>
        <v>4249</v>
      </c>
      <c r="F68" s="7">
        <f t="shared" si="14"/>
        <v>4466</v>
      </c>
      <c r="G68" s="7">
        <f t="shared" si="14"/>
        <v>8348</v>
      </c>
      <c r="H68" s="7">
        <f t="shared" si="14"/>
        <v>9889</v>
      </c>
      <c r="I68" s="7">
        <f t="shared" si="14"/>
        <v>8574</v>
      </c>
      <c r="K68" s="93" t="s">
        <v>217</v>
      </c>
      <c r="L68" s="92"/>
      <c r="M68" s="92"/>
      <c r="N68" s="92"/>
    </row>
    <row r="69" spans="1:14" ht="15" thickTop="1" x14ac:dyDescent="0.3">
      <c r="A69" s="1" t="s">
        <v>195</v>
      </c>
      <c r="B69" s="48">
        <f>B32+B36-B68-B26</f>
        <v>-5603</v>
      </c>
      <c r="C69" s="48">
        <f t="shared" ref="C69:I69" si="15">C32+C36-C68-C26</f>
        <v>-4603</v>
      </c>
      <c r="D69" s="48">
        <f t="shared" si="15"/>
        <v>-3995</v>
      </c>
      <c r="E69" s="48">
        <f t="shared" si="15"/>
        <v>-4893</v>
      </c>
      <c r="F69" s="48">
        <f t="shared" si="15"/>
        <v>-5731</v>
      </c>
      <c r="G69" s="48">
        <f t="shared" si="15"/>
        <v>-3557</v>
      </c>
      <c r="H69" s="48">
        <f t="shared" si="15"/>
        <v>-5378</v>
      </c>
      <c r="I69" s="48">
        <f t="shared" si="15"/>
        <v>-3935</v>
      </c>
      <c r="J69" s="48"/>
      <c r="K69" s="48"/>
    </row>
    <row r="70" spans="1:14" x14ac:dyDescent="0.3">
      <c r="L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2024-02-21T15:53:14Z</dcterms:modified>
</cp:coreProperties>
</file>