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417303D-0ACD-4CAD-A890-8C72F2E8B44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6" l="1"/>
  <c r="C57" i="6"/>
  <c r="D57" i="6"/>
  <c r="E57" i="6"/>
  <c r="F57" i="6"/>
  <c r="G57" i="6"/>
  <c r="H57" i="6"/>
  <c r="I57" i="6"/>
  <c r="B57" i="6"/>
  <c r="C42" i="6" l="1"/>
  <c r="D42" i="6"/>
  <c r="E42" i="6"/>
  <c r="F42" i="6"/>
  <c r="G42" i="6"/>
  <c r="H42" i="6"/>
  <c r="I42" i="6"/>
  <c r="B42" i="6"/>
  <c r="C41" i="6"/>
  <c r="D41" i="6"/>
  <c r="E41" i="6"/>
  <c r="F41" i="6"/>
  <c r="G41" i="6"/>
  <c r="H41" i="6"/>
  <c r="I41" i="6"/>
  <c r="B41" i="6"/>
  <c r="C40" i="6"/>
  <c r="C39" i="6" s="1"/>
  <c r="D40" i="6"/>
  <c r="D39" i="6" s="1"/>
  <c r="E40" i="6"/>
  <c r="E39" i="6" s="1"/>
  <c r="F40" i="6"/>
  <c r="F39" i="6" s="1"/>
  <c r="G40" i="6"/>
  <c r="G39" i="6" s="1"/>
  <c r="H40" i="6"/>
  <c r="H39" i="6" s="1"/>
  <c r="I40" i="6"/>
  <c r="I39" i="6" s="1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B36" i="6"/>
  <c r="C35" i="6"/>
  <c r="D35" i="6"/>
  <c r="E35" i="6"/>
  <c r="F35" i="6"/>
  <c r="G35" i="6"/>
  <c r="H35" i="6"/>
  <c r="I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C32" i="6"/>
  <c r="D32" i="6"/>
  <c r="E32" i="6"/>
  <c r="F32" i="6"/>
  <c r="G32" i="6"/>
  <c r="H32" i="6"/>
  <c r="I32" i="6"/>
  <c r="B32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5" i="6"/>
  <c r="D25" i="6"/>
  <c r="E25" i="6"/>
  <c r="F25" i="6"/>
  <c r="G25" i="6"/>
  <c r="H25" i="6"/>
  <c r="I25" i="6"/>
  <c r="B25" i="6"/>
  <c r="C23" i="6"/>
  <c r="D23" i="6"/>
  <c r="E23" i="6"/>
  <c r="F23" i="6"/>
  <c r="G23" i="6"/>
  <c r="H23" i="6"/>
  <c r="I23" i="6"/>
  <c r="B23" i="6"/>
  <c r="C51" i="6" l="1"/>
  <c r="C22" i="6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5" i="6"/>
  <c r="D15" i="6"/>
  <c r="E15" i="6"/>
  <c r="F15" i="6"/>
  <c r="G15" i="6"/>
  <c r="H15" i="6"/>
  <c r="I15" i="6"/>
  <c r="B15" i="6"/>
  <c r="C14" i="6"/>
  <c r="D14" i="6"/>
  <c r="E14" i="6"/>
  <c r="F14" i="6"/>
  <c r="G14" i="6"/>
  <c r="H14" i="6"/>
  <c r="I14" i="6"/>
  <c r="B14" i="6"/>
  <c r="C12" i="6"/>
  <c r="D12" i="6"/>
  <c r="E12" i="6"/>
  <c r="F12" i="6"/>
  <c r="G12" i="6"/>
  <c r="H12" i="6"/>
  <c r="I12" i="6"/>
  <c r="B12" i="6"/>
  <c r="C11" i="6"/>
  <c r="D11" i="6"/>
  <c r="E11" i="6"/>
  <c r="F11" i="6"/>
  <c r="G11" i="6"/>
  <c r="H11" i="6"/>
  <c r="I11" i="6"/>
  <c r="B11" i="6"/>
  <c r="D67" i="6" l="1"/>
  <c r="E67" i="6"/>
  <c r="F67" i="6"/>
  <c r="G67" i="6"/>
  <c r="H67" i="6"/>
  <c r="C67" i="6"/>
  <c r="B67" i="6"/>
  <c r="C65" i="6"/>
  <c r="D65" i="6"/>
  <c r="E65" i="6"/>
  <c r="F65" i="6"/>
  <c r="G65" i="6"/>
  <c r="H65" i="6"/>
  <c r="I65" i="6"/>
  <c r="B65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D60" i="6"/>
  <c r="E60" i="6"/>
  <c r="F60" i="6"/>
  <c r="C59" i="6"/>
  <c r="C64" i="6" s="1"/>
  <c r="D59" i="6"/>
  <c r="D64" i="6" s="1"/>
  <c r="E59" i="6"/>
  <c r="E64" i="6" s="1"/>
  <c r="F59" i="6"/>
  <c r="F64" i="6" s="1"/>
  <c r="G59" i="6"/>
  <c r="G60" i="6" s="1"/>
  <c r="H59" i="6"/>
  <c r="H60" i="6" s="1"/>
  <c r="I59" i="6"/>
  <c r="I60" i="6" s="1"/>
  <c r="B59" i="6"/>
  <c r="B60" i="6" s="1"/>
  <c r="B64" i="6" l="1"/>
  <c r="I64" i="6"/>
  <c r="C60" i="6"/>
  <c r="H64" i="6"/>
  <c r="G64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H1" i="6"/>
  <c r="G1" i="6" s="1"/>
  <c r="F1" i="6" s="1"/>
  <c r="E1" i="6" s="1"/>
  <c r="D1" i="6" s="1"/>
  <c r="C1" i="6" s="1"/>
  <c r="B1" i="6" s="1"/>
  <c r="M1" i="6"/>
  <c r="N1" i="6" s="1"/>
  <c r="O1" i="6" s="1"/>
  <c r="P1" i="6" s="1"/>
  <c r="Q1" i="6" s="1"/>
  <c r="M4" i="6"/>
  <c r="N4" i="6"/>
  <c r="O4" i="6"/>
  <c r="P4" i="6"/>
  <c r="Q4" i="6"/>
  <c r="M8" i="6"/>
  <c r="N8" i="6"/>
  <c r="O8" i="6"/>
  <c r="P8" i="6"/>
  <c r="Q8" i="6"/>
  <c r="B13" i="6"/>
  <c r="I13" i="6"/>
  <c r="M13" i="6"/>
  <c r="E13" i="6"/>
  <c r="F13" i="6"/>
  <c r="P13" i="6"/>
  <c r="Q13" i="6"/>
  <c r="G13" i="6"/>
  <c r="B18" i="6"/>
  <c r="D51" i="6"/>
  <c r="E51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I51" i="6"/>
  <c r="N13" i="6"/>
  <c r="C13" i="6"/>
  <c r="H133" i="5"/>
  <c r="H159" i="5" s="1"/>
  <c r="F109" i="5"/>
  <c r="D44" i="5"/>
  <c r="O13" i="6"/>
  <c r="D13" i="6"/>
  <c r="D124" i="5"/>
  <c r="D117" i="5"/>
  <c r="F34" i="5"/>
  <c r="E22" i="5"/>
  <c r="B50" i="5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F51" i="6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M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D18" i="6"/>
  <c r="P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N18" i="6"/>
  <c r="N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C31" i="6"/>
  <c r="H31" i="6"/>
  <c r="B31" i="6"/>
  <c r="G31" i="6"/>
  <c r="E31" i="6"/>
  <c r="O18" i="6"/>
  <c r="H51" i="6"/>
  <c r="F56" i="5"/>
  <c r="C43" i="5"/>
  <c r="F24" i="5"/>
  <c r="F26" i="5" s="1"/>
  <c r="B43" i="6"/>
  <c r="E18" i="6"/>
  <c r="B19" i="6"/>
  <c r="D43" i="6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C18" i="6"/>
  <c r="F181" i="5"/>
  <c r="B30" i="5"/>
  <c r="K23" i="5"/>
  <c r="L23" i="5" s="1"/>
  <c r="B26" i="5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1" i="6"/>
  <c r="I19" i="6"/>
  <c r="I18" i="6"/>
  <c r="M18" i="6"/>
  <c r="G19" i="6"/>
  <c r="G18" i="6"/>
  <c r="F19" i="6"/>
  <c r="F18" i="6"/>
  <c r="H19" i="6"/>
  <c r="H18" i="6"/>
  <c r="Q19" i="6"/>
  <c r="Q18" i="6"/>
  <c r="P19" i="6"/>
  <c r="E19" i="6"/>
  <c r="O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B58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G55" i="6" l="1"/>
  <c r="G66" i="6" s="1"/>
  <c r="G68" i="6" s="1"/>
  <c r="G69" i="6" s="1"/>
  <c r="F194" i="5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G87" i="5"/>
  <c r="C43" i="6"/>
  <c r="F43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6" i="6"/>
  <c r="F6" i="6"/>
  <c r="F47" i="6"/>
  <c r="F54" i="6" s="1"/>
  <c r="G6" i="6"/>
  <c r="G47" i="6"/>
  <c r="G54" i="6" s="1"/>
  <c r="E100" i="5"/>
  <c r="F97" i="5"/>
  <c r="F128" i="5"/>
  <c r="F72" i="5"/>
  <c r="D37" i="5"/>
  <c r="D36" i="5"/>
  <c r="H87" i="5"/>
  <c r="E47" i="6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F100" i="5"/>
  <c r="E90" i="5"/>
  <c r="H121" i="5"/>
  <c r="F156" i="5"/>
  <c r="F87" i="5"/>
  <c r="H6" i="6"/>
  <c r="H47" i="6"/>
  <c r="H54" i="6" s="1"/>
  <c r="C47" i="6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B54" i="6" l="1"/>
  <c r="B55" i="6"/>
  <c r="B66" i="6" s="1"/>
  <c r="B68" i="6" s="1"/>
  <c r="B69" i="6" s="1"/>
  <c r="D54" i="6"/>
  <c r="D55" i="6"/>
  <c r="D66" i="6" s="1"/>
  <c r="D68" i="6" s="1"/>
  <c r="D69" i="6" s="1"/>
  <c r="F55" i="6"/>
  <c r="F66" i="6" s="1"/>
  <c r="F68" i="6" s="1"/>
  <c r="F69" i="6" s="1"/>
  <c r="I55" i="6"/>
  <c r="I66" i="6" s="1"/>
  <c r="I68" i="6" s="1"/>
  <c r="I69" i="6" s="1"/>
  <c r="E54" i="6"/>
  <c r="E55" i="6"/>
  <c r="E66" i="6" s="1"/>
  <c r="E68" i="6" s="1"/>
  <c r="E69" i="6" s="1"/>
  <c r="C54" i="6"/>
  <c r="C55" i="6"/>
  <c r="C66" i="6" s="1"/>
  <c r="C68" i="6" s="1"/>
  <c r="C69" i="6" s="1"/>
  <c r="H55" i="6"/>
  <c r="H66" i="6" s="1"/>
  <c r="H68" i="6" s="1"/>
  <c r="H69" i="6" s="1"/>
  <c r="G19" i="5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M3" i="6" s="1"/>
  <c r="M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13" i="5" l="1"/>
  <c r="B9" i="6" s="1"/>
  <c r="I7" i="6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N3" i="6" s="1"/>
  <c r="N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M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O3" i="6" s="1"/>
  <c r="O24" i="6" s="1"/>
  <c r="L35" i="5"/>
  <c r="M71" i="5"/>
  <c r="M85" i="5" s="1"/>
  <c r="M92" i="5" s="1"/>
  <c r="N73" i="5"/>
  <c r="N71" i="5" s="1"/>
  <c r="N85" i="5" s="1"/>
  <c r="N92" i="5" s="1"/>
  <c r="K5" i="5"/>
  <c r="N5" i="6" s="1"/>
  <c r="K36" i="5"/>
  <c r="J10" i="5" l="1"/>
  <c r="M6" i="6"/>
  <c r="K40" i="5"/>
  <c r="K8" i="5"/>
  <c r="K39" i="5"/>
  <c r="L17" i="5"/>
  <c r="L19" i="5" s="1"/>
  <c r="L38" i="5"/>
  <c r="K11" i="5"/>
  <c r="K7" i="5"/>
  <c r="K42" i="5"/>
  <c r="N3" i="5"/>
  <c r="Q3" i="6" s="1"/>
  <c r="Q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P3" i="6" s="1"/>
  <c r="P24" i="6" s="1"/>
  <c r="M45" i="5"/>
  <c r="M35" i="5"/>
  <c r="L5" i="5"/>
  <c r="O5" i="6" s="1"/>
  <c r="L36" i="5"/>
  <c r="N19" i="5" l="1"/>
  <c r="J13" i="5"/>
  <c r="M9" i="6" s="1"/>
  <c r="M7" i="6"/>
  <c r="K13" i="5"/>
  <c r="N9" i="6" s="1"/>
  <c r="N7" i="6"/>
  <c r="K10" i="5"/>
  <c r="N6" i="6"/>
  <c r="N38" i="5"/>
  <c r="N42" i="5" s="1"/>
  <c r="M5" i="5"/>
  <c r="P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Q5" i="6" s="1"/>
  <c r="N36" i="5"/>
  <c r="L42" i="5"/>
  <c r="N40" i="5" l="1"/>
  <c r="N8" i="5"/>
  <c r="L10" i="5"/>
  <c r="O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P6" i="6"/>
  <c r="M11" i="5"/>
  <c r="N13" i="5"/>
  <c r="Q9" i="6" s="1"/>
  <c r="Q7" i="6"/>
  <c r="N10" i="5"/>
  <c r="Q6" i="6"/>
  <c r="L13" i="5"/>
  <c r="O9" i="6" s="1"/>
  <c r="O7" i="6"/>
  <c r="M44" i="5"/>
  <c r="M43" i="5"/>
  <c r="N43" i="5"/>
  <c r="M13" i="5" l="1"/>
  <c r="P9" i="6" s="1"/>
  <c r="P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<sst xmlns="http://schemas.openxmlformats.org/spreadsheetml/2006/main" count="528" uniqueCount="230">
  <si>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</si>
  <si>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</si>
  <si>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</si>
  <si>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</si>
  <si>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</si>
  <si>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</si>
  <si>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</si>
  <si>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</si>
  <si>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</si>
  <si>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</si>
  <si>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</si>
  <si>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</si>
  <si>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</si>
  <si>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</si>
  <si>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</si>
  <si>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</si>
  <si>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</si>
  <si>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</si>
  <si>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</si>
  <si>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</si>
  <si>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</si>
  <si>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</si>
  <si>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</si>
  <si>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</si>
  <si>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</si>
  <si>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</si>
  <si>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</si>
  <si>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</si>
  <si>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</si>
  <si>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</si>
  <si>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</si>
  <si>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</si>
  <si>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</si>
  <si>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</si>
  <si>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</si>
  <si>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</si>
  <si>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</si>
  <si>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</si>
  <si>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</si>
  <si>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</si>
  <si>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</si>
  <si>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</si>
  <si>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</si>
  <si>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</si>
  <si>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</si>
  <si>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</si>
  <si>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</si>
  <si>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</si>
  <si>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</si>
  <si>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</si>
  <si>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</si>
  <si>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</si>
  <si>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</si>
  <si>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</si>
  <si>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</si>
  <si>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</si>
  <si>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</si>
  <si>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</si>
  <si>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</si>
  <si>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</si>
  <si>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</si>
  <si>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</si>
  <si>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</si>
  <si>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</si>
  <si>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</si>
  <si>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</si>
  <si>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</si>
  <si>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</si>
  <si>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</si>
  <si>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</si>
  <si>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</si>
  <si>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</si>
  <si>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</si>
  <si>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</si>
  <si>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</si>
  <si>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</si>
  <si>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</si>
  <si>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</si>
  <si>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</si>
  <si>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</si>
  <si>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</si>
  <si>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</si>
  <si>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</si>
  <si>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</si>
  <si>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</si>
  <si>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</si>
  <si>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</si>
  <si>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</si>
  <si>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</si>
  <si>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</si>
  <si>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</si>
  <si>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</si>
  <si>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</si>
  <si>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</si>
  <si>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</si>
  <si>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</si>
  <si>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</si>
  <si>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</si>
  <si>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</si>
  <si>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</si>
  <si>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</si>
  <si>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</si>
  <si>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</si>
  <si>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</si>
  <si>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</si>
  <si>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</si>
  <si>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</si>
  <si>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</si>
  <si>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</si>
  <si>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</si>
  <si>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</si>
  <si>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</si>
  <si>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</si>
  <si>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</si>
  <si>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</si>
  <si>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</si>
  <si>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</si>
  <si>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</si>
  <si>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</si>
  <si>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</si>
  <si>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</si>
  <si>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</si>
  <si>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</si>
  <si>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</si>
  <si>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</si>
  <si>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</si>
  <si>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</si>
  <si>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</si>
  <si>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</si>
  <si>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</si>
  <si>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</si>
  <si>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</si>
  <si>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</si>
  <si>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</si>
  <si>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</si>
  <si>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</si>
  <si>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</si>
  <si>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</si>
  <si>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</si>
  <si>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</si>
  <si>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</si>
  <si>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</si>
  <si>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</si>
  <si>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</si>
  <si>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</si>
  <si>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</si>
  <si>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</si>
  <si>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</si>
  <si>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</si>
  <si>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</si>
  <si>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</si>
  <si>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</si>
  <si>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</si>
  <si>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</si>
  <si>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</si>
  <si>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</si>
  <si>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</si>
  <si>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</si>
  <si>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</si>
  <si>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</si>
  <si>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</si>
  <si>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</si>
  <si>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</si>
  <si>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</si>
  <si>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</si>
  <si>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</si>
  <si>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</si>
  <si>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</si>
  <si>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</si>
  <si>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</si>
  <si>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</si>
  <si>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</si>
  <si>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</si>
  <si>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</si>
  <si>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</si>
  <si>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</si>
  <si>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</si>
  <si>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</si>
  <si>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</si>
  <si>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</si>
  <si>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</si>
  <si>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</si>
  <si>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</si>
  <si>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</si>
  <si>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</si>
  <si>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</si>
  <si>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</si>
  <si>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</si>
  <si>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</si>
  <si>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</si>
  <si>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</si>
  <si>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</si>
  <si>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</si>
  <si>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</si>
  <si>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</si>
  <si>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</si>
  <si>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</si>
  <si>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</si>
  <si>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</si>
  <si>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</si>
  <si>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</si>
  <si>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</si>
  <si>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</si>
  <si>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</si>
  <si>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</si>
  <si>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</si>
  <si>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</si>
  <si>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</si>
  <si>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</si>
  <si>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</si>
  <si>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</si>
  <si>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</si>
  <si>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</si>
  <si>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</si>
  <si>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</si>
  <si>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</si>
  <si>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</si>
  <si>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</si>
  <si>
    <t>H23-I23, follow the same for all periods</t>
  </si>
  <si>
    <t>should be row 55+58+64+65 from above</t>
  </si>
  <si>
    <t>Should be linked from previous year ending balance (H68 should be linked for I67) except for year 2015</t>
  </si>
  <si>
    <t>rows  49+51+47+54 from above</t>
  </si>
  <si>
    <t>Add Historicals rows 78 to 80 and 82 remove 81</t>
  </si>
  <si>
    <t>No hardcoding, should be formulas</t>
  </si>
  <si>
    <t>No hardcoding, should be linked to Historicals sheet</t>
  </si>
  <si>
    <t xml:space="preserve">Historicals rows 78+79+80+ 82 </t>
  </si>
  <si>
    <t>Follow the formula in the highlighted cell through out the row except for cell B67</t>
  </si>
  <si>
    <t>There was an error in the previous feedback, it should be I23-H23, follow the same for all the rows</t>
  </si>
  <si>
    <t>add Historical row 88 to this</t>
  </si>
  <si>
    <t>add Historical row 85+86+87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</si>
</sst>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4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164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  <xf numFmtId="165" fontId="2" fillId="11" borderId="1" xfId="1" applyNumberFormat="1" applyFont="1" applyFill="1" applyBorder="1"/>
    <xf numFmtId="164" fontId="0" fillId="11" borderId="0" xfId="1" applyFont="1" applyFill="1"/>
    <xf numFmtId="167" fontId="1" fillId="11" borderId="0" xfId="1" applyNumberFormat="1" applyFill="1" applyBorder="1" applyProtection="1"/>
    <xf numFmtId="0" fontId="6" fillId="0" borderId="0" xfId="0" applyFont="1" applyFill="1" applyAlignment="1">
      <alignment horizontal="right"/>
    </xf>
    <xf numFmtId="165" fontId="6" fillId="0" borderId="0" xfId="4" applyNumberFormat="1" applyFont="1" applyFill="1" applyBorder="1" applyAlignment="1">
      <alignment horizontal="left"/>
    </xf>
    <xf numFmtId="166" fontId="13" fillId="0" borderId="0" xfId="2" applyNumberFormat="1" applyFont="1" applyFill="1" applyBorder="1" applyAlignment="1">
      <alignment horizontal="right"/>
    </xf>
    <xf numFmtId="165" fontId="1" fillId="0" borderId="0" xfId="1" applyNumberFormat="1" applyFont="1" applyFill="1"/>
    <xf numFmtId="165" fontId="2" fillId="0" borderId="1" xfId="1" applyNumberFormat="1" applyFont="1" applyFill="1" applyBorder="1"/>
    <xf numFmtId="164" fontId="17" fillId="0" borderId="0" xfId="1" applyFont="1" applyFill="1" applyBorder="1"/>
    <xf numFmtId="165" fontId="0" fillId="0" borderId="0" xfId="0" applyNumberFormat="1" applyFill="1"/>
    <xf numFmtId="165" fontId="2" fillId="0" borderId="4" xfId="1" applyNumberFormat="1" applyFont="1" applyFill="1" applyBorder="1"/>
    <xf numFmtId="168" fontId="2" fillId="0" borderId="0" xfId="1" applyNumberFormat="1" applyFont="1" applyFill="1" applyBorder="1"/>
    <xf numFmtId="165" fontId="2" fillId="0" borderId="0" xfId="1" applyNumberFormat="1" applyFont="1" applyFill="1" applyBorder="1"/>
    <xf numFmtId="165" fontId="2" fillId="0" borderId="0" xfId="0" applyNumberFormat="1" applyFont="1" applyFill="1"/>
    <xf numFmtId="0" fontId="0" fillId="0" borderId="0" xfId="0" applyFill="1"/>
    <xf numFmtId="165" fontId="0" fillId="12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8" activePane="bottomLeft" state="frozen"/>
      <selection pane="bottomLeft" activeCell="A85" sqref="A85:A8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5" thickTop="1" x14ac:dyDescent="0.3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topLeftCell="A3" workbookViewId="0">
      <selection activeCell="H19" sqref="H19"/>
    </sheetView>
  </sheetViews>
  <sheetFormatPr defaultColWidth="8.77734375" defaultRowHeight="14.4" x14ac:dyDescent="0.3"/>
  <cols>
    <col min="1" max="1" width="48.77734375" customWidth="1"/>
    <col min="2" max="15" width="11.77734375" customWidth="1"/>
    <col min="16" max="16" width="50.4414062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3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3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3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3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3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3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3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3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3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3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3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3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3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3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3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3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3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3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3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3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3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3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3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3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3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3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3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3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3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3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3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3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3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3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3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3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3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3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3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3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3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3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3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3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3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3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3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3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3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3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3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3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3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3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3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3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3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3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3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3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3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3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3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3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3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3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3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3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3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3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3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3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3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3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3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3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3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3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3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3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3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3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3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3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3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3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3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3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3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3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3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3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3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3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3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3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3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3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3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3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3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3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3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3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3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3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3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3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3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3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3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3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3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3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3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3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3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3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3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3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3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3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3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3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3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3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3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3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3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3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3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3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3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3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3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3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3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3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3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3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3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3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3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3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3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3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3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3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3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3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3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3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3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3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3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3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3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3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3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3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3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3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3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3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3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3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3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3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3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3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3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3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3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3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3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3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3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3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3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3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3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3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3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3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3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3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3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3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3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3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3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3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3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3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3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3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3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3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3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3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3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3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3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3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3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R70"/>
  <sheetViews>
    <sheetView tabSelected="1" topLeftCell="A41" workbookViewId="0">
      <selection activeCell="J49" sqref="J49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52.6640625" style="108" customWidth="1"/>
    <col min="11" max="11" width="81" bestFit="1" customWidth="1"/>
    <col min="12" max="12" width="42.33203125" bestFit="1" customWidth="1"/>
    <col min="13" max="17" width="11.77734375" customWidth="1"/>
    <col min="18" max="18" width="39.77734375" customWidth="1"/>
  </cols>
  <sheetData>
    <row r="1" spans="1:18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97"/>
      <c r="K1" s="16"/>
      <c r="L1" s="16"/>
      <c r="M1" s="39">
        <f>+I1+1</f>
        <v>2023</v>
      </c>
      <c r="N1" s="39">
        <f>+M1+1</f>
        <v>2024</v>
      </c>
      <c r="O1" s="39">
        <f>+N1+1</f>
        <v>2025</v>
      </c>
      <c r="P1" s="39">
        <f>+O1+1</f>
        <v>2026</v>
      </c>
      <c r="Q1" s="39">
        <f>+P1+1</f>
        <v>2027</v>
      </c>
    </row>
    <row r="2" spans="1:18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98"/>
      <c r="K2" s="40"/>
      <c r="L2" s="40"/>
      <c r="M2" s="39"/>
      <c r="N2" s="39"/>
      <c r="O2" s="39"/>
      <c r="P2" s="39"/>
      <c r="Q2" s="39"/>
    </row>
    <row r="3" spans="1:18" x14ac:dyDescent="0.3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81"/>
      <c r="K3" s="9"/>
      <c r="L3" s="9"/>
      <c r="M3" s="9">
        <f>'Segmental forecast '!J3</f>
        <v>46710</v>
      </c>
      <c r="N3" s="9">
        <f>'Segmental forecast '!K3</f>
        <v>46710</v>
      </c>
      <c r="O3" s="9">
        <f>'Segmental forecast '!L3</f>
        <v>46710</v>
      </c>
      <c r="P3" s="9">
        <f>'Segmental forecast '!M3</f>
        <v>46710</v>
      </c>
      <c r="Q3" s="9">
        <f>'Segmental forecast '!N3</f>
        <v>46710</v>
      </c>
      <c r="R3" t="s">
        <v>196</v>
      </c>
    </row>
    <row r="4" spans="1:18" x14ac:dyDescent="0.3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99"/>
      <c r="K4" s="54"/>
      <c r="L4" s="54"/>
      <c r="M4" s="54">
        <f>'Segmental forecast '!J4</f>
        <v>0</v>
      </c>
      <c r="N4" s="54">
        <f>'Segmental forecast '!K4</f>
        <v>0</v>
      </c>
      <c r="O4" s="54">
        <f>'Segmental forecast '!L4</f>
        <v>0</v>
      </c>
      <c r="P4" s="54">
        <f>'Segmental forecast '!M4</f>
        <v>0</v>
      </c>
      <c r="Q4" s="54">
        <f>'Segmental forecast '!N4</f>
        <v>0</v>
      </c>
    </row>
    <row r="5" spans="1:18" x14ac:dyDescent="0.3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81"/>
      <c r="K5" s="9"/>
      <c r="L5" s="9"/>
      <c r="M5" s="9">
        <f>'Segmental forecast '!J5</f>
        <v>7573</v>
      </c>
      <c r="N5" s="9">
        <f>'Segmental forecast '!K5</f>
        <v>7573</v>
      </c>
      <c r="O5" s="9">
        <f>'Segmental forecast '!L5</f>
        <v>7573</v>
      </c>
      <c r="P5" s="9">
        <f>'Segmental forecast '!M5</f>
        <v>7573</v>
      </c>
      <c r="Q5" s="9">
        <f>'Segmental forecast '!N5</f>
        <v>7573</v>
      </c>
    </row>
    <row r="6" spans="1:18" x14ac:dyDescent="0.3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100"/>
      <c r="K6" s="55"/>
      <c r="L6" s="55"/>
      <c r="M6" s="55">
        <f>'Segmental forecast '!J8</f>
        <v>717</v>
      </c>
      <c r="N6" s="55">
        <f>'Segmental forecast '!K8</f>
        <v>717</v>
      </c>
      <c r="O6" s="55">
        <f>'Segmental forecast '!L8</f>
        <v>717</v>
      </c>
      <c r="P6" s="55">
        <f>'Segmental forecast '!M8</f>
        <v>717</v>
      </c>
      <c r="Q6" s="55">
        <f>'Segmental forecast '!N8</f>
        <v>717</v>
      </c>
    </row>
    <row r="7" spans="1:18" x14ac:dyDescent="0.3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101"/>
      <c r="K7" s="5"/>
      <c r="L7" s="5"/>
      <c r="M7" s="5">
        <f>'Segmental forecast '!J11</f>
        <v>6856</v>
      </c>
      <c r="N7" s="5">
        <f>'Segmental forecast '!K11</f>
        <v>6856</v>
      </c>
      <c r="O7" s="5">
        <f>'Segmental forecast '!L11</f>
        <v>6856</v>
      </c>
      <c r="P7" s="5">
        <f>'Segmental forecast '!M11</f>
        <v>6856</v>
      </c>
      <c r="Q7" s="5">
        <f>'Segmental forecast '!N11</f>
        <v>6856</v>
      </c>
    </row>
    <row r="8" spans="1:18" x14ac:dyDescent="0.3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99"/>
      <c r="K8" s="54"/>
      <c r="L8" s="54"/>
      <c r="M8" s="54">
        <f>'Segmental forecast '!J12</f>
        <v>0</v>
      </c>
      <c r="N8" s="54">
        <f>'Segmental forecast '!K12</f>
        <v>0</v>
      </c>
      <c r="O8" s="54">
        <f>'Segmental forecast '!L12</f>
        <v>0</v>
      </c>
      <c r="P8" s="54">
        <f>'Segmental forecast '!M12</f>
        <v>0</v>
      </c>
      <c r="Q8" s="54">
        <f>'Segmental forecast '!N12</f>
        <v>0</v>
      </c>
    </row>
    <row r="9" spans="1:18" x14ac:dyDescent="0.3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99"/>
      <c r="K9" s="54"/>
      <c r="L9" s="54"/>
      <c r="M9" s="54">
        <f>'Segmental forecast '!J13</f>
        <v>0.14677799186469706</v>
      </c>
      <c r="N9" s="54">
        <f>'Segmental forecast '!K13</f>
        <v>0.14677799186469706</v>
      </c>
      <c r="O9" s="54">
        <f>'Segmental forecast '!L13</f>
        <v>0.14677799186469706</v>
      </c>
      <c r="P9" s="54">
        <f>'Segmental forecast '!M13</f>
        <v>0.14677799186469706</v>
      </c>
      <c r="Q9" s="54">
        <f>'Segmental forecast '!N13</f>
        <v>0.14677799186469706</v>
      </c>
    </row>
    <row r="10" spans="1:18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84"/>
      <c r="K10" s="3"/>
      <c r="L10" s="3"/>
      <c r="M10" s="3">
        <v>0</v>
      </c>
      <c r="N10" s="3">
        <v>0</v>
      </c>
      <c r="O10" s="3">
        <v>0</v>
      </c>
      <c r="P10" s="3">
        <v>0</v>
      </c>
      <c r="Q10" s="3">
        <v>0</v>
      </c>
    </row>
    <row r="11" spans="1:18" x14ac:dyDescent="0.3">
      <c r="A11" s="4" t="s">
        <v>150</v>
      </c>
      <c r="B11" s="94">
        <f>Historicals!B10</f>
        <v>4205</v>
      </c>
      <c r="C11" s="94">
        <f>Historicals!C10</f>
        <v>4623</v>
      </c>
      <c r="D11" s="94">
        <f>Historicals!D10</f>
        <v>4886</v>
      </c>
      <c r="E11" s="94">
        <f>Historicals!E10</f>
        <v>4325</v>
      </c>
      <c r="F11" s="94">
        <f>Historicals!F10</f>
        <v>4801</v>
      </c>
      <c r="G11" s="94">
        <f>Historicals!G10</f>
        <v>2887</v>
      </c>
      <c r="H11" s="94">
        <f>Historicals!H10</f>
        <v>6661</v>
      </c>
      <c r="I11" s="94">
        <f>Historicals!I10</f>
        <v>6651</v>
      </c>
      <c r="J11" s="101"/>
      <c r="K11" s="94" t="s">
        <v>223</v>
      </c>
      <c r="L11" s="5"/>
      <c r="M11" s="5">
        <v>0</v>
      </c>
      <c r="N11" s="5">
        <v>0</v>
      </c>
      <c r="O11" s="5">
        <v>0</v>
      </c>
      <c r="P11" s="5">
        <v>0</v>
      </c>
      <c r="Q11" s="5">
        <v>0</v>
      </c>
    </row>
    <row r="12" spans="1:18" x14ac:dyDescent="0.3">
      <c r="A12" t="s">
        <v>26</v>
      </c>
      <c r="B12" s="88">
        <f>Historicals!B11</f>
        <v>932</v>
      </c>
      <c r="C12" s="88">
        <f>Historicals!C11</f>
        <v>863</v>
      </c>
      <c r="D12" s="88">
        <f>Historicals!D11</f>
        <v>646</v>
      </c>
      <c r="E12" s="88">
        <f>Historicals!E11</f>
        <v>2392</v>
      </c>
      <c r="F12" s="88">
        <f>Historicals!F11</f>
        <v>772</v>
      </c>
      <c r="G12" s="88">
        <f>Historicals!G11</f>
        <v>348</v>
      </c>
      <c r="H12" s="88">
        <f>Historicals!H11</f>
        <v>934</v>
      </c>
      <c r="I12" s="88">
        <f>Historicals!I11</f>
        <v>605</v>
      </c>
      <c r="J12" s="84"/>
      <c r="K12" s="3"/>
      <c r="L12" s="3"/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8" x14ac:dyDescent="0.3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83"/>
      <c r="K13" s="56"/>
      <c r="L13" s="56"/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  <c r="Q13" s="56" t="e">
        <f>Q12/Q11</f>
        <v>#DIV/0!</v>
      </c>
    </row>
    <row r="14" spans="1:18" ht="15" thickBot="1" x14ac:dyDescent="0.35">
      <c r="A14" s="6" t="s">
        <v>152</v>
      </c>
      <c r="B14" s="93">
        <f>Historicals!B12</f>
        <v>3273</v>
      </c>
      <c r="C14" s="93">
        <f>Historicals!C12</f>
        <v>3760</v>
      </c>
      <c r="D14" s="93">
        <f>Historicals!D12</f>
        <v>4240</v>
      </c>
      <c r="E14" s="93">
        <f>Historicals!E12</f>
        <v>1933</v>
      </c>
      <c r="F14" s="93">
        <f>Historicals!F12</f>
        <v>4029</v>
      </c>
      <c r="G14" s="93">
        <f>Historicals!G12</f>
        <v>2539</v>
      </c>
      <c r="H14" s="93">
        <f>Historicals!H12</f>
        <v>5727</v>
      </c>
      <c r="I14" s="93">
        <f>Historicals!I12</f>
        <v>6046</v>
      </c>
      <c r="J14" s="85"/>
      <c r="K14" s="7"/>
      <c r="L14" s="7"/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1:18" ht="15" thickTop="1" x14ac:dyDescent="0.3">
      <c r="A15" t="s">
        <v>153</v>
      </c>
      <c r="B15" s="88">
        <f>Historicals!B18</f>
        <v>1768.8</v>
      </c>
      <c r="C15" s="88">
        <f>Historicals!C18</f>
        <v>1742.5</v>
      </c>
      <c r="D15" s="88">
        <f>Historicals!D18</f>
        <v>1692</v>
      </c>
      <c r="E15" s="88">
        <f>Historicals!E18</f>
        <v>1659.1</v>
      </c>
      <c r="F15" s="88">
        <f>Historicals!F18</f>
        <v>1618.4</v>
      </c>
      <c r="G15" s="88">
        <f>Historicals!G18</f>
        <v>1591.6</v>
      </c>
      <c r="H15" s="88">
        <f>Historicals!H18</f>
        <v>1609.4</v>
      </c>
      <c r="I15" s="88">
        <f>Historicals!I18</f>
        <v>1610.8</v>
      </c>
      <c r="J15" s="84"/>
      <c r="K15" s="3"/>
      <c r="L15" s="3"/>
      <c r="M15" s="3">
        <v>0</v>
      </c>
      <c r="N15" s="3">
        <v>0</v>
      </c>
      <c r="O15" s="3">
        <v>0</v>
      </c>
      <c r="P15" s="3">
        <v>0</v>
      </c>
      <c r="Q15" s="3">
        <v>0</v>
      </c>
      <c r="R15" t="s">
        <v>197</v>
      </c>
    </row>
    <row r="16" spans="1:18" x14ac:dyDescent="0.3">
      <c r="A16" t="s">
        <v>154</v>
      </c>
      <c r="B16" s="95">
        <f>Historicals!B15</f>
        <v>1.85</v>
      </c>
      <c r="C16" s="95">
        <f>Historicals!C15</f>
        <v>2.16</v>
      </c>
      <c r="D16" s="95">
        <f>Historicals!D15</f>
        <v>2.5099999999999998</v>
      </c>
      <c r="E16" s="95">
        <f>Historicals!E15</f>
        <v>1.17</v>
      </c>
      <c r="F16" s="95">
        <f>Historicals!F15</f>
        <v>2.4900000000000002</v>
      </c>
      <c r="G16" s="95">
        <f>Historicals!G15</f>
        <v>1.6</v>
      </c>
      <c r="H16" s="95">
        <f>Historicals!H15</f>
        <v>3.56</v>
      </c>
      <c r="I16" s="95">
        <f>Historicals!I15</f>
        <v>3.75</v>
      </c>
      <c r="J16" s="82"/>
      <c r="K16" s="57"/>
      <c r="L16" s="57"/>
      <c r="M16" s="57">
        <v>0</v>
      </c>
      <c r="N16" s="57">
        <v>0</v>
      </c>
      <c r="O16" s="57">
        <v>0</v>
      </c>
      <c r="P16" s="57">
        <v>0</v>
      </c>
      <c r="Q16" s="57">
        <v>0</v>
      </c>
    </row>
    <row r="17" spans="1:18" x14ac:dyDescent="0.3">
      <c r="A17" t="s">
        <v>155</v>
      </c>
      <c r="B17" s="95">
        <f>(Historicals!B90/Historicals!B18)*-1</f>
        <v>0.50260063319764814</v>
      </c>
      <c r="C17" s="95">
        <f>(Historicals!C90/Historicals!C18)*-1</f>
        <v>0.58651362984218081</v>
      </c>
      <c r="D17" s="95">
        <f>(Historicals!D90/Historicals!D18)*-1</f>
        <v>0.66962174940898345</v>
      </c>
      <c r="E17" s="95">
        <f>(Historicals!E90/Historicals!E18)*-1</f>
        <v>0.74920137423904531</v>
      </c>
      <c r="F17" s="95">
        <f>(Historicals!F90/Historicals!F18)*-1</f>
        <v>0.82303509639149774</v>
      </c>
      <c r="G17" s="95">
        <f>(Historicals!G90/Historicals!G18)*-1</f>
        <v>0.91228951997989449</v>
      </c>
      <c r="H17" s="95">
        <f>(Historicals!H90/Historicals!H18)*-1</f>
        <v>1.0177705977382876</v>
      </c>
      <c r="I17" s="95">
        <f>(Historicals!I90/Historicals!I18)*-1</f>
        <v>1.1404271169605165</v>
      </c>
      <c r="J17" s="82"/>
      <c r="K17" s="82"/>
      <c r="L17" s="82"/>
      <c r="M17" s="57" t="e">
        <v>#DIV/0!</v>
      </c>
      <c r="N17" s="57" t="e">
        <v>#DIV/0!</v>
      </c>
      <c r="O17" s="57" t="e">
        <v>#DIV/0!</v>
      </c>
      <c r="P17" s="57" t="e">
        <v>#DIV/0!</v>
      </c>
      <c r="Q17" s="57" t="e">
        <v>#DIV/0!</v>
      </c>
    </row>
    <row r="18" spans="1:18" x14ac:dyDescent="0.3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83"/>
      <c r="L18" s="56"/>
      <c r="M18" s="56" t="str">
        <f>+IFERROR(M17/I17-1,"nm")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s="56" t="str">
        <f>+IFERROR(Q17/P17-1,"nm")</f>
        <v>nm</v>
      </c>
      <c r="R18" t="s">
        <v>198</v>
      </c>
    </row>
    <row r="19" spans="1:18" x14ac:dyDescent="0.3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83"/>
      <c r="L19" s="56"/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s="56" t="e">
        <f>(Q17/Q16)*-1</f>
        <v>#DIV/0!</v>
      </c>
      <c r="R19" t="s">
        <v>198</v>
      </c>
    </row>
    <row r="20" spans="1:18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98"/>
      <c r="K20" s="40"/>
      <c r="L20" s="40"/>
      <c r="M20" s="39"/>
      <c r="N20" s="39"/>
      <c r="O20" s="39"/>
      <c r="P20" s="39"/>
      <c r="Q20" s="39"/>
    </row>
    <row r="21" spans="1:18" x14ac:dyDescent="0.3">
      <c r="A21" t="s">
        <v>158</v>
      </c>
      <c r="B21" s="88">
        <f>Historicals!B25</f>
        <v>3852</v>
      </c>
      <c r="C21" s="88">
        <f>Historicals!C25</f>
        <v>3138</v>
      </c>
      <c r="D21" s="88">
        <f>Historicals!D25</f>
        <v>3808</v>
      </c>
      <c r="E21" s="88">
        <f>Historicals!E25</f>
        <v>4249</v>
      </c>
      <c r="F21" s="88">
        <f>Historicals!F25</f>
        <v>4466</v>
      </c>
      <c r="G21" s="88">
        <f>Historicals!G25</f>
        <v>8348</v>
      </c>
      <c r="H21" s="88">
        <f>Historicals!H25</f>
        <v>9889</v>
      </c>
      <c r="I21" s="88">
        <f>Historicals!I25</f>
        <v>8574</v>
      </c>
      <c r="J21" s="84"/>
      <c r="K21" s="88" t="s">
        <v>224</v>
      </c>
      <c r="L21" s="3"/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8" x14ac:dyDescent="0.3">
      <c r="A22" t="s">
        <v>159</v>
      </c>
      <c r="B22" s="88">
        <f>Historicals!B26</f>
        <v>2072</v>
      </c>
      <c r="C22" s="88">
        <f>Historicals!C26</f>
        <v>2319</v>
      </c>
      <c r="D22" s="88">
        <f>Historicals!D26</f>
        <v>2371</v>
      </c>
      <c r="E22" s="88">
        <f>Historicals!E26</f>
        <v>996</v>
      </c>
      <c r="F22" s="88">
        <f>Historicals!F26</f>
        <v>197</v>
      </c>
      <c r="G22" s="88">
        <f>Historicals!G26</f>
        <v>439</v>
      </c>
      <c r="H22" s="88">
        <f>Historicals!H26</f>
        <v>3587</v>
      </c>
      <c r="I22" s="88">
        <f>Historicals!I26</f>
        <v>4423</v>
      </c>
      <c r="J22" s="84"/>
      <c r="K22" s="79"/>
      <c r="M22" s="3"/>
      <c r="N22" s="3"/>
      <c r="O22" s="3"/>
      <c r="P22" s="3"/>
      <c r="Q22" s="3"/>
    </row>
    <row r="23" spans="1:18" x14ac:dyDescent="0.3">
      <c r="A23" t="s">
        <v>160</v>
      </c>
      <c r="B23" s="88">
        <f>Historicals!B28+Historicals!B27-Historicals!B41</f>
        <v>5564</v>
      </c>
      <c r="C23" s="88">
        <f>Historicals!C28+Historicals!C27-Historicals!C41</f>
        <v>5888</v>
      </c>
      <c r="D23" s="88">
        <f>Historicals!D28+Historicals!D27-Historicals!D41</f>
        <v>6684</v>
      </c>
      <c r="E23" s="88">
        <f>Historicals!E28+Historicals!E27-Historicals!E41</f>
        <v>6480</v>
      </c>
      <c r="F23" s="88">
        <f>Historicals!F28+Historicals!F27-Historicals!F41</f>
        <v>7282</v>
      </c>
      <c r="G23" s="88">
        <f>Historicals!G28+Historicals!G27-Historicals!G41</f>
        <v>7868</v>
      </c>
      <c r="H23" s="88">
        <f>Historicals!H28+Historicals!H27-Historicals!H41</f>
        <v>8481</v>
      </c>
      <c r="I23" s="88">
        <f>Historicals!I28+Historicals!I27-Historicals!I41</f>
        <v>9729</v>
      </c>
      <c r="J23" s="84"/>
      <c r="K23" s="84"/>
      <c r="L23" s="84"/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8" x14ac:dyDescent="0.3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83"/>
      <c r="L24" s="56"/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  <c r="Q24" s="56">
        <f>Q23/Q3</f>
        <v>0</v>
      </c>
    </row>
    <row r="25" spans="1:18" x14ac:dyDescent="0.3">
      <c r="A25" t="s">
        <v>162</v>
      </c>
      <c r="B25" s="88">
        <f>Historicals!B29</f>
        <v>1968</v>
      </c>
      <c r="C25" s="88">
        <f>Historicals!C29</f>
        <v>1489</v>
      </c>
      <c r="D25" s="88">
        <f>Historicals!D29</f>
        <v>1150</v>
      </c>
      <c r="E25" s="88">
        <f>Historicals!E29</f>
        <v>1130</v>
      </c>
      <c r="F25" s="88">
        <f>Historicals!F29</f>
        <v>1968</v>
      </c>
      <c r="G25" s="88">
        <f>Historicals!G29</f>
        <v>1653</v>
      </c>
      <c r="H25" s="88">
        <f>Historicals!H29</f>
        <v>1498</v>
      </c>
      <c r="I25" s="88">
        <f>Historicals!I29</f>
        <v>2129</v>
      </c>
      <c r="J25" s="84"/>
      <c r="K25" s="84"/>
      <c r="L25" s="84"/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8" x14ac:dyDescent="0.3">
      <c r="A26" t="s">
        <v>163</v>
      </c>
      <c r="B26" s="88">
        <f>Historicals!B31</f>
        <v>3011</v>
      </c>
      <c r="C26" s="88">
        <f>Historicals!C31</f>
        <v>3520</v>
      </c>
      <c r="D26" s="88">
        <f>Historicals!D31</f>
        <v>3989</v>
      </c>
      <c r="E26" s="88">
        <f>Historicals!E31</f>
        <v>4454</v>
      </c>
      <c r="F26" s="88">
        <f>Historicals!F31</f>
        <v>4744</v>
      </c>
      <c r="G26" s="88">
        <f>Historicals!G31</f>
        <v>4866</v>
      </c>
      <c r="H26" s="88">
        <f>Historicals!H31</f>
        <v>4904</v>
      </c>
      <c r="I26" s="88">
        <f>Historicals!I31</f>
        <v>4791</v>
      </c>
      <c r="J26" s="84"/>
      <c r="K26" s="84"/>
      <c r="L26" s="84"/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8" x14ac:dyDescent="0.3">
      <c r="A27" t="s">
        <v>164</v>
      </c>
      <c r="B27" s="88">
        <f>Historicals!B33</f>
        <v>281</v>
      </c>
      <c r="C27" s="88">
        <f>Historicals!C33</f>
        <v>281</v>
      </c>
      <c r="D27" s="88">
        <f>Historicals!D33</f>
        <v>283</v>
      </c>
      <c r="E27" s="88">
        <f>Historicals!E33</f>
        <v>285</v>
      </c>
      <c r="F27" s="88">
        <f>Historicals!F33</f>
        <v>283</v>
      </c>
      <c r="G27" s="88">
        <f>Historicals!G33</f>
        <v>274</v>
      </c>
      <c r="H27" s="88">
        <f>Historicals!H33</f>
        <v>269</v>
      </c>
      <c r="I27" s="88">
        <f>Historicals!I33</f>
        <v>286</v>
      </c>
      <c r="J27" s="84"/>
      <c r="K27" s="84"/>
      <c r="L27" s="84"/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8" x14ac:dyDescent="0.3">
      <c r="A28" t="s">
        <v>40</v>
      </c>
      <c r="B28" s="88">
        <f>Historicals!B34</f>
        <v>131</v>
      </c>
      <c r="C28" s="88">
        <f>Historicals!C34</f>
        <v>131</v>
      </c>
      <c r="D28" s="88">
        <f>Historicals!D34</f>
        <v>139</v>
      </c>
      <c r="E28" s="88">
        <f>Historicals!E34</f>
        <v>154</v>
      </c>
      <c r="F28" s="88">
        <f>Historicals!F34</f>
        <v>154</v>
      </c>
      <c r="G28" s="88">
        <f>Historicals!G34</f>
        <v>223</v>
      </c>
      <c r="H28" s="88">
        <f>Historicals!H34</f>
        <v>242</v>
      </c>
      <c r="I28" s="88">
        <f>Historicals!I34</f>
        <v>284</v>
      </c>
      <c r="J28" s="84"/>
      <c r="K28" s="84"/>
      <c r="L28" s="84"/>
      <c r="M28" s="3">
        <v>0</v>
      </c>
      <c r="N28" s="3">
        <v>0</v>
      </c>
      <c r="O28" s="3">
        <v>0</v>
      </c>
      <c r="P28" s="3">
        <v>0</v>
      </c>
      <c r="Q28" s="3">
        <v>0</v>
      </c>
    </row>
    <row r="29" spans="1:18" x14ac:dyDescent="0.3">
      <c r="A29" s="53" t="s">
        <v>38</v>
      </c>
      <c r="B29" s="88">
        <f>Historicals!B32</f>
        <v>0</v>
      </c>
      <c r="C29" s="88">
        <f>Historicals!C32</f>
        <v>0</v>
      </c>
      <c r="D29" s="88">
        <f>Historicals!D32</f>
        <v>0</v>
      </c>
      <c r="E29" s="88">
        <f>Historicals!E32</f>
        <v>0</v>
      </c>
      <c r="F29" s="88">
        <f>Historicals!F32</f>
        <v>0</v>
      </c>
      <c r="G29" s="88">
        <f>Historicals!G32</f>
        <v>3097</v>
      </c>
      <c r="H29" s="88">
        <f>Historicals!H32</f>
        <v>3113</v>
      </c>
      <c r="I29" s="88">
        <f>Historicals!I32</f>
        <v>2926</v>
      </c>
      <c r="J29" s="84"/>
      <c r="K29" s="84"/>
      <c r="L29" s="84"/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8" x14ac:dyDescent="0.3">
      <c r="A30" t="s">
        <v>165</v>
      </c>
      <c r="B30" s="88">
        <f>Historicals!B35</f>
        <v>2587</v>
      </c>
      <c r="C30" s="88">
        <f>Historicals!C35</f>
        <v>2439</v>
      </c>
      <c r="D30" s="88">
        <f>Historicals!D35</f>
        <v>2787</v>
      </c>
      <c r="E30" s="88">
        <f>Historicals!E35</f>
        <v>2509</v>
      </c>
      <c r="F30" s="88">
        <f>Historicals!F35</f>
        <v>2011</v>
      </c>
      <c r="G30" s="88">
        <f>Historicals!G35</f>
        <v>2326</v>
      </c>
      <c r="H30" s="88">
        <f>Historicals!H35</f>
        <v>2921</v>
      </c>
      <c r="I30" s="88">
        <f>Historicals!I35</f>
        <v>3821</v>
      </c>
      <c r="J30" s="84"/>
      <c r="K30" s="84"/>
      <c r="L30" s="84"/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8" ht="15" thickBot="1" x14ac:dyDescent="0.3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85"/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8" ht="15" thickTop="1" x14ac:dyDescent="0.3">
      <c r="A32" t="s">
        <v>167</v>
      </c>
      <c r="B32" s="88">
        <f>Historicals!B39+Historicals!B40</f>
        <v>181</v>
      </c>
      <c r="C32" s="88">
        <f>Historicals!C39+Historicals!C40</f>
        <v>45</v>
      </c>
      <c r="D32" s="88">
        <f>Historicals!D39+Historicals!D40</f>
        <v>331</v>
      </c>
      <c r="E32" s="88">
        <f>Historicals!E39+Historicals!E40</f>
        <v>342</v>
      </c>
      <c r="F32" s="88">
        <f>Historicals!F39+Historicals!F40</f>
        <v>15</v>
      </c>
      <c r="G32" s="88">
        <f>Historicals!G39+Historicals!G40</f>
        <v>251</v>
      </c>
      <c r="H32" s="88">
        <f>Historicals!H39+Historicals!H40</f>
        <v>2</v>
      </c>
      <c r="I32" s="88">
        <f>Historicals!I39+Historicals!I40</f>
        <v>510</v>
      </c>
      <c r="J32" s="84"/>
      <c r="K32" s="88" t="s">
        <v>224</v>
      </c>
      <c r="L32" s="84"/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 x14ac:dyDescent="0.3">
      <c r="A33" s="2" t="s">
        <v>45</v>
      </c>
      <c r="B33" s="88">
        <f>Historicals!B39</f>
        <v>107</v>
      </c>
      <c r="C33" s="88">
        <f>Historicals!C39</f>
        <v>44</v>
      </c>
      <c r="D33" s="88">
        <f>Historicals!D39</f>
        <v>6</v>
      </c>
      <c r="E33" s="88">
        <f>Historicals!E39</f>
        <v>6</v>
      </c>
      <c r="F33" s="88">
        <f>Historicals!F39</f>
        <v>6</v>
      </c>
      <c r="G33" s="88">
        <f>Historicals!G39</f>
        <v>3</v>
      </c>
      <c r="H33" s="88">
        <f>Historicals!H39</f>
        <v>0</v>
      </c>
      <c r="I33" s="88">
        <f>Historicals!I39</f>
        <v>500</v>
      </c>
      <c r="J33" s="84"/>
      <c r="K33" s="84"/>
      <c r="L33" s="3"/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 x14ac:dyDescent="0.3">
      <c r="A34" s="2" t="s">
        <v>46</v>
      </c>
      <c r="B34" s="88">
        <f>Historicals!B40</f>
        <v>74</v>
      </c>
      <c r="C34" s="88">
        <f>Historicals!C40</f>
        <v>1</v>
      </c>
      <c r="D34" s="88">
        <f>Historicals!D40</f>
        <v>325</v>
      </c>
      <c r="E34" s="88">
        <f>Historicals!E40</f>
        <v>336</v>
      </c>
      <c r="F34" s="88">
        <f>Historicals!F40</f>
        <v>9</v>
      </c>
      <c r="G34" s="88">
        <f>Historicals!G40</f>
        <v>248</v>
      </c>
      <c r="H34" s="88">
        <f>Historicals!H40</f>
        <v>2</v>
      </c>
      <c r="I34" s="88">
        <f>Historicals!I40</f>
        <v>10</v>
      </c>
      <c r="J34" s="84"/>
      <c r="K34" s="84"/>
      <c r="L34" s="3"/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 x14ac:dyDescent="0.3">
      <c r="A35" t="s">
        <v>168</v>
      </c>
      <c r="B35" s="88">
        <f>Historicals!B42+Historicals!B43+Historicals!B44</f>
        <v>4020</v>
      </c>
      <c r="C35" s="88">
        <f>Historicals!C42+Historicals!C43+Historicals!C44</f>
        <v>3122</v>
      </c>
      <c r="D35" s="88">
        <f>Historicals!D42+Historicals!D43+Historicals!D44</f>
        <v>3095</v>
      </c>
      <c r="E35" s="88">
        <f>Historicals!E42+Historicals!E43+Historicals!E44</f>
        <v>3419</v>
      </c>
      <c r="F35" s="88">
        <f>Historicals!F42+Historicals!F43+Historicals!F44</f>
        <v>5239</v>
      </c>
      <c r="G35" s="88">
        <f>Historicals!G42+Historicals!G43+Historicals!G44</f>
        <v>5785</v>
      </c>
      <c r="H35" s="88">
        <f>Historicals!H42+Historicals!H43+Historicals!H44</f>
        <v>6836</v>
      </c>
      <c r="I35" s="88">
        <f>Historicals!I42+Historicals!I43+Historicals!I44</f>
        <v>6862</v>
      </c>
      <c r="J35" s="84"/>
      <c r="K35" s="84"/>
      <c r="L35" s="84"/>
      <c r="M35" s="3"/>
      <c r="N35" s="3"/>
      <c r="O35" s="3"/>
      <c r="P35" s="3"/>
      <c r="Q35" s="3"/>
    </row>
    <row r="36" spans="1:17" x14ac:dyDescent="0.3">
      <c r="A36" t="s">
        <v>49</v>
      </c>
      <c r="B36" s="88">
        <f>Historicals!B46</f>
        <v>1079</v>
      </c>
      <c r="C36" s="88">
        <f>Historicals!C46</f>
        <v>2010</v>
      </c>
      <c r="D36" s="88">
        <f>Historicals!D46</f>
        <v>3471</v>
      </c>
      <c r="E36" s="88">
        <f>Historicals!E46</f>
        <v>3468</v>
      </c>
      <c r="F36" s="88">
        <f>Historicals!F46</f>
        <v>3464</v>
      </c>
      <c r="G36" s="88">
        <f>Historicals!G46</f>
        <v>9406</v>
      </c>
      <c r="H36" s="88">
        <f>Historicals!H46</f>
        <v>9413</v>
      </c>
      <c r="I36" s="88">
        <f>Historicals!I46</f>
        <v>8920</v>
      </c>
      <c r="J36" s="84"/>
      <c r="K36" s="84"/>
      <c r="L36" s="84"/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 x14ac:dyDescent="0.3">
      <c r="A37" s="53" t="s">
        <v>50</v>
      </c>
      <c r="B37" s="88">
        <f>Historicals!B47</f>
        <v>0</v>
      </c>
      <c r="C37" s="88">
        <f>Historicals!C47</f>
        <v>0</v>
      </c>
      <c r="D37" s="88">
        <f>Historicals!D47</f>
        <v>0</v>
      </c>
      <c r="E37" s="88">
        <f>Historicals!E47</f>
        <v>0</v>
      </c>
      <c r="F37" s="88">
        <f>Historicals!F47</f>
        <v>0</v>
      </c>
      <c r="G37" s="88">
        <f>Historicals!G47</f>
        <v>2913</v>
      </c>
      <c r="H37" s="88">
        <f>Historicals!H47</f>
        <v>2931</v>
      </c>
      <c r="I37" s="88">
        <f>Historicals!I47</f>
        <v>2777</v>
      </c>
      <c r="J37" s="84"/>
      <c r="K37" s="84"/>
      <c r="L37" s="84"/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 x14ac:dyDescent="0.3">
      <c r="A38" t="s">
        <v>169</v>
      </c>
      <c r="B38" s="88">
        <f>Historicals!B48</f>
        <v>1479</v>
      </c>
      <c r="C38" s="88">
        <f>Historicals!C48</f>
        <v>1770</v>
      </c>
      <c r="D38" s="88">
        <f>Historicals!D48</f>
        <v>1907</v>
      </c>
      <c r="E38" s="88">
        <f>Historicals!E48</f>
        <v>3216</v>
      </c>
      <c r="F38" s="88">
        <f>Historicals!F48</f>
        <v>3347</v>
      </c>
      <c r="G38" s="88">
        <f>Historicals!G48</f>
        <v>2684</v>
      </c>
      <c r="H38" s="88">
        <f>Historicals!H48</f>
        <v>2955</v>
      </c>
      <c r="I38" s="88">
        <f>Historicals!I48</f>
        <v>2613</v>
      </c>
      <c r="J38" s="84"/>
      <c r="K38" s="84"/>
      <c r="L38" s="84"/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 x14ac:dyDescent="0.3">
      <c r="A39" t="s">
        <v>170</v>
      </c>
      <c r="B39" s="88">
        <f>B40+B41+B42</f>
        <v>12707</v>
      </c>
      <c r="C39" s="88">
        <f t="shared" ref="C39:I39" si="6">C40+C41+C42</f>
        <v>12258</v>
      </c>
      <c r="D39" s="88">
        <f t="shared" si="6"/>
        <v>12407</v>
      </c>
      <c r="E39" s="88">
        <f t="shared" si="6"/>
        <v>9812</v>
      </c>
      <c r="F39" s="88">
        <f t="shared" si="6"/>
        <v>9040</v>
      </c>
      <c r="G39" s="88">
        <f t="shared" si="6"/>
        <v>8055</v>
      </c>
      <c r="H39" s="88">
        <f t="shared" si="6"/>
        <v>12767</v>
      </c>
      <c r="I39" s="88">
        <f t="shared" si="6"/>
        <v>15281</v>
      </c>
      <c r="J39" s="84"/>
      <c r="K39" s="84"/>
      <c r="L39" s="84"/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 x14ac:dyDescent="0.3">
      <c r="A40" s="2" t="s">
        <v>171</v>
      </c>
      <c r="B40" s="88">
        <f>Historicals!B54</f>
        <v>3</v>
      </c>
      <c r="C40" s="88">
        <f>Historicals!C54</f>
        <v>3</v>
      </c>
      <c r="D40" s="88">
        <f>Historicals!D54</f>
        <v>3</v>
      </c>
      <c r="E40" s="88">
        <f>Historicals!E54</f>
        <v>3</v>
      </c>
      <c r="F40" s="88">
        <f>Historicals!F54</f>
        <v>3</v>
      </c>
      <c r="G40" s="88">
        <f>Historicals!G54</f>
        <v>3</v>
      </c>
      <c r="H40" s="88">
        <f>Historicals!H54</f>
        <v>3</v>
      </c>
      <c r="I40" s="88">
        <f>Historicals!I54</f>
        <v>3</v>
      </c>
      <c r="J40" s="84"/>
      <c r="K40" s="84"/>
      <c r="L40" s="84"/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 x14ac:dyDescent="0.3">
      <c r="A41" s="2" t="s">
        <v>172</v>
      </c>
      <c r="B41" s="88">
        <f>Historicals!B57</f>
        <v>4685</v>
      </c>
      <c r="C41" s="88">
        <f>Historicals!C57</f>
        <v>4151</v>
      </c>
      <c r="D41" s="88">
        <f>Historicals!D57</f>
        <v>6907</v>
      </c>
      <c r="E41" s="88">
        <f>Historicals!E57</f>
        <v>3517</v>
      </c>
      <c r="F41" s="88">
        <f>Historicals!F57</f>
        <v>1643</v>
      </c>
      <c r="G41" s="88">
        <f>Historicals!G57</f>
        <v>-191</v>
      </c>
      <c r="H41" s="88">
        <f>Historicals!H57</f>
        <v>3179</v>
      </c>
      <c r="I41" s="88">
        <f>Historicals!I57</f>
        <v>3476</v>
      </c>
      <c r="J41" s="84"/>
      <c r="K41" s="84"/>
      <c r="L41" s="84"/>
      <c r="M41" s="3">
        <v>0</v>
      </c>
      <c r="N41" s="3">
        <v>0</v>
      </c>
      <c r="O41" s="3">
        <v>0</v>
      </c>
      <c r="P41" s="3">
        <v>0</v>
      </c>
      <c r="Q41" s="3">
        <v>0</v>
      </c>
    </row>
    <row r="42" spans="1:17" x14ac:dyDescent="0.3">
      <c r="A42" s="2" t="s">
        <v>173</v>
      </c>
      <c r="B42" s="88">
        <f>Historicals!B56+Historicals!B55</f>
        <v>8019</v>
      </c>
      <c r="C42" s="88">
        <f>Historicals!C56+Historicals!C55</f>
        <v>8104</v>
      </c>
      <c r="D42" s="88">
        <f>Historicals!D56+Historicals!D55</f>
        <v>5497</v>
      </c>
      <c r="E42" s="88">
        <f>Historicals!E56+Historicals!E55</f>
        <v>6292</v>
      </c>
      <c r="F42" s="88">
        <f>Historicals!F56+Historicals!F55</f>
        <v>7394</v>
      </c>
      <c r="G42" s="88">
        <f>Historicals!G56+Historicals!G55</f>
        <v>8243</v>
      </c>
      <c r="H42" s="88">
        <f>Historicals!H56+Historicals!H55</f>
        <v>9585</v>
      </c>
      <c r="I42" s="88">
        <f>Historicals!I56+Historicals!I55</f>
        <v>11802</v>
      </c>
      <c r="J42" s="84"/>
      <c r="K42" s="84"/>
      <c r="L42" s="84"/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 ht="15" thickBot="1" x14ac:dyDescent="0.35">
      <c r="A43" s="6" t="s">
        <v>174</v>
      </c>
      <c r="B43" s="85">
        <f t="shared" ref="B43:I43" si="7">B32+B35+B36+B37+B38+B39</f>
        <v>19466</v>
      </c>
      <c r="C43" s="85">
        <f t="shared" si="7"/>
        <v>19205</v>
      </c>
      <c r="D43" s="85">
        <f t="shared" si="7"/>
        <v>21211</v>
      </c>
      <c r="E43" s="85">
        <f t="shared" si="7"/>
        <v>20257</v>
      </c>
      <c r="F43" s="85">
        <f t="shared" si="7"/>
        <v>21105</v>
      </c>
      <c r="G43" s="85">
        <f t="shared" si="7"/>
        <v>29094</v>
      </c>
      <c r="H43" s="85">
        <f t="shared" si="7"/>
        <v>34904</v>
      </c>
      <c r="I43" s="85">
        <f t="shared" si="7"/>
        <v>36963</v>
      </c>
      <c r="J43" s="85"/>
      <c r="K43" s="85"/>
      <c r="L43" s="85"/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ht="15" thickTop="1" x14ac:dyDescent="0.3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102"/>
      <c r="K44" s="86"/>
      <c r="L44" s="86"/>
      <c r="M44" s="86"/>
      <c r="N44" s="86"/>
      <c r="O44" s="86"/>
      <c r="P44" s="86"/>
      <c r="Q44" s="86"/>
    </row>
    <row r="45" spans="1:17" x14ac:dyDescent="0.3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98"/>
      <c r="K45" s="40"/>
      <c r="L45" s="40"/>
    </row>
    <row r="46" spans="1:17" x14ac:dyDescent="0.3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81"/>
      <c r="K46" s="9"/>
      <c r="L46" s="9"/>
      <c r="M46" t="s">
        <v>202</v>
      </c>
    </row>
    <row r="47" spans="1:17" x14ac:dyDescent="0.3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103"/>
      <c r="K47" s="58"/>
      <c r="L47" s="58"/>
      <c r="M47" t="s">
        <v>202</v>
      </c>
    </row>
    <row r="48" spans="1:17" x14ac:dyDescent="0.3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84"/>
      <c r="K48" s="3"/>
      <c r="L48" s="3"/>
      <c r="M48" t="s">
        <v>204</v>
      </c>
    </row>
    <row r="49" spans="1:15" x14ac:dyDescent="0.3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81"/>
      <c r="K49" s="9"/>
      <c r="L49" s="9"/>
    </row>
    <row r="50" spans="1:15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84"/>
      <c r="K50" s="3"/>
      <c r="L50" s="3"/>
      <c r="M50" t="s">
        <v>204</v>
      </c>
    </row>
    <row r="51" spans="1:15" x14ac:dyDescent="0.3">
      <c r="A51" t="s">
        <v>179</v>
      </c>
      <c r="B51" s="88">
        <v>113</v>
      </c>
      <c r="C51" s="88">
        <f>C23-B23</f>
        <v>324</v>
      </c>
      <c r="D51" s="88">
        <f t="shared" ref="D51:I51" si="8">D23-C23</f>
        <v>796</v>
      </c>
      <c r="E51" s="88">
        <f t="shared" si="8"/>
        <v>-204</v>
      </c>
      <c r="F51" s="88">
        <f t="shared" si="8"/>
        <v>802</v>
      </c>
      <c r="G51" s="88">
        <f t="shared" si="8"/>
        <v>586</v>
      </c>
      <c r="H51" s="88">
        <f t="shared" si="8"/>
        <v>613</v>
      </c>
      <c r="I51" s="88">
        <f t="shared" si="8"/>
        <v>1248</v>
      </c>
      <c r="J51" s="84" t="s">
        <v>227</v>
      </c>
      <c r="K51" s="96" t="s">
        <v>218</v>
      </c>
      <c r="L51" s="3"/>
      <c r="M51" t="s">
        <v>205</v>
      </c>
    </row>
    <row r="52" spans="1:15" x14ac:dyDescent="0.3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J52" s="84"/>
      <c r="L52" s="88" t="s">
        <v>209</v>
      </c>
      <c r="M52" t="s">
        <v>206</v>
      </c>
    </row>
    <row r="53" spans="1:15" x14ac:dyDescent="0.3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J53" s="81"/>
      <c r="L53" s="9"/>
    </row>
    <row r="54" spans="1:15" x14ac:dyDescent="0.3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J54" s="84"/>
      <c r="L54" s="89" t="s">
        <v>210</v>
      </c>
    </row>
    <row r="55" spans="1:15" x14ac:dyDescent="0.3">
      <c r="A55" s="27" t="s">
        <v>182</v>
      </c>
      <c r="B55" s="91">
        <f>B49+B51+B47+B54</f>
        <v>4680</v>
      </c>
      <c r="C55" s="91">
        <f t="shared" ref="C55:I55" si="9">C49+C51+C47+C54</f>
        <v>3096</v>
      </c>
      <c r="D55" s="91">
        <f t="shared" si="9"/>
        <v>3846</v>
      </c>
      <c r="E55" s="91">
        <f t="shared" si="9"/>
        <v>4955</v>
      </c>
      <c r="F55" s="91">
        <f t="shared" si="9"/>
        <v>5903</v>
      </c>
      <c r="G55" s="91">
        <f t="shared" si="9"/>
        <v>2485</v>
      </c>
      <c r="H55" s="91">
        <f t="shared" si="9"/>
        <v>6657</v>
      </c>
      <c r="I55" s="91">
        <f t="shared" si="9"/>
        <v>5188</v>
      </c>
      <c r="J55" s="104"/>
      <c r="K55" s="91" t="s">
        <v>221</v>
      </c>
      <c r="L55" s="90" t="s">
        <v>213</v>
      </c>
    </row>
    <row r="56" spans="1:15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84"/>
      <c r="L56" s="88" t="s">
        <v>211</v>
      </c>
    </row>
    <row r="57" spans="1:15" x14ac:dyDescent="0.3">
      <c r="A57" t="s">
        <v>184</v>
      </c>
      <c r="B57" s="88">
        <f>Historicals!B78+Historicals!B80+Historicals!B82</f>
        <v>-2867</v>
      </c>
      <c r="C57" s="88">
        <f>Historicals!C78+Historicals!C80+Historicals!C82</f>
        <v>-2815</v>
      </c>
      <c r="D57" s="88">
        <f>Historicals!D78+Historicals!D80+Historicals!D82</f>
        <v>-3526</v>
      </c>
      <c r="E57" s="88">
        <f>Historicals!E78+Historicals!E80+Historicals!E82</f>
        <v>-2309</v>
      </c>
      <c r="F57" s="88">
        <f>Historicals!F78+Historicals!F80+Historicals!F82</f>
        <v>-860</v>
      </c>
      <c r="G57" s="88">
        <f>Historicals!G78+Historicals!G80+Historicals!G82</f>
        <v>-16</v>
      </c>
      <c r="H57" s="88">
        <f>Historicals!H78+Historicals!H80+Historicals!H82</f>
        <v>-7341</v>
      </c>
      <c r="I57" s="88">
        <f>Historicals!I78+Historicals!I80+Historicals!I82</f>
        <v>-8965</v>
      </c>
      <c r="J57" s="84" t="s">
        <v>225</v>
      </c>
      <c r="K57" s="88" t="s">
        <v>222</v>
      </c>
      <c r="L57" s="88" t="s">
        <v>212</v>
      </c>
      <c r="M57" s="92"/>
      <c r="N57" s="92"/>
      <c r="O57" s="92"/>
    </row>
    <row r="58" spans="1:15" x14ac:dyDescent="0.3">
      <c r="A58" s="27" t="s">
        <v>185</v>
      </c>
      <c r="B58" s="87">
        <f>B52+B56+B57</f>
        <v>-3830</v>
      </c>
      <c r="C58" s="87">
        <f t="shared" ref="C58:I58" si="10">C52+C56+C57</f>
        <v>-3958</v>
      </c>
      <c r="D58" s="87">
        <f t="shared" si="10"/>
        <v>-4631</v>
      </c>
      <c r="E58" s="87">
        <f t="shared" si="10"/>
        <v>-3337</v>
      </c>
      <c r="F58" s="87">
        <f t="shared" si="10"/>
        <v>-1979</v>
      </c>
      <c r="G58" s="87">
        <f t="shared" si="10"/>
        <v>-1102</v>
      </c>
      <c r="H58" s="87">
        <f t="shared" si="10"/>
        <v>-8036</v>
      </c>
      <c r="I58" s="87">
        <f t="shared" si="10"/>
        <v>-9723</v>
      </c>
      <c r="J58" s="105"/>
      <c r="L58" s="91" t="s">
        <v>214</v>
      </c>
    </row>
    <row r="59" spans="1:15" x14ac:dyDescent="0.3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84" t="s">
        <v>228</v>
      </c>
      <c r="L59" s="3"/>
    </row>
    <row r="60" spans="1:15" x14ac:dyDescent="0.3">
      <c r="A60" s="51" t="s">
        <v>129</v>
      </c>
      <c r="B60" s="56" t="str">
        <f>+IFERROR(B59/A59-1,"nm")</f>
        <v>nm</v>
      </c>
      <c r="C60" s="56">
        <f t="shared" ref="C60:I60" si="11">+IFERROR(C59/B59-1,"nm")</f>
        <v>0.27782162588792425</v>
      </c>
      <c r="D60" s="56">
        <f t="shared" si="11"/>
        <v>-4.6324891908585686E-3</v>
      </c>
      <c r="E60" s="56">
        <f t="shared" si="11"/>
        <v>0.31988830282345648</v>
      </c>
      <c r="F60" s="56">
        <f t="shared" si="11"/>
        <v>7.5223319228960861E-3</v>
      </c>
      <c r="G60" s="56">
        <f t="shared" si="11"/>
        <v>-0.28441437237517497</v>
      </c>
      <c r="H60" s="56">
        <f t="shared" si="11"/>
        <v>-0.80176067818715357</v>
      </c>
      <c r="I60" s="56">
        <f t="shared" si="11"/>
        <v>5.6019736842105265</v>
      </c>
      <c r="J60" s="83"/>
      <c r="L60" s="56"/>
    </row>
    <row r="61" spans="1:15" x14ac:dyDescent="0.3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84"/>
      <c r="L61" s="3"/>
    </row>
    <row r="62" spans="1:15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84" t="s">
        <v>229</v>
      </c>
      <c r="L62" s="3"/>
    </row>
    <row r="63" spans="1:15" x14ac:dyDescent="0.3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84"/>
      <c r="L63" s="3"/>
    </row>
    <row r="64" spans="1:15" x14ac:dyDescent="0.3">
      <c r="A64" s="27" t="s">
        <v>190</v>
      </c>
      <c r="B64" s="26">
        <f>B59+B61+B62+B63</f>
        <v>-3297</v>
      </c>
      <c r="C64" s="26">
        <f t="shared" ref="C64:I64" si="12">C59+C61+C62+C63</f>
        <v>-3072</v>
      </c>
      <c r="D64" s="26">
        <f t="shared" si="12"/>
        <v>-2964</v>
      </c>
      <c r="E64" s="26">
        <f t="shared" si="12"/>
        <v>-5581</v>
      </c>
      <c r="F64" s="26">
        <f t="shared" si="12"/>
        <v>-5668</v>
      </c>
      <c r="G64" s="26">
        <f t="shared" si="12"/>
        <v>1557</v>
      </c>
      <c r="H64" s="26">
        <f t="shared" si="12"/>
        <v>-2382</v>
      </c>
      <c r="I64" s="26">
        <f t="shared" si="12"/>
        <v>-6002</v>
      </c>
      <c r="J64" s="106"/>
      <c r="L64" s="91" t="s">
        <v>215</v>
      </c>
    </row>
    <row r="65" spans="1:15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84"/>
      <c r="L65" s="3"/>
    </row>
    <row r="66" spans="1:15" x14ac:dyDescent="0.3">
      <c r="A66" s="27" t="s">
        <v>192</v>
      </c>
      <c r="B66" s="91">
        <f>B55+B58+B64+B65</f>
        <v>-2530</v>
      </c>
      <c r="C66" s="91">
        <f t="shared" ref="C66:I66" si="13">C55+C58+C64+C65</f>
        <v>-4039</v>
      </c>
      <c r="D66" s="91">
        <f t="shared" si="13"/>
        <v>-3769</v>
      </c>
      <c r="E66" s="91">
        <f t="shared" si="13"/>
        <v>-3918</v>
      </c>
      <c r="F66" s="91">
        <f t="shared" si="13"/>
        <v>-1873</v>
      </c>
      <c r="G66" s="91">
        <f t="shared" si="13"/>
        <v>2874</v>
      </c>
      <c r="H66" s="91">
        <f t="shared" si="13"/>
        <v>-3618</v>
      </c>
      <c r="I66" s="91">
        <f t="shared" si="13"/>
        <v>-10680</v>
      </c>
      <c r="J66" s="106"/>
      <c r="K66" s="92" t="s">
        <v>219</v>
      </c>
      <c r="L66" s="26"/>
    </row>
    <row r="67" spans="1:15" x14ac:dyDescent="0.3">
      <c r="A67" t="s">
        <v>193</v>
      </c>
      <c r="B67" s="84">
        <f>Historicals!B95</f>
        <v>2220</v>
      </c>
      <c r="C67" s="84">
        <f>Historicals!B96</f>
        <v>3852</v>
      </c>
      <c r="D67" s="84">
        <f>Historicals!C96</f>
        <v>3138</v>
      </c>
      <c r="E67" s="84">
        <f>Historicals!D96</f>
        <v>3808</v>
      </c>
      <c r="F67" s="84">
        <f>Historicals!E96</f>
        <v>4249</v>
      </c>
      <c r="G67" s="84">
        <f>Historicals!F96</f>
        <v>4466</v>
      </c>
      <c r="H67" s="84">
        <f>Historicals!G96</f>
        <v>8348</v>
      </c>
      <c r="I67" s="109">
        <f>+H68</f>
        <v>4730</v>
      </c>
      <c r="J67" s="84" t="s">
        <v>226</v>
      </c>
      <c r="K67" s="88" t="s">
        <v>220</v>
      </c>
      <c r="L67" s="92" t="s">
        <v>216</v>
      </c>
      <c r="M67" s="92"/>
      <c r="N67" s="92"/>
      <c r="O67" s="92"/>
    </row>
    <row r="68" spans="1:15" ht="15" thickBot="1" x14ac:dyDescent="0.35">
      <c r="A68" s="6" t="s">
        <v>194</v>
      </c>
      <c r="B68" s="7">
        <f>B66+B67</f>
        <v>-310</v>
      </c>
      <c r="C68" s="7">
        <f t="shared" ref="C68:I68" si="14">C66+C67</f>
        <v>-187</v>
      </c>
      <c r="D68" s="7">
        <f t="shared" si="14"/>
        <v>-631</v>
      </c>
      <c r="E68" s="7">
        <f t="shared" si="14"/>
        <v>-110</v>
      </c>
      <c r="F68" s="7">
        <f t="shared" si="14"/>
        <v>2376</v>
      </c>
      <c r="G68" s="7">
        <f t="shared" si="14"/>
        <v>7340</v>
      </c>
      <c r="H68" s="7">
        <f t="shared" si="14"/>
        <v>4730</v>
      </c>
      <c r="I68" s="7">
        <f t="shared" si="14"/>
        <v>-5950</v>
      </c>
      <c r="J68" s="106"/>
      <c r="L68" s="93" t="s">
        <v>217</v>
      </c>
      <c r="M68" s="92"/>
      <c r="N68" s="92"/>
      <c r="O68" s="92"/>
    </row>
    <row r="69" spans="1:15" ht="15" thickTop="1" x14ac:dyDescent="0.3">
      <c r="A69" s="1" t="s">
        <v>195</v>
      </c>
      <c r="B69" s="48">
        <f>B32+B36-B68-B26</f>
        <v>-1441</v>
      </c>
      <c r="C69" s="48">
        <f t="shared" ref="C69:I69" si="15">C32+C36-C68-C26</f>
        <v>-1278</v>
      </c>
      <c r="D69" s="48">
        <f t="shared" si="15"/>
        <v>444</v>
      </c>
      <c r="E69" s="48">
        <f t="shared" si="15"/>
        <v>-534</v>
      </c>
      <c r="F69" s="48">
        <f t="shared" si="15"/>
        <v>-3641</v>
      </c>
      <c r="G69" s="48">
        <f t="shared" si="15"/>
        <v>-2549</v>
      </c>
      <c r="H69" s="48">
        <f t="shared" si="15"/>
        <v>-219</v>
      </c>
      <c r="I69" s="48">
        <f t="shared" si="15"/>
        <v>10589</v>
      </c>
      <c r="J69" s="107"/>
      <c r="K69" s="48"/>
      <c r="L69" s="48"/>
    </row>
    <row r="70" spans="1:15" x14ac:dyDescent="0.3">
      <c r="M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2024-02-23T17:24:07Z</dcterms:modified>
</cp:coreProperties>
</file>