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13_ncr:1_{CB2DA885-B044-479D-9E30-2CA2872951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D51" i="4"/>
  <c r="E51" i="4"/>
  <c r="F51" i="4"/>
  <c r="G51" i="4"/>
  <c r="H51" i="4"/>
  <c r="I51" i="4"/>
  <c r="B51" i="4"/>
  <c r="L70" i="1"/>
  <c r="M70" i="1"/>
  <c r="N70" i="1"/>
  <c r="O70" i="1"/>
  <c r="P70" i="1"/>
  <c r="Q70" i="1"/>
  <c r="R70" i="1"/>
  <c r="S70" i="1"/>
  <c r="K70" i="1"/>
  <c r="J59" i="1" l="1"/>
  <c r="K59" i="1"/>
  <c r="J58" i="1"/>
  <c r="K58" i="1"/>
  <c r="J45" i="1"/>
  <c r="K45" i="1"/>
  <c r="J36" i="1"/>
  <c r="K36" i="1"/>
  <c r="J30" i="1"/>
  <c r="K30" i="1"/>
  <c r="C22" i="4"/>
  <c r="D22" i="4"/>
  <c r="E22" i="4"/>
  <c r="F22" i="4"/>
  <c r="G22" i="4"/>
  <c r="H22" i="4"/>
  <c r="I22" i="4"/>
  <c r="B22" i="4"/>
  <c r="J6" i="4" l="1"/>
  <c r="K6" i="4"/>
  <c r="L6" i="4"/>
  <c r="M6" i="4"/>
  <c r="N6" i="4"/>
  <c r="J5" i="4"/>
  <c r="K5" i="4"/>
  <c r="L5" i="4"/>
  <c r="M5" i="4"/>
  <c r="N5" i="4"/>
  <c r="J3" i="4"/>
  <c r="K3" i="4"/>
  <c r="L3" i="4"/>
  <c r="M3" i="4"/>
  <c r="N3" i="4"/>
  <c r="C48" i="4"/>
  <c r="D48" i="4"/>
  <c r="E48" i="4"/>
  <c r="F48" i="4"/>
  <c r="G48" i="4"/>
  <c r="H48" i="4"/>
  <c r="I48" i="4"/>
  <c r="W32" i="1"/>
  <c r="B23" i="4"/>
  <c r="C23" i="4"/>
  <c r="D23" i="4"/>
  <c r="E23" i="4"/>
  <c r="F23" i="4"/>
  <c r="G23" i="4"/>
  <c r="H23" i="4"/>
  <c r="I23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210" i="1"/>
  <c r="K209" i="1"/>
  <c r="D210" i="1"/>
  <c r="E210" i="1"/>
  <c r="F210" i="1"/>
  <c r="G210" i="1"/>
  <c r="H210" i="1"/>
  <c r="I210" i="1"/>
  <c r="C210" i="1"/>
  <c r="C209" i="1"/>
  <c r="D209" i="1"/>
  <c r="E209" i="1"/>
  <c r="F209" i="1"/>
  <c r="G209" i="1"/>
  <c r="H209" i="1"/>
  <c r="I209" i="1"/>
  <c r="B209" i="1"/>
  <c r="L4" i="4" l="1"/>
  <c r="M7" i="4"/>
  <c r="M46" i="4" s="1"/>
  <c r="N4" i="4"/>
  <c r="M4" i="4"/>
  <c r="M54" i="4" s="1"/>
  <c r="N54" i="4" s="1"/>
  <c r="K4" i="4"/>
  <c r="K54" i="4" s="1"/>
  <c r="K7" i="4"/>
  <c r="K46" i="4" s="1"/>
  <c r="L7" i="4"/>
  <c r="J7" i="4"/>
  <c r="N7" i="4"/>
  <c r="N46" i="4" s="1"/>
  <c r="C207" i="1"/>
  <c r="D207" i="1"/>
  <c r="E207" i="1"/>
  <c r="F207" i="1"/>
  <c r="G207" i="1"/>
  <c r="H207" i="1"/>
  <c r="I207" i="1"/>
  <c r="B207" i="1"/>
  <c r="C206" i="1"/>
  <c r="D206" i="1"/>
  <c r="E206" i="1"/>
  <c r="F206" i="1"/>
  <c r="G206" i="1"/>
  <c r="H206" i="1"/>
  <c r="I206" i="1"/>
  <c r="B206" i="1"/>
  <c r="B46" i="4"/>
  <c r="L8" i="4" l="1"/>
  <c r="L46" i="4"/>
  <c r="K9" i="4"/>
  <c r="K8" i="4"/>
  <c r="J46" i="4"/>
  <c r="M9" i="4"/>
  <c r="N8" i="4"/>
  <c r="M8" i="4"/>
  <c r="L9" i="4"/>
  <c r="J9" i="4"/>
  <c r="N9" i="4"/>
  <c r="C47" i="4" l="1"/>
  <c r="D47" i="4"/>
  <c r="E47" i="4"/>
  <c r="F47" i="4"/>
  <c r="G47" i="4"/>
  <c r="H47" i="4"/>
  <c r="I47" i="4"/>
  <c r="B47" i="4"/>
  <c r="C46" i="4"/>
  <c r="C49" i="4" s="1"/>
  <c r="D46" i="4"/>
  <c r="D49" i="4" s="1"/>
  <c r="E46" i="4"/>
  <c r="E49" i="4" s="1"/>
  <c r="F46" i="4"/>
  <c r="F49" i="4" s="1"/>
  <c r="G46" i="4"/>
  <c r="G49" i="4" s="1"/>
  <c r="H46" i="4"/>
  <c r="H49" i="4" s="1"/>
  <c r="I46" i="4"/>
  <c r="I49" i="4" s="1"/>
  <c r="I53" i="4" l="1"/>
  <c r="I54" i="4" s="1"/>
  <c r="H53" i="4"/>
  <c r="H54" i="4" s="1"/>
  <c r="G53" i="4"/>
  <c r="G54" i="4" s="1"/>
  <c r="D53" i="4"/>
  <c r="D54" i="4" s="1"/>
  <c r="F53" i="4"/>
  <c r="F54" i="4" s="1"/>
  <c r="E53" i="4"/>
  <c r="E54" i="4" s="1"/>
  <c r="C53" i="4"/>
  <c r="C54" i="4" s="1"/>
  <c r="C64" i="1"/>
  <c r="D64" i="1"/>
  <c r="E64" i="1"/>
  <c r="F64" i="1"/>
  <c r="G64" i="1"/>
  <c r="H64" i="1"/>
  <c r="I64" i="1"/>
  <c r="B64" i="1"/>
  <c r="B8" i="3"/>
  <c r="C8" i="3"/>
  <c r="D8" i="3"/>
  <c r="E8" i="3"/>
  <c r="F8" i="3"/>
  <c r="G8" i="3"/>
  <c r="H8" i="3"/>
  <c r="I8" i="3"/>
  <c r="C25" i="4" l="1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I70" i="4" s="1"/>
  <c r="B21" i="4"/>
  <c r="E55" i="4" l="1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B48" i="4"/>
  <c r="B49" i="4" s="1"/>
  <c r="C42" i="4"/>
  <c r="D42" i="4"/>
  <c r="E42" i="4"/>
  <c r="F42" i="4"/>
  <c r="G42" i="4"/>
  <c r="H42" i="4"/>
  <c r="I42" i="4"/>
  <c r="B42" i="4"/>
  <c r="C39" i="4"/>
  <c r="D39" i="4"/>
  <c r="E39" i="4"/>
  <c r="F39" i="4"/>
  <c r="G39" i="4"/>
  <c r="H39" i="4"/>
  <c r="I39" i="4"/>
  <c r="B39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B58" i="4" l="1"/>
  <c r="E58" i="4"/>
  <c r="D58" i="4"/>
  <c r="C58" i="4"/>
  <c r="C64" i="4"/>
  <c r="I55" i="4"/>
  <c r="D55" i="4"/>
  <c r="I58" i="4"/>
  <c r="F55" i="4"/>
  <c r="C60" i="4"/>
  <c r="C55" i="4"/>
  <c r="G55" i="4"/>
  <c r="H58" i="4"/>
  <c r="G58" i="4"/>
  <c r="F58" i="4"/>
  <c r="H55" i="4"/>
  <c r="G64" i="4"/>
  <c r="B64" i="4"/>
  <c r="E64" i="4"/>
  <c r="I64" i="4"/>
  <c r="H64" i="4"/>
  <c r="F64" i="4"/>
  <c r="E60" i="4"/>
  <c r="D64" i="4"/>
  <c r="H60" i="4"/>
  <c r="B60" i="4"/>
  <c r="I60" i="4"/>
  <c r="G60" i="4"/>
  <c r="F60" i="4"/>
  <c r="D60" i="4"/>
  <c r="B50" i="4" l="1"/>
  <c r="B53" i="4" s="1"/>
  <c r="B54" i="4" s="1"/>
  <c r="B55" i="4" l="1"/>
  <c r="C70" i="4"/>
  <c r="D70" i="4"/>
  <c r="E70" i="4"/>
  <c r="F70" i="4"/>
  <c r="G70" i="4"/>
  <c r="H70" i="4"/>
  <c r="B70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I31" i="4" l="1"/>
  <c r="H31" i="4"/>
  <c r="G31" i="4"/>
  <c r="F31" i="4"/>
  <c r="E31" i="4"/>
  <c r="D31" i="4"/>
  <c r="C31" i="4"/>
  <c r="B43" i="4"/>
  <c r="H43" i="4"/>
  <c r="G43" i="4"/>
  <c r="I43" i="4"/>
  <c r="F43" i="4"/>
  <c r="E43" i="4"/>
  <c r="D43" i="4"/>
  <c r="C43" i="4"/>
  <c r="B31" i="4"/>
  <c r="C44" i="4" l="1"/>
  <c r="D44" i="4"/>
  <c r="E44" i="4"/>
  <c r="G44" i="4"/>
  <c r="F44" i="4"/>
  <c r="H44" i="4"/>
  <c r="I44" i="4"/>
  <c r="B44" i="4"/>
  <c r="C15" i="4"/>
  <c r="C17" i="4" s="1"/>
  <c r="D15" i="4"/>
  <c r="D17" i="4" s="1"/>
  <c r="E15" i="4"/>
  <c r="E17" i="4" s="1"/>
  <c r="E18" i="4" s="1"/>
  <c r="F15" i="4"/>
  <c r="F17" i="4" s="1"/>
  <c r="G15" i="4"/>
  <c r="G17" i="4" s="1"/>
  <c r="H15" i="4"/>
  <c r="H17" i="4" s="1"/>
  <c r="I15" i="4"/>
  <c r="B15" i="4"/>
  <c r="B17" i="4" s="1"/>
  <c r="B18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I17" i="4" l="1"/>
  <c r="J15" i="4"/>
  <c r="K15" i="4" s="1"/>
  <c r="L15" i="4" s="1"/>
  <c r="M15" i="4" s="1"/>
  <c r="N15" i="4" s="1"/>
  <c r="F18" i="4"/>
  <c r="H18" i="4"/>
  <c r="D18" i="4"/>
  <c r="C18" i="4"/>
  <c r="G18" i="4"/>
  <c r="K121" i="3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I18" i="4" l="1"/>
  <c r="J18" i="4" s="1"/>
  <c r="K18" i="4" s="1"/>
  <c r="L18" i="4" s="1"/>
  <c r="M18" i="4" s="1"/>
  <c r="N18" i="4" s="1"/>
  <c r="N60" i="3"/>
  <c r="N59" i="3" s="1"/>
  <c r="M59" i="3"/>
  <c r="N30" i="3"/>
  <c r="N28" i="3" s="1"/>
  <c r="M28" i="3"/>
  <c r="J17" i="4" l="1"/>
  <c r="K17" i="4" s="1"/>
  <c r="L17" i="4" s="1"/>
  <c r="M17" i="4" s="1"/>
  <c r="N17" i="4" s="1"/>
  <c r="H1" i="4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6" i="4"/>
  <c r="I41" i="3"/>
  <c r="J41" i="3" s="1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D41" i="3"/>
  <c r="D6" i="4"/>
  <c r="E41" i="3"/>
  <c r="E6" i="4"/>
  <c r="F41" i="3"/>
  <c r="F6" i="4"/>
  <c r="C41" i="3"/>
  <c r="G41" i="3"/>
  <c r="G6" i="4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F7" i="4" l="1"/>
  <c r="G7" i="4"/>
  <c r="E7" i="4"/>
  <c r="D7" i="4"/>
  <c r="K146" i="3"/>
  <c r="K173" i="3"/>
  <c r="K163" i="3"/>
  <c r="M147" i="3"/>
  <c r="L145" i="3"/>
  <c r="B9" i="3"/>
  <c r="B6" i="4"/>
  <c r="M203" i="3"/>
  <c r="L201" i="3"/>
  <c r="I15" i="3"/>
  <c r="I5" i="4"/>
  <c r="I11" i="3"/>
  <c r="I6" i="4"/>
  <c r="I9" i="3"/>
  <c r="C9" i="3"/>
  <c r="C6" i="4"/>
  <c r="C7" i="4" s="1"/>
  <c r="I6" i="3"/>
  <c r="H5" i="4"/>
  <c r="H7" i="4" s="1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F8" i="4" l="1"/>
  <c r="G8" i="4"/>
  <c r="E8" i="4"/>
  <c r="G11" i="4"/>
  <c r="G14" i="4" s="1"/>
  <c r="H8" i="4"/>
  <c r="I7" i="4"/>
  <c r="E12" i="3"/>
  <c r="D8" i="4"/>
  <c r="C11" i="4"/>
  <c r="G66" i="4"/>
  <c r="G68" i="4" s="1"/>
  <c r="G69" i="4" s="1"/>
  <c r="D11" i="4"/>
  <c r="I3" i="4"/>
  <c r="I19" i="3"/>
  <c r="I10" i="3"/>
  <c r="I7" i="3"/>
  <c r="F11" i="4"/>
  <c r="I12" i="3"/>
  <c r="I13" i="3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J4" i="4" l="1"/>
  <c r="H9" i="4"/>
  <c r="I8" i="4"/>
  <c r="J8" i="4"/>
  <c r="J10" i="4" s="1"/>
  <c r="G13" i="4"/>
  <c r="D24" i="4"/>
  <c r="I4" i="4"/>
  <c r="I24" i="4"/>
  <c r="H24" i="4"/>
  <c r="H4" i="4"/>
  <c r="G24" i="4"/>
  <c r="G9" i="4"/>
  <c r="I9" i="4"/>
  <c r="B4" i="4"/>
  <c r="B24" i="4"/>
  <c r="D9" i="4"/>
  <c r="H14" i="4"/>
  <c r="H13" i="4"/>
  <c r="E14" i="4"/>
  <c r="E13" i="4"/>
  <c r="D14" i="4"/>
  <c r="D13" i="4"/>
  <c r="G19" i="4"/>
  <c r="G16" i="4"/>
  <c r="F14" i="4"/>
  <c r="F13" i="4"/>
  <c r="C14" i="4"/>
  <c r="C13" i="4"/>
  <c r="B12" i="3"/>
  <c r="B9" i="4"/>
  <c r="C8" i="4"/>
  <c r="B8" i="4"/>
  <c r="C19" i="3"/>
  <c r="C3" i="4"/>
  <c r="F66" i="4"/>
  <c r="F68" i="4" s="1"/>
  <c r="F69" i="4" s="1"/>
  <c r="D66" i="4"/>
  <c r="D68" i="4" s="1"/>
  <c r="D69" i="4" s="1"/>
  <c r="E66" i="4"/>
  <c r="E68" i="4" s="1"/>
  <c r="E69" i="4" s="1"/>
  <c r="M146" i="3"/>
  <c r="M173" i="3"/>
  <c r="M174" i="3" s="1"/>
  <c r="M163" i="3"/>
  <c r="E10" i="3"/>
  <c r="E3" i="4"/>
  <c r="F16" i="3"/>
  <c r="F3" i="4"/>
  <c r="I11" i="4"/>
  <c r="H66" i="4"/>
  <c r="H68" i="4" s="1"/>
  <c r="H69" i="4" s="1"/>
  <c r="N146" i="3"/>
  <c r="N163" i="3"/>
  <c r="N173" i="3"/>
  <c r="C66" i="4"/>
  <c r="C68" i="4" s="1"/>
  <c r="C69" i="4" s="1"/>
  <c r="B11" i="4"/>
  <c r="B13" i="4" s="1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J51" i="4" l="1"/>
  <c r="K51" i="4" s="1"/>
  <c r="L51" i="4" s="1"/>
  <c r="M51" i="4" s="1"/>
  <c r="N51" i="4" s="1"/>
  <c r="J52" i="4"/>
  <c r="K52" i="4" s="1"/>
  <c r="L52" i="4" s="1"/>
  <c r="M52" i="4" s="1"/>
  <c r="N52" i="4" s="1"/>
  <c r="J47" i="4"/>
  <c r="K47" i="4" s="1"/>
  <c r="L47" i="4" s="1"/>
  <c r="M47" i="4" s="1"/>
  <c r="N47" i="4" s="1"/>
  <c r="J57" i="4"/>
  <c r="K57" i="4" s="1"/>
  <c r="L57" i="4" s="1"/>
  <c r="M57" i="4" s="1"/>
  <c r="N57" i="4" s="1"/>
  <c r="J59" i="4"/>
  <c r="J56" i="4"/>
  <c r="J65" i="4"/>
  <c r="K65" i="4" s="1"/>
  <c r="L65" i="4" s="1"/>
  <c r="M65" i="4" s="1"/>
  <c r="N65" i="4" s="1"/>
  <c r="J22" i="4"/>
  <c r="J48" i="4"/>
  <c r="J23" i="4"/>
  <c r="J50" i="4"/>
  <c r="K50" i="4" s="1"/>
  <c r="L50" i="4" s="1"/>
  <c r="M50" i="4" s="1"/>
  <c r="N50" i="4" s="1"/>
  <c r="J25" i="4"/>
  <c r="K25" i="4" s="1"/>
  <c r="L25" i="4" s="1"/>
  <c r="M25" i="4" s="1"/>
  <c r="N25" i="4" s="1"/>
  <c r="J21" i="4"/>
  <c r="K21" i="4" s="1"/>
  <c r="J35" i="4"/>
  <c r="K35" i="4" s="1"/>
  <c r="L35" i="4" s="1"/>
  <c r="M35" i="4" s="1"/>
  <c r="N35" i="4" s="1"/>
  <c r="J32" i="4"/>
  <c r="K32" i="4" s="1"/>
  <c r="J42" i="4"/>
  <c r="K42" i="4" s="1"/>
  <c r="L42" i="4" s="1"/>
  <c r="M42" i="4" s="1"/>
  <c r="N42" i="4" s="1"/>
  <c r="J39" i="4"/>
  <c r="K39" i="4" s="1"/>
  <c r="L39" i="4" s="1"/>
  <c r="M39" i="4" s="1"/>
  <c r="N39" i="4" s="1"/>
  <c r="J27" i="4"/>
  <c r="K27" i="4" s="1"/>
  <c r="L27" i="4" s="1"/>
  <c r="M27" i="4" s="1"/>
  <c r="N27" i="4" s="1"/>
  <c r="J29" i="4"/>
  <c r="K29" i="4" s="1"/>
  <c r="L29" i="4" s="1"/>
  <c r="M29" i="4" s="1"/>
  <c r="N29" i="4" s="1"/>
  <c r="J30" i="4"/>
  <c r="K30" i="4" s="1"/>
  <c r="L30" i="4" s="1"/>
  <c r="M30" i="4" s="1"/>
  <c r="N30" i="4" s="1"/>
  <c r="J33" i="4"/>
  <c r="J37" i="4"/>
  <c r="K37" i="4" s="1"/>
  <c r="L37" i="4" s="1"/>
  <c r="M37" i="4" s="1"/>
  <c r="N37" i="4" s="1"/>
  <c r="J38" i="4"/>
  <c r="K38" i="4" s="1"/>
  <c r="L38" i="4" s="1"/>
  <c r="M38" i="4" s="1"/>
  <c r="N38" i="4" s="1"/>
  <c r="J40" i="4"/>
  <c r="K40" i="4" s="1"/>
  <c r="L40" i="4" s="1"/>
  <c r="M40" i="4" s="1"/>
  <c r="N40" i="4" s="1"/>
  <c r="J26" i="4"/>
  <c r="K26" i="4" s="1"/>
  <c r="L26" i="4" s="1"/>
  <c r="M26" i="4" s="1"/>
  <c r="N26" i="4" s="1"/>
  <c r="J28" i="4"/>
  <c r="K28" i="4" s="1"/>
  <c r="L28" i="4" s="1"/>
  <c r="M28" i="4" s="1"/>
  <c r="N28" i="4" s="1"/>
  <c r="J41" i="4"/>
  <c r="K41" i="4" s="1"/>
  <c r="L41" i="4" s="1"/>
  <c r="M41" i="4" s="1"/>
  <c r="N41" i="4" s="1"/>
  <c r="J36" i="4"/>
  <c r="K36" i="4" s="1"/>
  <c r="L36" i="4" s="1"/>
  <c r="M36" i="4" s="1"/>
  <c r="N36" i="4" s="1"/>
  <c r="J34" i="4"/>
  <c r="K34" i="4" s="1"/>
  <c r="L34" i="4" s="1"/>
  <c r="M34" i="4" s="1"/>
  <c r="N34" i="4" s="1"/>
  <c r="K10" i="4"/>
  <c r="J11" i="4"/>
  <c r="D4" i="4"/>
  <c r="G4" i="4"/>
  <c r="C4" i="4"/>
  <c r="C24" i="4"/>
  <c r="C9" i="4"/>
  <c r="F24" i="4"/>
  <c r="F4" i="4"/>
  <c r="F9" i="4"/>
  <c r="E24" i="4"/>
  <c r="E4" i="4"/>
  <c r="E9" i="4"/>
  <c r="I14" i="4"/>
  <c r="I13" i="4"/>
  <c r="J13" i="4" s="1"/>
  <c r="F19" i="4"/>
  <c r="F16" i="4"/>
  <c r="D19" i="4"/>
  <c r="D16" i="4"/>
  <c r="E16" i="4"/>
  <c r="E19" i="4"/>
  <c r="H19" i="4"/>
  <c r="H16" i="4"/>
  <c r="C19" i="4"/>
  <c r="C16" i="4"/>
  <c r="I66" i="4"/>
  <c r="B14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E96" i="1" s="1"/>
  <c r="E97" i="1" s="1"/>
  <c r="D94" i="1"/>
  <c r="D96" i="1" s="1"/>
  <c r="D97" i="1" s="1"/>
  <c r="C94" i="1"/>
  <c r="C96" i="1" s="1"/>
  <c r="C97" i="1" s="1"/>
  <c r="B94" i="1"/>
  <c r="B96" i="1" s="1"/>
  <c r="B97" i="1" s="1"/>
  <c r="F94" i="1"/>
  <c r="F96" i="1" s="1"/>
  <c r="F97" i="1" s="1"/>
  <c r="G94" i="1"/>
  <c r="G96" i="1" s="1"/>
  <c r="G97" i="1" s="1"/>
  <c r="H76" i="1"/>
  <c r="H94" i="1" s="1"/>
  <c r="H96" i="1" s="1"/>
  <c r="E60" i="1"/>
  <c r="G10" i="1"/>
  <c r="I59" i="1"/>
  <c r="I60" i="1" s="1"/>
  <c r="G60" i="1"/>
  <c r="D60" i="1"/>
  <c r="J58" i="4" l="1"/>
  <c r="K56" i="4"/>
  <c r="K48" i="4"/>
  <c r="J49" i="4"/>
  <c r="J53" i="4" s="1"/>
  <c r="J55" i="4" s="1"/>
  <c r="K59" i="4"/>
  <c r="J60" i="4"/>
  <c r="K22" i="4"/>
  <c r="J70" i="4"/>
  <c r="L21" i="4"/>
  <c r="K31" i="4"/>
  <c r="K23" i="4"/>
  <c r="J24" i="4"/>
  <c r="J43" i="4"/>
  <c r="K33" i="4"/>
  <c r="L33" i="4" s="1"/>
  <c r="M33" i="4" s="1"/>
  <c r="N33" i="4" s="1"/>
  <c r="L32" i="4"/>
  <c r="L10" i="4"/>
  <c r="K11" i="4"/>
  <c r="K13" i="4"/>
  <c r="J12" i="4"/>
  <c r="J14" i="4" s="1"/>
  <c r="I16" i="4"/>
  <c r="I19" i="4"/>
  <c r="B19" i="4"/>
  <c r="B16" i="4"/>
  <c r="B66" i="4"/>
  <c r="B68" i="4" s="1"/>
  <c r="B69" i="4" s="1"/>
  <c r="C143" i="1"/>
  <c r="E143" i="1"/>
  <c r="B143" i="1"/>
  <c r="F143" i="1"/>
  <c r="I76" i="1"/>
  <c r="I94" i="1" s="1"/>
  <c r="G12" i="1"/>
  <c r="G20" i="1" s="1"/>
  <c r="G143" i="1"/>
  <c r="I95" i="1"/>
  <c r="H97" i="1"/>
  <c r="L22" i="4" l="1"/>
  <c r="K70" i="4"/>
  <c r="L59" i="4"/>
  <c r="K60" i="4"/>
  <c r="L48" i="4"/>
  <c r="K49" i="4"/>
  <c r="K53" i="4" s="1"/>
  <c r="K55" i="4" s="1"/>
  <c r="J61" i="4"/>
  <c r="J62" i="4"/>
  <c r="K62" i="4" s="1"/>
  <c r="J63" i="4"/>
  <c r="K63" i="4" s="1"/>
  <c r="L56" i="4"/>
  <c r="K58" i="4"/>
  <c r="K43" i="4"/>
  <c r="M32" i="4"/>
  <c r="L43" i="4"/>
  <c r="K24" i="4"/>
  <c r="L23" i="4"/>
  <c r="M21" i="4"/>
  <c r="L31" i="4"/>
  <c r="M10" i="4"/>
  <c r="L11" i="4"/>
  <c r="J16" i="4"/>
  <c r="J19" i="4"/>
  <c r="L13" i="4"/>
  <c r="K12" i="4"/>
  <c r="K14" i="4" s="1"/>
  <c r="I96" i="1"/>
  <c r="I97" i="1" s="1"/>
  <c r="I67" i="4"/>
  <c r="I68" i="4" s="1"/>
  <c r="H1" i="1"/>
  <c r="G1" i="1" s="1"/>
  <c r="F1" i="1" s="1"/>
  <c r="E1" i="1" s="1"/>
  <c r="D1" i="1" s="1"/>
  <c r="C1" i="1" s="1"/>
  <c r="B1" i="1" s="1"/>
  <c r="M59" i="4" l="1"/>
  <c r="L60" i="4"/>
  <c r="L62" i="4" s="1"/>
  <c r="L58" i="4"/>
  <c r="M56" i="4"/>
  <c r="K61" i="4"/>
  <c r="J64" i="4"/>
  <c r="J66" i="4" s="1"/>
  <c r="J68" i="4" s="1"/>
  <c r="M48" i="4"/>
  <c r="L49" i="4"/>
  <c r="L53" i="4" s="1"/>
  <c r="L55" i="4" s="1"/>
  <c r="L63" i="4"/>
  <c r="I69" i="4"/>
  <c r="J67" i="4"/>
  <c r="M22" i="4"/>
  <c r="L70" i="4"/>
  <c r="L24" i="4"/>
  <c r="M23" i="4"/>
  <c r="N32" i="4"/>
  <c r="N43" i="4" s="1"/>
  <c r="M43" i="4"/>
  <c r="N21" i="4"/>
  <c r="N31" i="4" s="1"/>
  <c r="M31" i="4"/>
  <c r="N10" i="4"/>
  <c r="N11" i="4" s="1"/>
  <c r="M11" i="4"/>
  <c r="K16" i="4"/>
  <c r="K19" i="4"/>
  <c r="M13" i="4"/>
  <c r="L12" i="4"/>
  <c r="L14" i="4" s="1"/>
  <c r="K112" i="3"/>
  <c r="L112" i="3" s="1"/>
  <c r="J69" i="4" l="1"/>
  <c r="K67" i="4"/>
  <c r="M58" i="4"/>
  <c r="N56" i="4"/>
  <c r="N58" i="4" s="1"/>
  <c r="N59" i="4"/>
  <c r="M60" i="4"/>
  <c r="M62" i="4" s="1"/>
  <c r="N48" i="4"/>
  <c r="M49" i="4"/>
  <c r="M53" i="4" s="1"/>
  <c r="M55" i="4" s="1"/>
  <c r="L61" i="4"/>
  <c r="K64" i="4"/>
  <c r="K66" i="4" s="1"/>
  <c r="N22" i="4"/>
  <c r="N70" i="4" s="1"/>
  <c r="M70" i="4"/>
  <c r="N23" i="4"/>
  <c r="N24" i="4" s="1"/>
  <c r="M24" i="4"/>
  <c r="L16" i="4"/>
  <c r="L19" i="4"/>
  <c r="N13" i="4"/>
  <c r="M12" i="4"/>
  <c r="M14" i="4" s="1"/>
  <c r="M112" i="3"/>
  <c r="N60" i="4" l="1"/>
  <c r="N62" i="4" s="1"/>
  <c r="N49" i="4"/>
  <c r="N53" i="4" s="1"/>
  <c r="N55" i="4" s="1"/>
  <c r="M63" i="4"/>
  <c r="N63" i="4" s="1"/>
  <c r="K68" i="4"/>
  <c r="M61" i="4"/>
  <c r="L64" i="4"/>
  <c r="L66" i="4" s="1"/>
  <c r="N12" i="4"/>
  <c r="N14" i="4" s="1"/>
  <c r="N16" i="4" s="1"/>
  <c r="M16" i="4"/>
  <c r="M19" i="4"/>
  <c r="N112" i="3"/>
  <c r="N61" i="4" l="1"/>
  <c r="N64" i="4" s="1"/>
  <c r="N66" i="4" s="1"/>
  <c r="M64" i="4"/>
  <c r="M66" i="4" s="1"/>
  <c r="L67" i="4"/>
  <c r="L68" i="4" s="1"/>
  <c r="K69" i="4"/>
  <c r="N19" i="4"/>
  <c r="G163" i="1"/>
  <c r="G164" i="1" s="1"/>
  <c r="G165" i="1" s="1"/>
  <c r="G173" i="3"/>
  <c r="G174" i="3" s="1"/>
  <c r="L69" i="4" l="1"/>
  <c r="M67" i="4"/>
  <c r="M68" i="4" s="1"/>
  <c r="H174" i="3"/>
  <c r="G175" i="3"/>
  <c r="G211" i="3"/>
  <c r="M69" i="4" l="1"/>
  <c r="N67" i="4"/>
  <c r="N68" i="4" s="1"/>
  <c r="N69" i="4" s="1"/>
  <c r="G14" i="3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K141" i="3"/>
  <c r="K3" i="3"/>
  <c r="K115" i="3"/>
  <c r="K128" i="3"/>
  <c r="K138" i="3"/>
  <c r="J139" i="3"/>
  <c r="J14" i="3"/>
  <c r="J17" i="3"/>
  <c r="J142" i="3"/>
  <c r="J131" i="3"/>
  <c r="J129" i="3"/>
  <c r="J5" i="3"/>
  <c r="L115" i="3"/>
  <c r="L141" i="3"/>
  <c r="L138" i="3"/>
  <c r="L3" i="3"/>
  <c r="L128" i="3"/>
  <c r="M114" i="3"/>
  <c r="N120" i="3"/>
  <c r="N114" i="3" s="1"/>
  <c r="L4" i="3" l="1"/>
  <c r="K4" i="3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132" i="3"/>
  <c r="J16" i="3"/>
  <c r="J15" i="3"/>
  <c r="L5" i="3"/>
  <c r="L129" i="3"/>
  <c r="K139" i="3"/>
  <c r="K14" i="3"/>
  <c r="K129" i="3"/>
  <c r="K5" i="3"/>
  <c r="L131" i="3"/>
  <c r="L17" i="3"/>
  <c r="L142" i="3"/>
  <c r="J135" i="3"/>
  <c r="K17" i="3"/>
  <c r="K142" i="3"/>
  <c r="K131" i="3"/>
  <c r="M4" i="3" l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14" i="3"/>
  <c r="N139" i="3"/>
  <c r="K8" i="3"/>
  <c r="K133" i="3"/>
  <c r="M135" i="3"/>
  <c r="M5" i="3"/>
  <c r="M129" i="3"/>
  <c r="N4" i="3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K10" i="3"/>
  <c r="K9" i="3"/>
  <c r="M8" i="3"/>
  <c r="M133" i="3"/>
  <c r="L11" i="3"/>
  <c r="N7" i="3"/>
  <c r="N6" i="3"/>
  <c r="K11" i="3"/>
  <c r="N135" i="3"/>
  <c r="L13" i="3" l="1"/>
  <c r="L12" i="3"/>
  <c r="K13" i="3"/>
  <c r="K12" i="3"/>
  <c r="M9" i="3"/>
  <c r="M10" i="3"/>
  <c r="N9" i="3"/>
  <c r="N10" i="3"/>
  <c r="N136" i="3"/>
  <c r="N137" i="3"/>
  <c r="N11" i="3"/>
  <c r="M11" i="3"/>
  <c r="M13" i="3" l="1"/>
  <c r="M12" i="3"/>
  <c r="N13" i="3"/>
  <c r="N12" i="3"/>
  <c r="J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<sst xmlns="http://schemas.openxmlformats.org/spreadsheetml/2006/main" count="489" uniqueCount="193">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</sst>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(#,##0\)_-;_-* &quot;-&quot;_-;_-@_-"/>
    <numFmt numFmtId="169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0" fillId="0" borderId="0" xfId="0" applyNumberFormat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43" fontId="0" fillId="0" borderId="0" xfId="0" applyNumberFormat="1"/>
    <xf numFmtId="165" fontId="2" fillId="0" borderId="2" xfId="1" applyNumberFormat="1" applyFont="1" applyFill="1" applyBorder="1"/>
    <xf numFmtId="164" fontId="5" fillId="0" borderId="0" xfId="1" applyFont="1" applyBorder="1"/>
    <xf numFmtId="165" fontId="2" fillId="0" borderId="0" xfId="1" applyNumberFormat="1" applyFont="1" applyFill="1" applyBorder="1"/>
    <xf numFmtId="0" fontId="2" fillId="7" borderId="0" xfId="0" applyFont="1" applyFill="1" applyAlignment="1">
      <alignment horizontal="right"/>
    </xf>
    <xf numFmtId="0" fontId="0" fillId="7" borderId="0" xfId="0" applyFill="1"/>
    <xf numFmtId="169" fontId="0" fillId="0" borderId="0" xfId="0" applyNumberFormat="1"/>
    <xf numFmtId="0" fontId="0" fillId="0" borderId="0" xfId="0" applyFill="1"/>
    <xf numFmtId="165" fontId="0" fillId="0" borderId="0" xfId="0" applyNumberFormat="1" applyFill="1"/>
    <xf numFmtId="167" fontId="16" fillId="0" borderId="0" xfId="3" applyNumberFormat="1" applyFont="1" applyFill="1"/>
    <xf numFmtId="0" fontId="16" fillId="0" borderId="0" xfId="3" applyNumberFormat="1" applyFont="1" applyFill="1"/>
    <xf numFmtId="0" fontId="16" fillId="0" borderId="0" xfId="3" applyNumberFormat="1" applyFont="1" applyFill="1" applyAlignment="1">
      <alignment horizontal="center"/>
    </xf>
    <xf numFmtId="167" fontId="17" fillId="0" borderId="0" xfId="3" applyNumberFormat="1" applyFont="1" applyFill="1"/>
    <xf numFmtId="167" fontId="18" fillId="0" borderId="0" xfId="3" applyNumberFormat="1" applyFont="1" applyFill="1"/>
    <xf numFmtId="167" fontId="17" fillId="0" borderId="1" xfId="3" applyNumberFormat="1" applyFont="1" applyFill="1" applyBorder="1"/>
    <xf numFmtId="167" fontId="19" fillId="0" borderId="1" xfId="3" applyNumberFormat="1" applyFont="1" applyFill="1" applyBorder="1"/>
    <xf numFmtId="167" fontId="19" fillId="0" borderId="0" xfId="3" applyNumberFormat="1" applyFont="1" applyFill="1"/>
    <xf numFmtId="167" fontId="20" fillId="0" borderId="0" xfId="3" applyNumberFormat="1" applyFont="1" applyFill="1"/>
    <xf numFmtId="0" fontId="20" fillId="0" borderId="0" xfId="0" applyFont="1" applyFill="1"/>
    <xf numFmtId="3" fontId="20" fillId="0" borderId="0" xfId="0" applyNumberFormat="1" applyFont="1" applyFill="1"/>
    <xf numFmtId="167" fontId="20" fillId="0" borderId="0" xfId="0" applyNumberFormat="1" applyFont="1" applyFill="1"/>
    <xf numFmtId="165" fontId="20" fillId="0" borderId="0" xfId="0" applyNumberFormat="1" applyFont="1" applyFill="1"/>
    <xf numFmtId="167" fontId="0" fillId="0" borderId="0" xfId="0" applyNumberFormat="1" applyFill="1"/>
    <xf numFmtId="165" fontId="2" fillId="0" borderId="4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3" sqref="A23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47" t="s">
        <v>191</v>
      </c>
    </row>
    <row r="3" spans="1:1" x14ac:dyDescent="0.25">
      <c r="A3" s="47" t="s">
        <v>190</v>
      </c>
    </row>
    <row r="4" spans="1:1" x14ac:dyDescent="0.25">
      <c r="A4" s="19" t="s">
        <v>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0"/>
  <sheetViews>
    <sheetView zoomScaleNormal="100" workbookViewId="0">
      <pane ySplit="1" topLeftCell="A62" activePane="bottomLeft" state="frozen"/>
      <selection pane="bottomLeft" activeCell="S74" sqref="S74"/>
    </sheetView>
  </sheetViews>
  <sheetFormatPr defaultRowHeight="15" x14ac:dyDescent="0.25"/>
  <cols>
    <col min="1" max="1" width="110.140625" bestFit="1" customWidth="1"/>
    <col min="2" max="2" width="7.85546875" bestFit="1" customWidth="1"/>
    <col min="3" max="7" width="8.5703125" bestFit="1" customWidth="1"/>
    <col min="8" max="8" width="7.85546875" bestFit="1" customWidth="1"/>
    <col min="9" max="9" width="8.140625" bestFit="1" customWidth="1"/>
    <col min="11" max="11" width="9.1406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23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23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23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23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K22" s="68">
        <v>2014</v>
      </c>
    </row>
    <row r="23" spans="1:23" x14ac:dyDescent="0.25">
      <c r="A23" s="1" t="s">
        <v>30</v>
      </c>
    </row>
    <row r="24" spans="1:23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23" x14ac:dyDescent="0.25">
      <c r="A25" s="11" t="s">
        <v>32</v>
      </c>
      <c r="B25" s="50">
        <v>3852</v>
      </c>
      <c r="C25" s="50">
        <v>3138</v>
      </c>
      <c r="D25" s="50">
        <v>3808</v>
      </c>
      <c r="E25" s="50">
        <v>4249</v>
      </c>
      <c r="F25" s="50">
        <v>4466</v>
      </c>
      <c r="G25" s="50">
        <v>8348</v>
      </c>
      <c r="H25" s="50">
        <v>9889</v>
      </c>
      <c r="I25" s="50">
        <v>8574</v>
      </c>
      <c r="K25" s="52">
        <v>2220</v>
      </c>
    </row>
    <row r="26" spans="1:23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K26" s="52">
        <v>2922</v>
      </c>
      <c r="L26" s="52"/>
    </row>
    <row r="27" spans="1:23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52"/>
      <c r="K27" s="52">
        <v>3434</v>
      </c>
      <c r="L27" s="52"/>
    </row>
    <row r="28" spans="1:23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K28" s="8">
        <v>3947</v>
      </c>
      <c r="L28" s="52"/>
    </row>
    <row r="29" spans="1:23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K29" s="52">
        <v>818</v>
      </c>
      <c r="L29" s="52"/>
    </row>
    <row r="30" spans="1:23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  <c r="J30" s="5">
        <f t="shared" ref="J30:K30" si="7">+SUM(J25:J29)</f>
        <v>0</v>
      </c>
      <c r="K30" s="5">
        <f t="shared" si="7"/>
        <v>13341</v>
      </c>
    </row>
    <row r="31" spans="1:23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K31" s="3">
        <v>2834</v>
      </c>
    </row>
    <row r="32" spans="1:23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  <c r="K32" s="3">
        <v>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>
        <f>L31-M31</f>
        <v>0</v>
      </c>
    </row>
    <row r="33" spans="1:17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K33" s="3">
        <v>282</v>
      </c>
    </row>
    <row r="34" spans="1:17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K34" s="3">
        <v>131</v>
      </c>
    </row>
    <row r="35" spans="1:17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K35" s="3">
        <v>2006</v>
      </c>
    </row>
    <row r="36" spans="1:17" ht="15.75" thickBot="1" x14ac:dyDescent="0.3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  <c r="J36" s="7">
        <f t="shared" ref="J36:K36" si="9">+SUM(J30:J35)</f>
        <v>0</v>
      </c>
      <c r="K36" s="7">
        <f t="shared" si="9"/>
        <v>18594</v>
      </c>
    </row>
    <row r="37" spans="1:17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K39" s="3">
        <v>7</v>
      </c>
    </row>
    <row r="40" spans="1:17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K40" s="3">
        <v>167</v>
      </c>
      <c r="L40" s="52"/>
    </row>
    <row r="41" spans="1:17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K41" s="8">
        <v>1930</v>
      </c>
      <c r="L41" s="52"/>
    </row>
    <row r="42" spans="1:17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  <c r="K42" s="8">
        <v>0</v>
      </c>
      <c r="L42" s="52"/>
    </row>
    <row r="43" spans="1:17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K43" s="3">
        <v>2491</v>
      </c>
    </row>
    <row r="44" spans="1:17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K44" s="3">
        <v>432</v>
      </c>
    </row>
    <row r="45" spans="1:17" x14ac:dyDescent="0.25">
      <c r="A45" s="4" t="s">
        <v>13</v>
      </c>
      <c r="B45" s="5">
        <f t="shared" ref="B45:H45" si="10">+SUM(B39:B44)</f>
        <v>6332</v>
      </c>
      <c r="C45" s="5">
        <f t="shared" si="10"/>
        <v>5358</v>
      </c>
      <c r="D45" s="5">
        <f t="shared" si="10"/>
        <v>5474</v>
      </c>
      <c r="E45" s="5">
        <f t="shared" si="10"/>
        <v>6040</v>
      </c>
      <c r="F45" s="5">
        <f t="shared" si="10"/>
        <v>7866</v>
      </c>
      <c r="G45" s="5">
        <f t="shared" si="10"/>
        <v>8284</v>
      </c>
      <c r="H45" s="5">
        <f t="shared" si="10"/>
        <v>9674</v>
      </c>
      <c r="I45" s="5">
        <f>+SUM(I39:I44)</f>
        <v>10730</v>
      </c>
      <c r="J45" s="5">
        <f t="shared" ref="J45:K45" si="11">+SUM(J39:J44)</f>
        <v>0</v>
      </c>
      <c r="K45" s="5">
        <f t="shared" si="11"/>
        <v>5027</v>
      </c>
      <c r="L45" s="52"/>
      <c r="M45" s="52"/>
      <c r="N45" s="52"/>
      <c r="O45" s="52"/>
      <c r="P45" s="52"/>
      <c r="Q45" s="52"/>
    </row>
    <row r="46" spans="1:17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K46" s="3">
        <v>1199</v>
      </c>
    </row>
    <row r="47" spans="1:17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  <c r="K47" s="3">
        <v>0</v>
      </c>
    </row>
    <row r="48" spans="1:17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K48" s="3">
        <v>1544</v>
      </c>
    </row>
    <row r="49" spans="1:11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1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11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1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1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1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K54" s="3">
        <v>3</v>
      </c>
    </row>
    <row r="55" spans="1:11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K55" s="3">
        <v>5865</v>
      </c>
    </row>
    <row r="56" spans="1:11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K56" s="3">
        <v>85</v>
      </c>
    </row>
    <row r="57" spans="1:11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K57" s="3">
        <v>4871</v>
      </c>
    </row>
    <row r="58" spans="1:11" x14ac:dyDescent="0.25">
      <c r="A58" s="4" t="s">
        <v>61</v>
      </c>
      <c r="B58" s="5">
        <f t="shared" ref="B58:H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si="12"/>
        <v>12767</v>
      </c>
      <c r="I58" s="5">
        <f>+SUM(I53:I57)</f>
        <v>15281</v>
      </c>
      <c r="J58" s="5">
        <f t="shared" ref="J58:K58" si="13">+SUM(J53:J57)</f>
        <v>0</v>
      </c>
      <c r="K58" s="5">
        <f t="shared" si="13"/>
        <v>10824</v>
      </c>
    </row>
    <row r="59" spans="1:11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21396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  <c r="J59" s="7">
        <f t="shared" ref="J59:K59" si="15">+SUM(J45:J50)+J58</f>
        <v>0</v>
      </c>
      <c r="K59" s="7">
        <f t="shared" si="15"/>
        <v>18594</v>
      </c>
    </row>
    <row r="60" spans="1:11" s="12" customFormat="1" ht="15.75" thickTop="1" x14ac:dyDescent="0.25">
      <c r="A60" s="12" t="s">
        <v>3</v>
      </c>
      <c r="B60" s="13">
        <f t="shared" ref="B60:H60" si="16">+B59-B36</f>
        <v>0</v>
      </c>
      <c r="C60" s="13">
        <f t="shared" si="16"/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</row>
    <row r="61" spans="1:11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1" x14ac:dyDescent="0.25">
      <c r="A62" t="s">
        <v>15</v>
      </c>
    </row>
    <row r="63" spans="1:11" x14ac:dyDescent="0.25">
      <c r="A63" s="1" t="s">
        <v>63</v>
      </c>
    </row>
    <row r="64" spans="1:11" s="1" customFormat="1" x14ac:dyDescent="0.25">
      <c r="A64" s="10" t="s">
        <v>64</v>
      </c>
      <c r="B64" s="9">
        <f>B12</f>
        <v>3273</v>
      </c>
      <c r="C64" s="9">
        <f t="shared" ref="C64:I64" si="17">C12</f>
        <v>3760</v>
      </c>
      <c r="D64" s="9">
        <f t="shared" si="17"/>
        <v>4240</v>
      </c>
      <c r="E64" s="9">
        <f t="shared" si="17"/>
        <v>1933</v>
      </c>
      <c r="F64" s="9">
        <f t="shared" si="17"/>
        <v>4029</v>
      </c>
      <c r="G64" s="9">
        <f t="shared" si="17"/>
        <v>2539</v>
      </c>
      <c r="H64" s="9">
        <f t="shared" si="17"/>
        <v>5727</v>
      </c>
      <c r="I64" s="9">
        <f t="shared" si="17"/>
        <v>6046</v>
      </c>
    </row>
    <row r="65" spans="1:1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52">
        <f>B68+B69+B70+B67</f>
        <v>545</v>
      </c>
      <c r="L70" s="52">
        <f t="shared" ref="L70:S70" si="18">C68+C69+C70+C67</f>
        <v>267</v>
      </c>
      <c r="M70" s="52">
        <f t="shared" si="18"/>
        <v>-165</v>
      </c>
      <c r="N70" s="52">
        <f t="shared" si="18"/>
        <v>793</v>
      </c>
      <c r="O70" s="52">
        <f t="shared" si="18"/>
        <v>607</v>
      </c>
      <c r="P70" s="52">
        <f t="shared" si="18"/>
        <v>470</v>
      </c>
      <c r="Q70" s="52">
        <f t="shared" si="18"/>
        <v>141</v>
      </c>
      <c r="R70" s="52">
        <f t="shared" si="18"/>
        <v>85</v>
      </c>
      <c r="S70" s="52">
        <f t="shared" si="18"/>
        <v>0</v>
      </c>
    </row>
    <row r="71" spans="1:1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52"/>
    </row>
    <row r="75" spans="1:1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52"/>
      <c r="K75" s="52"/>
    </row>
    <row r="76" spans="1:19" x14ac:dyDescent="0.25">
      <c r="A76" s="24" t="s">
        <v>74</v>
      </c>
      <c r="B76" s="25">
        <f t="shared" ref="B76:H76" si="19">+SUM(B64:B75)</f>
        <v>4680</v>
      </c>
      <c r="C76" s="25">
        <f t="shared" si="19"/>
        <v>3096</v>
      </c>
      <c r="D76" s="25">
        <f t="shared" si="19"/>
        <v>3846</v>
      </c>
      <c r="E76" s="25">
        <f t="shared" si="19"/>
        <v>4955</v>
      </c>
      <c r="F76" s="25">
        <f t="shared" si="19"/>
        <v>5903</v>
      </c>
      <c r="G76" s="25">
        <f t="shared" si="19"/>
        <v>2485</v>
      </c>
      <c r="H76" s="25">
        <f t="shared" si="19"/>
        <v>6657</v>
      </c>
      <c r="I76" s="25">
        <f>+SUM(I64:I75)</f>
        <v>5188</v>
      </c>
      <c r="K76" s="52"/>
      <c r="L76" s="52"/>
      <c r="M76" s="52"/>
      <c r="N76" s="52"/>
      <c r="O76" s="52"/>
    </row>
    <row r="77" spans="1:1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K79" s="52"/>
    </row>
    <row r="80" spans="1:1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6" t="s">
        <v>80</v>
      </c>
      <c r="B83" s="25">
        <f t="shared" ref="B83:H83" si="20">+SUM(B78:B82)</f>
        <v>-175</v>
      </c>
      <c r="C83" s="25">
        <f t="shared" si="20"/>
        <v>-1034</v>
      </c>
      <c r="D83" s="25">
        <f t="shared" si="20"/>
        <v>-1008</v>
      </c>
      <c r="E83" s="25">
        <f t="shared" si="20"/>
        <v>276</v>
      </c>
      <c r="F83" s="25">
        <f t="shared" si="20"/>
        <v>-264</v>
      </c>
      <c r="G83" s="25">
        <f t="shared" si="20"/>
        <v>-1028</v>
      </c>
      <c r="H83" s="25">
        <f t="shared" si="20"/>
        <v>-3800</v>
      </c>
      <c r="I83" s="25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6" t="s">
        <v>88</v>
      </c>
      <c r="B92" s="25">
        <f t="shared" ref="B92:H92" si="21">+SUM(B85:B91)</f>
        <v>-2790</v>
      </c>
      <c r="C92" s="25">
        <f t="shared" si="21"/>
        <v>-2671</v>
      </c>
      <c r="D92" s="25">
        <f t="shared" si="21"/>
        <v>-2148</v>
      </c>
      <c r="E92" s="25">
        <f t="shared" si="21"/>
        <v>-4835</v>
      </c>
      <c r="F92" s="25">
        <f t="shared" si="21"/>
        <v>-5293</v>
      </c>
      <c r="G92" s="25">
        <f t="shared" si="21"/>
        <v>2491</v>
      </c>
      <c r="H92" s="25">
        <f t="shared" si="21"/>
        <v>-1459</v>
      </c>
      <c r="I92" s="25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6" t="s">
        <v>90</v>
      </c>
      <c r="B94" s="25">
        <f t="shared" ref="B94:H94" si="22">+B76+B83+B92+B93</f>
        <v>1632</v>
      </c>
      <c r="C94" s="25">
        <f t="shared" si="22"/>
        <v>-714</v>
      </c>
      <c r="D94" s="25">
        <f t="shared" si="22"/>
        <v>670</v>
      </c>
      <c r="E94" s="25">
        <f t="shared" si="22"/>
        <v>441</v>
      </c>
      <c r="F94" s="25">
        <f t="shared" si="22"/>
        <v>217</v>
      </c>
      <c r="G94" s="25">
        <f t="shared" si="22"/>
        <v>3882</v>
      </c>
      <c r="H94" s="25">
        <f t="shared" si="22"/>
        <v>1541</v>
      </c>
      <c r="I94" s="25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64">
        <f t="shared" ref="B96:H96" si="23">+B94+B95</f>
        <v>3852</v>
      </c>
      <c r="C96" s="64">
        <f t="shared" si="23"/>
        <v>3138</v>
      </c>
      <c r="D96" s="64">
        <f t="shared" si="23"/>
        <v>3808</v>
      </c>
      <c r="E96" s="64">
        <f t="shared" si="23"/>
        <v>4249</v>
      </c>
      <c r="F96" s="64">
        <f t="shared" si="23"/>
        <v>4466</v>
      </c>
      <c r="G96" s="64">
        <f t="shared" si="23"/>
        <v>8348</v>
      </c>
      <c r="H96" s="64">
        <f t="shared" si="23"/>
        <v>9889</v>
      </c>
      <c r="I96" s="64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24">+B96-B25</f>
        <v>0</v>
      </c>
      <c r="C97" s="13">
        <f t="shared" si="24"/>
        <v>0</v>
      </c>
      <c r="D97" s="13">
        <f t="shared" si="24"/>
        <v>0</v>
      </c>
      <c r="E97" s="13">
        <f t="shared" si="24"/>
        <v>0</v>
      </c>
      <c r="F97" s="13">
        <f t="shared" si="24"/>
        <v>0</v>
      </c>
      <c r="G97" s="13">
        <f t="shared" si="24"/>
        <v>0</v>
      </c>
      <c r="H97" s="13">
        <f t="shared" si="24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7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100</v>
      </c>
      <c r="B107" s="9">
        <f t="shared" ref="B107:H107" si="25">+SUM(B108:B110)</f>
        <v>13740</v>
      </c>
      <c r="C107" s="9">
        <f t="shared" si="25"/>
        <v>14764</v>
      </c>
      <c r="D107" s="9">
        <f t="shared" si="25"/>
        <v>15216</v>
      </c>
      <c r="E107" s="9">
        <f t="shared" si="25"/>
        <v>14855</v>
      </c>
      <c r="F107" s="9">
        <f t="shared" si="25"/>
        <v>15902</v>
      </c>
      <c r="G107" s="9">
        <f t="shared" si="25"/>
        <v>14484</v>
      </c>
      <c r="H107" s="9">
        <f t="shared" si="25"/>
        <v>17179</v>
      </c>
      <c r="I107" s="9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10" t="s">
        <v>101</v>
      </c>
      <c r="B111" s="9">
        <f t="shared" ref="B111" si="26">+SUM(B112:B114)</f>
        <v>7126</v>
      </c>
      <c r="C111" s="9">
        <f t="shared" ref="C111" si="27">+SUM(C112:C114)</f>
        <v>7568</v>
      </c>
      <c r="D111" s="9">
        <f t="shared" ref="D111" si="28">+SUM(D112:D114)</f>
        <v>7970</v>
      </c>
      <c r="E111" s="9">
        <f t="shared" ref="E111" si="29">+SUM(E112:E114)</f>
        <v>9242</v>
      </c>
      <c r="F111" s="9">
        <f t="shared" ref="F111" si="30">+SUM(F112:F114)</f>
        <v>9812</v>
      </c>
      <c r="G111" s="9">
        <f t="shared" ref="G111" si="31">+SUM(G112:G114)</f>
        <v>9347</v>
      </c>
      <c r="H111" s="9">
        <f t="shared" ref="H111" si="32">+SUM(H112:H114)</f>
        <v>11456</v>
      </c>
      <c r="I111" s="9">
        <f>+SUM(I112:I114)</f>
        <v>12479</v>
      </c>
    </row>
    <row r="112" spans="1:9" x14ac:dyDescent="0.2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102</v>
      </c>
      <c r="B115" s="9">
        <f t="shared" ref="B115" si="33">+SUM(B116:B118)</f>
        <v>3067</v>
      </c>
      <c r="C115" s="9">
        <f t="shared" ref="C115" si="34">+SUM(C116:C118)</f>
        <v>3785</v>
      </c>
      <c r="D115" s="9">
        <f t="shared" ref="D115" si="35">+SUM(D116:D118)</f>
        <v>4237</v>
      </c>
      <c r="E115" s="9">
        <f t="shared" ref="E115" si="36">+SUM(E116:E118)</f>
        <v>5134</v>
      </c>
      <c r="F115" s="9">
        <f t="shared" ref="F115" si="37">+SUM(F116:F118)</f>
        <v>6208</v>
      </c>
      <c r="G115" s="9">
        <f t="shared" ref="G115" si="38">+SUM(G116:G118)</f>
        <v>6679</v>
      </c>
      <c r="H115" s="9">
        <f t="shared" ref="H115" si="39">+SUM(H116:H118)</f>
        <v>8290</v>
      </c>
      <c r="I115" s="9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106</v>
      </c>
      <c r="B119" s="3">
        <f t="shared" ref="B119" si="40">+SUM(B120:B122)</f>
        <v>4653</v>
      </c>
      <c r="C119" s="3">
        <f t="shared" ref="C119" si="41">+SUM(C120:C122)</f>
        <v>4317</v>
      </c>
      <c r="D119" s="3">
        <f t="shared" ref="D119" si="42">+SUM(D120:D122)</f>
        <v>4737</v>
      </c>
      <c r="E119" s="3">
        <f t="shared" ref="E119" si="43">+SUM(E120:E122)</f>
        <v>5166</v>
      </c>
      <c r="F119" s="3">
        <f t="shared" ref="F119" si="44">+SUM(F120:F122)</f>
        <v>5254</v>
      </c>
      <c r="G119" s="3">
        <f t="shared" ref="G119" si="45">+SUM(G120:G122)</f>
        <v>5028</v>
      </c>
      <c r="H119" s="3">
        <f t="shared" ref="H119" si="46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47">+B107+B111+B115+B119+B123</f>
        <v>28701</v>
      </c>
      <c r="C124" s="5">
        <f t="shared" si="47"/>
        <v>30507</v>
      </c>
      <c r="D124" s="5">
        <f t="shared" si="47"/>
        <v>32233</v>
      </c>
      <c r="E124" s="5">
        <f t="shared" si="47"/>
        <v>34485</v>
      </c>
      <c r="F124" s="5">
        <f t="shared" si="47"/>
        <v>37218</v>
      </c>
      <c r="G124" s="5">
        <f t="shared" si="47"/>
        <v>35568</v>
      </c>
      <c r="H124" s="5">
        <f t="shared" si="47"/>
        <v>42293</v>
      </c>
      <c r="I124" s="5">
        <f t="shared" si="47"/>
        <v>44436</v>
      </c>
    </row>
    <row r="125" spans="1:9" x14ac:dyDescent="0.25">
      <c r="A125" s="2" t="s">
        <v>104</v>
      </c>
      <c r="B125" s="9">
        <f t="shared" ref="B125:G125" si="48">+SUM(B126:B129)</f>
        <v>1982</v>
      </c>
      <c r="C125" s="9">
        <f t="shared" si="48"/>
        <v>1955</v>
      </c>
      <c r="D125" s="9">
        <f t="shared" si="48"/>
        <v>2042</v>
      </c>
      <c r="E125" s="9">
        <f t="shared" si="48"/>
        <v>1886</v>
      </c>
      <c r="F125" s="9">
        <f t="shared" si="48"/>
        <v>1906</v>
      </c>
      <c r="G125" s="9">
        <f t="shared" si="48"/>
        <v>1846</v>
      </c>
      <c r="H125" s="9">
        <f>+SUM(H126:H129)</f>
        <v>2205</v>
      </c>
      <c r="I125" s="9">
        <f>+SUM(I126:I129)</f>
        <v>2346</v>
      </c>
    </row>
    <row r="126" spans="1:9" x14ac:dyDescent="0.25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9">+B124+B125+B130</f>
        <v>30601</v>
      </c>
      <c r="C131" s="7">
        <f t="shared" si="49"/>
        <v>32376</v>
      </c>
      <c r="D131" s="7">
        <f t="shared" si="49"/>
        <v>34350</v>
      </c>
      <c r="E131" s="7">
        <f t="shared" si="49"/>
        <v>36397</v>
      </c>
      <c r="F131" s="7">
        <f t="shared" si="49"/>
        <v>39117</v>
      </c>
      <c r="G131" s="7">
        <f t="shared" si="49"/>
        <v>37403</v>
      </c>
      <c r="H131" s="7">
        <f t="shared" si="49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50">+C131-C2</f>
        <v>0</v>
      </c>
      <c r="D132" s="13">
        <f t="shared" si="50"/>
        <v>0</v>
      </c>
      <c r="E132" s="13">
        <f t="shared" si="50"/>
        <v>0</v>
      </c>
      <c r="F132" s="13">
        <f t="shared" si="50"/>
        <v>0</v>
      </c>
      <c r="G132" s="13">
        <f t="shared" si="50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51">+SUM(B134:B138)</f>
        <v>4813</v>
      </c>
      <c r="C139" s="5">
        <f t="shared" si="51"/>
        <v>5328</v>
      </c>
      <c r="D139" s="5">
        <f t="shared" si="51"/>
        <v>5192</v>
      </c>
      <c r="E139" s="5">
        <f t="shared" si="51"/>
        <v>5525</v>
      </c>
      <c r="F139" s="5">
        <f t="shared" si="51"/>
        <v>6357</v>
      </c>
      <c r="G139" s="5">
        <f t="shared" si="51"/>
        <v>4646</v>
      </c>
      <c r="H139" s="5">
        <f t="shared" si="51"/>
        <v>8641</v>
      </c>
      <c r="I139" s="5">
        <f t="shared" si="51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52">+SUM(B139:B141)</f>
        <v>4233</v>
      </c>
      <c r="C142" s="7">
        <f t="shared" ref="C142" si="53">+SUM(C139:C141)</f>
        <v>4642</v>
      </c>
      <c r="D142" s="7">
        <f t="shared" ref="D142" si="54">+SUM(D139:D141)</f>
        <v>4945</v>
      </c>
      <c r="E142" s="7">
        <f t="shared" ref="E142" si="55">+SUM(E139:E141)</f>
        <v>4379</v>
      </c>
      <c r="F142" s="7">
        <f t="shared" ref="F142" si="56">+SUM(F139:F141)</f>
        <v>4850</v>
      </c>
      <c r="G142" s="7">
        <f t="shared" ref="G142" si="57">+SUM(G139:G141)</f>
        <v>2976</v>
      </c>
      <c r="H142" s="7">
        <f t="shared" ref="H142" si="58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9">+B142-B10-B8</f>
        <v>0</v>
      </c>
      <c r="C143" s="13">
        <f t="shared" si="59"/>
        <v>0</v>
      </c>
      <c r="D143" s="13">
        <f t="shared" si="59"/>
        <v>0</v>
      </c>
      <c r="E143" s="13">
        <f t="shared" si="59"/>
        <v>0</v>
      </c>
      <c r="F143" s="13">
        <f t="shared" si="59"/>
        <v>0</v>
      </c>
      <c r="G143" s="13">
        <f t="shared" si="59"/>
        <v>0</v>
      </c>
      <c r="H143" s="13">
        <f t="shared" si="59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60">+SUM(B145:B149)</f>
        <v>2176</v>
      </c>
      <c r="C150" s="5">
        <f t="shared" si="60"/>
        <v>2458</v>
      </c>
      <c r="D150" s="5">
        <f t="shared" si="60"/>
        <v>2626</v>
      </c>
      <c r="E150" s="5">
        <f t="shared" si="60"/>
        <v>2889</v>
      </c>
      <c r="F150" s="5">
        <f t="shared" si="60"/>
        <v>2971</v>
      </c>
      <c r="G150" s="5">
        <f t="shared" si="60"/>
        <v>2870</v>
      </c>
      <c r="H150" s="5">
        <f t="shared" si="60"/>
        <v>2971</v>
      </c>
      <c r="I150" s="5">
        <f t="shared" si="60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61">+SUM(B150:B152)</f>
        <v>3011</v>
      </c>
      <c r="C153" s="7">
        <f t="shared" si="61"/>
        <v>3520</v>
      </c>
      <c r="D153" s="7">
        <f t="shared" si="61"/>
        <v>3989</v>
      </c>
      <c r="E153" s="7">
        <f t="shared" si="61"/>
        <v>4454</v>
      </c>
      <c r="F153" s="7">
        <f t="shared" si="61"/>
        <v>4744</v>
      </c>
      <c r="G153" s="7">
        <f t="shared" si="61"/>
        <v>4866</v>
      </c>
      <c r="H153" s="7">
        <f t="shared" si="61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62">+B153-B31</f>
        <v>0</v>
      </c>
      <c r="C154" s="13">
        <f t="shared" si="62"/>
        <v>0</v>
      </c>
      <c r="D154" s="13">
        <f t="shared" si="62"/>
        <v>0</v>
      </c>
      <c r="E154" s="13">
        <f t="shared" si="62"/>
        <v>0</v>
      </c>
      <c r="F154" s="13">
        <f t="shared" si="62"/>
        <v>0</v>
      </c>
      <c r="G154" s="13">
        <f t="shared" si="62"/>
        <v>0</v>
      </c>
      <c r="H154" s="13">
        <f t="shared" si="62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25">
      <c r="A161" s="4" t="s">
        <v>119</v>
      </c>
      <c r="B161" s="5">
        <f t="shared" ref="B161:I161" si="63">+SUM(B156:B160)</f>
        <v>790</v>
      </c>
      <c r="C161" s="5">
        <f t="shared" si="63"/>
        <v>840</v>
      </c>
      <c r="D161" s="5">
        <f t="shared" si="63"/>
        <v>784</v>
      </c>
      <c r="E161" s="5">
        <f t="shared" si="63"/>
        <v>847</v>
      </c>
      <c r="F161" s="5">
        <f t="shared" si="63"/>
        <v>724</v>
      </c>
      <c r="G161" s="5">
        <f t="shared" si="63"/>
        <v>756</v>
      </c>
      <c r="H161" s="5">
        <f t="shared" si="63"/>
        <v>677</v>
      </c>
      <c r="I161" s="5">
        <f t="shared" si="63"/>
        <v>699</v>
      </c>
    </row>
    <row r="162" spans="1:11" x14ac:dyDescent="0.2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2"/>
    </row>
    <row r="163" spans="1:11" x14ac:dyDescent="0.25">
      <c r="A163" s="2" t="s">
        <v>108</v>
      </c>
      <c r="B163" s="3">
        <f t="shared" ref="B163:H163" si="64">-(SUM(B161:B162)+B81)</f>
        <v>104</v>
      </c>
      <c r="C163" s="3">
        <f t="shared" si="64"/>
        <v>264</v>
      </c>
      <c r="D163" s="3">
        <f t="shared" si="64"/>
        <v>291</v>
      </c>
      <c r="E163" s="3">
        <f t="shared" si="64"/>
        <v>159</v>
      </c>
      <c r="F163" s="3">
        <f t="shared" si="64"/>
        <v>377</v>
      </c>
      <c r="G163" s="3">
        <f t="shared" si="64"/>
        <v>318</v>
      </c>
      <c r="H163" s="3">
        <f t="shared" si="64"/>
        <v>11</v>
      </c>
      <c r="I163" s="3">
        <f>-(SUM(I161:I162)+I81)</f>
        <v>50</v>
      </c>
      <c r="K163" s="52"/>
    </row>
    <row r="164" spans="1:11" ht="15.75" thickBot="1" x14ac:dyDescent="0.3">
      <c r="A164" s="6" t="s">
        <v>123</v>
      </c>
      <c r="B164" s="7">
        <f t="shared" ref="B164:H164" si="65">+SUM(B161:B163)</f>
        <v>963</v>
      </c>
      <c r="C164" s="7">
        <f t="shared" si="65"/>
        <v>1143</v>
      </c>
      <c r="D164" s="7">
        <f t="shared" si="65"/>
        <v>1105</v>
      </c>
      <c r="E164" s="7">
        <f t="shared" si="65"/>
        <v>1028</v>
      </c>
      <c r="F164" s="7">
        <f t="shared" si="65"/>
        <v>1119</v>
      </c>
      <c r="G164" s="7">
        <f t="shared" si="65"/>
        <v>1086</v>
      </c>
      <c r="H164" s="7">
        <f t="shared" si="65"/>
        <v>695</v>
      </c>
      <c r="I164" s="7">
        <f>+SUM(I161:I163)</f>
        <v>758</v>
      </c>
    </row>
    <row r="165" spans="1:11" ht="15.75" thickTop="1" x14ac:dyDescent="0.25">
      <c r="A165" s="12" t="s">
        <v>111</v>
      </c>
      <c r="B165" s="13">
        <f t="shared" ref="B165:H165" si="66">+B164+B81</f>
        <v>0</v>
      </c>
      <c r="C165" s="13">
        <f t="shared" si="66"/>
        <v>0</v>
      </c>
      <c r="D165" s="13">
        <f t="shared" si="66"/>
        <v>0</v>
      </c>
      <c r="E165" s="13">
        <f t="shared" si="66"/>
        <v>0</v>
      </c>
      <c r="F165" s="13">
        <f t="shared" si="66"/>
        <v>0</v>
      </c>
      <c r="G165" s="13">
        <f t="shared" si="66"/>
        <v>0</v>
      </c>
      <c r="H165" s="13">
        <f t="shared" si="66"/>
        <v>0</v>
      </c>
      <c r="I165" s="13">
        <f>+I164+I81</f>
        <v>0</v>
      </c>
    </row>
    <row r="166" spans="1:11" x14ac:dyDescent="0.25">
      <c r="A166" s="1" t="s">
        <v>124</v>
      </c>
    </row>
    <row r="167" spans="1:11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25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25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25">
      <c r="A172" s="4" t="s">
        <v>119</v>
      </c>
      <c r="B172" s="5">
        <f t="shared" ref="B172:I172" si="67">+SUM(B167:B171)</f>
        <v>513</v>
      </c>
      <c r="C172" s="5">
        <f t="shared" si="67"/>
        <v>538</v>
      </c>
      <c r="D172" s="5">
        <f t="shared" si="67"/>
        <v>587</v>
      </c>
      <c r="E172" s="5">
        <f t="shared" si="67"/>
        <v>604</v>
      </c>
      <c r="F172" s="5">
        <f t="shared" si="67"/>
        <v>558</v>
      </c>
      <c r="G172" s="5">
        <f t="shared" si="67"/>
        <v>584</v>
      </c>
      <c r="H172" s="5">
        <f t="shared" si="67"/>
        <v>577</v>
      </c>
      <c r="I172" s="5">
        <f t="shared" si="67"/>
        <v>561</v>
      </c>
    </row>
    <row r="173" spans="1:11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.75" thickBot="1" x14ac:dyDescent="0.3">
      <c r="A175" s="6" t="s">
        <v>125</v>
      </c>
      <c r="B175" s="7">
        <f t="shared" ref="B175:H175" si="68">+SUM(B172:B174)</f>
        <v>606</v>
      </c>
      <c r="C175" s="7">
        <f t="shared" si="68"/>
        <v>649</v>
      </c>
      <c r="D175" s="7">
        <f t="shared" si="68"/>
        <v>706</v>
      </c>
      <c r="E175" s="7">
        <f t="shared" si="68"/>
        <v>747</v>
      </c>
      <c r="F175" s="7">
        <f t="shared" si="68"/>
        <v>705</v>
      </c>
      <c r="G175" s="7">
        <f t="shared" si="68"/>
        <v>721</v>
      </c>
      <c r="H175" s="7">
        <f t="shared" si="68"/>
        <v>744</v>
      </c>
      <c r="I175" s="7">
        <f>+SUM(I172:I174)</f>
        <v>717</v>
      </c>
    </row>
    <row r="176" spans="1:11" ht="15.75" thickTop="1" x14ac:dyDescent="0.25">
      <c r="A176" s="12" t="s">
        <v>111</v>
      </c>
      <c r="B176" s="13">
        <f t="shared" ref="B176:H176" si="69">+B175-B66</f>
        <v>0</v>
      </c>
      <c r="C176" s="13">
        <f t="shared" si="69"/>
        <v>0</v>
      </c>
      <c r="D176" s="13">
        <f t="shared" si="69"/>
        <v>0</v>
      </c>
      <c r="E176" s="13">
        <f t="shared" si="69"/>
        <v>0</v>
      </c>
      <c r="F176" s="13">
        <f t="shared" si="69"/>
        <v>0</v>
      </c>
      <c r="G176" s="13">
        <f t="shared" si="69"/>
        <v>0</v>
      </c>
      <c r="H176" s="13">
        <f t="shared" si="69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7" t="s">
        <v>127</v>
      </c>
    </row>
    <row r="179" spans="1:9" x14ac:dyDescent="0.25">
      <c r="A179" s="32" t="s">
        <v>100</v>
      </c>
      <c r="B179" s="33"/>
      <c r="C179" s="33">
        <f>(C107-B107)/B107</f>
        <v>7.4526928675400297E-2</v>
      </c>
      <c r="D179" s="33">
        <f t="shared" ref="D179:H179" si="70">(D107-C107)/C107</f>
        <v>3.061500948252506E-2</v>
      </c>
      <c r="E179" s="33">
        <f t="shared" si="70"/>
        <v>-2.3725026288117772E-2</v>
      </c>
      <c r="F179" s="33">
        <f t="shared" si="70"/>
        <v>7.0481319421070346E-2</v>
      </c>
      <c r="G179" s="33">
        <f t="shared" si="70"/>
        <v>-8.9171173437303478E-2</v>
      </c>
      <c r="H179" s="33">
        <f t="shared" si="70"/>
        <v>0.18606738470035902</v>
      </c>
      <c r="I179" s="33">
        <v>7.0000000000000007E-2</v>
      </c>
    </row>
    <row r="180" spans="1:9" x14ac:dyDescent="0.25">
      <c r="A180" s="30" t="s">
        <v>113</v>
      </c>
      <c r="B180" s="29"/>
      <c r="C180" s="29">
        <f t="shared" ref="C180:H195" si="71">(C108-B108)/B108</f>
        <v>9.3228309428638606E-2</v>
      </c>
      <c r="D180" s="29">
        <f t="shared" si="71"/>
        <v>4.1402301322722872E-2</v>
      </c>
      <c r="E180" s="29">
        <f t="shared" si="71"/>
        <v>-3.7381247418422137E-2</v>
      </c>
      <c r="F180" s="29">
        <f t="shared" si="71"/>
        <v>7.7558463848959452E-2</v>
      </c>
      <c r="G180" s="29">
        <f t="shared" si="71"/>
        <v>-7.1279243404678949E-2</v>
      </c>
      <c r="H180" s="29">
        <f t="shared" si="71"/>
        <v>0.24815092721620752</v>
      </c>
      <c r="I180" s="29">
        <v>0.05</v>
      </c>
    </row>
    <row r="181" spans="1:9" x14ac:dyDescent="0.25">
      <c r="A181" s="30" t="s">
        <v>114</v>
      </c>
      <c r="B181" s="29"/>
      <c r="C181" s="29">
        <f t="shared" si="71"/>
        <v>7.6190476190476197E-2</v>
      </c>
      <c r="D181" s="29">
        <f t="shared" si="71"/>
        <v>2.9498525073746312E-2</v>
      </c>
      <c r="E181" s="29">
        <f t="shared" si="71"/>
        <v>1.0642652476463364E-2</v>
      </c>
      <c r="F181" s="29">
        <f t="shared" si="71"/>
        <v>6.5208586472255969E-2</v>
      </c>
      <c r="G181" s="29">
        <f t="shared" si="71"/>
        <v>-0.11806083650190113</v>
      </c>
      <c r="H181" s="29">
        <f t="shared" si="71"/>
        <v>8.3854278939426596E-2</v>
      </c>
      <c r="I181" s="29">
        <v>0.09</v>
      </c>
    </row>
    <row r="182" spans="1:9" x14ac:dyDescent="0.25">
      <c r="A182" s="30" t="s">
        <v>115</v>
      </c>
      <c r="B182" s="29"/>
      <c r="C182" s="29">
        <f t="shared" si="71"/>
        <v>-0.12742718446601942</v>
      </c>
      <c r="D182" s="29">
        <f t="shared" si="71"/>
        <v>-0.10152990264255911</v>
      </c>
      <c r="E182" s="29">
        <f t="shared" si="71"/>
        <v>-7.8947368421052627E-2</v>
      </c>
      <c r="F182" s="29">
        <f t="shared" si="71"/>
        <v>3.3613445378151263E-3</v>
      </c>
      <c r="G182" s="29">
        <f t="shared" si="71"/>
        <v>-0.135678391959799</v>
      </c>
      <c r="H182" s="29">
        <f t="shared" si="71"/>
        <v>-1.7441860465116279E-2</v>
      </c>
      <c r="I182" s="29">
        <v>0.25</v>
      </c>
    </row>
    <row r="183" spans="1:9" x14ac:dyDescent="0.25">
      <c r="A183" s="32" t="s">
        <v>101</v>
      </c>
      <c r="B183" s="33"/>
      <c r="C183" s="33">
        <f t="shared" si="71"/>
        <v>6.2026382262138649E-2</v>
      </c>
      <c r="D183" s="33">
        <f t="shared" si="71"/>
        <v>5.3118393234672302E-2</v>
      </c>
      <c r="E183" s="33">
        <f t="shared" si="71"/>
        <v>0.15959849435382686</v>
      </c>
      <c r="F183" s="33">
        <f t="shared" si="71"/>
        <v>6.1674962129409219E-2</v>
      </c>
      <c r="G183" s="33">
        <f t="shared" si="71"/>
        <v>-4.7390949857317573E-2</v>
      </c>
      <c r="H183" s="33">
        <f t="shared" si="71"/>
        <v>0.22563389322777361</v>
      </c>
      <c r="I183" s="33">
        <v>0.12</v>
      </c>
    </row>
    <row r="184" spans="1:9" x14ac:dyDescent="0.25">
      <c r="A184" s="30" t="s">
        <v>113</v>
      </c>
      <c r="B184" s="29"/>
      <c r="C184" s="29">
        <f t="shared" si="71"/>
        <v>7.2294280246651077E-2</v>
      </c>
      <c r="D184" s="29">
        <f t="shared" si="71"/>
        <v>2.9545905215149711E-2</v>
      </c>
      <c r="E184" s="29">
        <f t="shared" si="71"/>
        <v>0.13154853620955315</v>
      </c>
      <c r="F184" s="29">
        <f t="shared" si="71"/>
        <v>7.114893617021277E-2</v>
      </c>
      <c r="G184" s="29">
        <f t="shared" si="71"/>
        <v>-6.3721595423486418E-2</v>
      </c>
      <c r="H184" s="29">
        <f t="shared" si="71"/>
        <v>0.18295994568906992</v>
      </c>
      <c r="I184" s="29">
        <v>0.09</v>
      </c>
    </row>
    <row r="185" spans="1:9" x14ac:dyDescent="0.25">
      <c r="A185" s="30" t="s">
        <v>114</v>
      </c>
      <c r="B185" s="29"/>
      <c r="C185" s="29">
        <f t="shared" si="71"/>
        <v>4.778156996587031E-2</v>
      </c>
      <c r="D185" s="29">
        <f t="shared" si="71"/>
        <v>0.11447184737087017</v>
      </c>
      <c r="E185" s="29">
        <f t="shared" si="71"/>
        <v>0.22755741127348644</v>
      </c>
      <c r="F185" s="29">
        <f t="shared" si="71"/>
        <v>0.05</v>
      </c>
      <c r="G185" s="29">
        <f t="shared" si="71"/>
        <v>-1.101392938127632E-2</v>
      </c>
      <c r="H185" s="29">
        <f t="shared" si="71"/>
        <v>0.30887651490337376</v>
      </c>
      <c r="I185" s="29">
        <v>0.16</v>
      </c>
    </row>
    <row r="186" spans="1:9" x14ac:dyDescent="0.25">
      <c r="A186" s="30" t="s">
        <v>115</v>
      </c>
      <c r="B186" s="29"/>
      <c r="C186" s="29">
        <f t="shared" si="71"/>
        <v>1.0752688172043012E-2</v>
      </c>
      <c r="D186" s="29">
        <f t="shared" si="71"/>
        <v>1.8617021276595744E-2</v>
      </c>
      <c r="E186" s="29">
        <f t="shared" si="71"/>
        <v>0.11488250652741515</v>
      </c>
      <c r="F186" s="29">
        <f t="shared" si="71"/>
        <v>1.1709601873536301E-2</v>
      </c>
      <c r="G186" s="29">
        <f t="shared" si="71"/>
        <v>-6.9444444444444448E-2</v>
      </c>
      <c r="H186" s="29">
        <f t="shared" si="71"/>
        <v>0.21890547263681592</v>
      </c>
      <c r="I186" s="29">
        <v>0.17</v>
      </c>
    </row>
    <row r="187" spans="1:9" x14ac:dyDescent="0.25">
      <c r="A187" s="32" t="s">
        <v>102</v>
      </c>
      <c r="B187" s="33"/>
      <c r="C187" s="33">
        <f t="shared" si="71"/>
        <v>0.23410498858819692</v>
      </c>
      <c r="D187" s="33">
        <f t="shared" si="71"/>
        <v>0.11941875825627477</v>
      </c>
      <c r="E187" s="33">
        <f t="shared" si="71"/>
        <v>0.21170639603493038</v>
      </c>
      <c r="F187" s="33">
        <f t="shared" si="71"/>
        <v>0.20919361121932217</v>
      </c>
      <c r="G187" s="33">
        <f t="shared" si="71"/>
        <v>7.5869845360824736E-2</v>
      </c>
      <c r="H187" s="33">
        <f t="shared" si="71"/>
        <v>0.24120377301991316</v>
      </c>
      <c r="I187" s="33">
        <v>-0.13</v>
      </c>
    </row>
    <row r="188" spans="1:9" x14ac:dyDescent="0.25">
      <c r="A188" s="30" t="s">
        <v>113</v>
      </c>
      <c r="B188" s="29"/>
      <c r="C188" s="29">
        <f t="shared" si="71"/>
        <v>0.28918650793650796</v>
      </c>
      <c r="D188" s="29">
        <f t="shared" si="71"/>
        <v>0.12350904193920739</v>
      </c>
      <c r="E188" s="29">
        <f t="shared" si="71"/>
        <v>0.19726027397260273</v>
      </c>
      <c r="F188" s="29">
        <f t="shared" si="71"/>
        <v>0.21910755148741418</v>
      </c>
      <c r="G188" s="29">
        <f t="shared" si="71"/>
        <v>8.7517597372125763E-2</v>
      </c>
      <c r="H188" s="29">
        <f t="shared" si="71"/>
        <v>0.24012944983818771</v>
      </c>
      <c r="I188" s="29">
        <v>-0.1</v>
      </c>
    </row>
    <row r="189" spans="1:9" x14ac:dyDescent="0.25">
      <c r="A189" s="30" t="s">
        <v>114</v>
      </c>
      <c r="B189" s="29"/>
      <c r="C189" s="29">
        <f t="shared" si="71"/>
        <v>0.14054054054054055</v>
      </c>
      <c r="D189" s="29">
        <f t="shared" si="71"/>
        <v>0.12606635071090047</v>
      </c>
      <c r="E189" s="29">
        <f t="shared" si="71"/>
        <v>0.26936026936026936</v>
      </c>
      <c r="F189" s="29">
        <f t="shared" si="71"/>
        <v>0.19893899204244031</v>
      </c>
      <c r="G189" s="29">
        <f t="shared" si="71"/>
        <v>4.8672566371681415E-2</v>
      </c>
      <c r="H189" s="29">
        <f t="shared" si="71"/>
        <v>0.2378691983122363</v>
      </c>
      <c r="I189" s="29">
        <v>-0.21</v>
      </c>
    </row>
    <row r="190" spans="1:9" x14ac:dyDescent="0.25">
      <c r="A190" s="30" t="s">
        <v>115</v>
      </c>
      <c r="B190" s="29"/>
      <c r="C190" s="29">
        <f t="shared" si="71"/>
        <v>3.968253968253968E-2</v>
      </c>
      <c r="D190" s="29">
        <f t="shared" si="71"/>
        <v>-1.5267175572519083E-2</v>
      </c>
      <c r="E190" s="29">
        <f t="shared" si="71"/>
        <v>7.7519379844961239E-3</v>
      </c>
      <c r="F190" s="29">
        <f t="shared" si="71"/>
        <v>6.1538461538461542E-2</v>
      </c>
      <c r="G190" s="29">
        <f t="shared" si="71"/>
        <v>7.2463768115942032E-2</v>
      </c>
      <c r="H190" s="29">
        <f t="shared" si="71"/>
        <v>0.31756756756756754</v>
      </c>
      <c r="I190" s="29">
        <v>-0.06</v>
      </c>
    </row>
    <row r="191" spans="1:9" x14ac:dyDescent="0.25">
      <c r="A191" s="32" t="s">
        <v>106</v>
      </c>
      <c r="B191" s="33"/>
      <c r="C191" s="33">
        <f t="shared" si="71"/>
        <v>-7.2211476466795613E-2</v>
      </c>
      <c r="D191" s="33">
        <f t="shared" si="71"/>
        <v>9.7289784572619872E-2</v>
      </c>
      <c r="E191" s="33">
        <f t="shared" si="71"/>
        <v>9.0563647878404055E-2</v>
      </c>
      <c r="F191" s="33">
        <f t="shared" si="71"/>
        <v>1.7034456058846303E-2</v>
      </c>
      <c r="G191" s="33">
        <f t="shared" si="71"/>
        <v>-4.3014845831747243E-2</v>
      </c>
      <c r="H191" s="33">
        <f t="shared" si="71"/>
        <v>6.2649164677804292E-2</v>
      </c>
      <c r="I191" s="33">
        <v>0.16</v>
      </c>
    </row>
    <row r="192" spans="1:9" x14ac:dyDescent="0.25">
      <c r="A192" s="30" t="s">
        <v>113</v>
      </c>
      <c r="B192" s="29"/>
      <c r="C192" s="29">
        <f t="shared" si="71"/>
        <v>-5.2699644358228256E-2</v>
      </c>
      <c r="D192" s="29">
        <f t="shared" si="71"/>
        <v>0.12116040955631399</v>
      </c>
      <c r="E192" s="29">
        <f t="shared" si="71"/>
        <v>8.8280060882800604E-2</v>
      </c>
      <c r="F192" s="29">
        <f t="shared" si="71"/>
        <v>1.3146853146853148E-2</v>
      </c>
      <c r="G192" s="29">
        <f t="shared" si="71"/>
        <v>-4.7763666482606291E-2</v>
      </c>
      <c r="H192" s="29">
        <f t="shared" si="71"/>
        <v>6.0887213685126125E-2</v>
      </c>
      <c r="I192" s="29">
        <v>0.17</v>
      </c>
    </row>
    <row r="193" spans="1:9" x14ac:dyDescent="0.25">
      <c r="A193" s="30" t="s">
        <v>114</v>
      </c>
      <c r="B193" s="29"/>
      <c r="C193" s="29">
        <f t="shared" si="71"/>
        <v>-0.10711430855315747</v>
      </c>
      <c r="D193" s="29">
        <f t="shared" si="71"/>
        <v>6.087735004476276E-2</v>
      </c>
      <c r="E193" s="29">
        <f t="shared" si="71"/>
        <v>0.13670886075949368</v>
      </c>
      <c r="F193" s="29">
        <f t="shared" si="71"/>
        <v>3.5634743875278395E-2</v>
      </c>
      <c r="G193" s="29">
        <f t="shared" si="71"/>
        <v>-2.1505376344086023E-2</v>
      </c>
      <c r="H193" s="29">
        <f t="shared" si="71"/>
        <v>9.4505494505494503E-2</v>
      </c>
      <c r="I193" s="29">
        <v>0.12</v>
      </c>
    </row>
    <row r="194" spans="1:9" x14ac:dyDescent="0.25">
      <c r="A194" s="30" t="s">
        <v>115</v>
      </c>
      <c r="B194" s="29"/>
      <c r="C194" s="29">
        <f t="shared" si="71"/>
        <v>-0.12621359223300971</v>
      </c>
      <c r="D194" s="29">
        <f t="shared" si="71"/>
        <v>-1.1111111111111112E-2</v>
      </c>
      <c r="E194" s="29">
        <f t="shared" si="71"/>
        <v>-8.6142322097378279E-2</v>
      </c>
      <c r="F194" s="29">
        <f t="shared" si="71"/>
        <v>-2.8688524590163935E-2</v>
      </c>
      <c r="G194" s="29">
        <f t="shared" si="71"/>
        <v>-9.7046413502109699E-2</v>
      </c>
      <c r="H194" s="29">
        <f t="shared" si="71"/>
        <v>-0.11214953271028037</v>
      </c>
      <c r="I194" s="29">
        <v>0.28000000000000003</v>
      </c>
    </row>
    <row r="195" spans="1:9" x14ac:dyDescent="0.25">
      <c r="A195" s="32" t="s">
        <v>107</v>
      </c>
      <c r="B195" s="33"/>
      <c r="C195" s="53">
        <f t="shared" si="71"/>
        <v>-0.36521739130434783</v>
      </c>
      <c r="D195" s="53">
        <f t="shared" si="71"/>
        <v>0</v>
      </c>
      <c r="E195" s="53">
        <f t="shared" si="71"/>
        <v>0.20547945205479451</v>
      </c>
      <c r="F195" s="53">
        <f t="shared" si="71"/>
        <v>-0.52272727272727271</v>
      </c>
      <c r="G195" s="53">
        <f t="shared" si="71"/>
        <v>-0.2857142857142857</v>
      </c>
      <c r="H195" s="53">
        <f t="shared" si="71"/>
        <v>-0.16666666666666666</v>
      </c>
      <c r="I195" s="33">
        <v>3.02</v>
      </c>
    </row>
    <row r="196" spans="1:9" x14ac:dyDescent="0.25">
      <c r="A196" s="34" t="s">
        <v>103</v>
      </c>
      <c r="B196" s="36"/>
      <c r="C196" s="33">
        <f t="shared" ref="C196:H203" si="72">(C124-B124)/B124</f>
        <v>6.2924636772237905E-2</v>
      </c>
      <c r="D196" s="33">
        <f t="shared" si="72"/>
        <v>5.6577179008096501E-2</v>
      </c>
      <c r="E196" s="33">
        <f t="shared" si="72"/>
        <v>6.9866286104303038E-2</v>
      </c>
      <c r="F196" s="33">
        <f t="shared" si="72"/>
        <v>7.9251848629839056E-2</v>
      </c>
      <c r="G196" s="33">
        <f t="shared" si="72"/>
        <v>-4.4333387070772209E-2</v>
      </c>
      <c r="H196" s="33">
        <f t="shared" si="72"/>
        <v>0.18907444894286998</v>
      </c>
      <c r="I196" s="36">
        <v>0.06</v>
      </c>
    </row>
    <row r="197" spans="1:9" x14ac:dyDescent="0.25">
      <c r="A197" s="32" t="s">
        <v>104</v>
      </c>
      <c r="B197" s="33"/>
      <c r="C197" s="33">
        <f t="shared" si="72"/>
        <v>-1.3622603430877902E-2</v>
      </c>
      <c r="D197" s="33">
        <f t="shared" si="72"/>
        <v>4.4501278772378514E-2</v>
      </c>
      <c r="E197" s="33">
        <f t="shared" si="72"/>
        <v>-7.6395690499510283E-2</v>
      </c>
      <c r="F197" s="33">
        <f t="shared" si="72"/>
        <v>1.0604453870625663E-2</v>
      </c>
      <c r="G197" s="33">
        <f t="shared" si="72"/>
        <v>-3.1479538300104928E-2</v>
      </c>
      <c r="H197" s="33">
        <f t="shared" si="72"/>
        <v>0.19447453954496208</v>
      </c>
      <c r="I197" s="33">
        <v>7.0000000000000007E-2</v>
      </c>
    </row>
    <row r="198" spans="1:9" x14ac:dyDescent="0.25">
      <c r="A198" s="30" t="s">
        <v>113</v>
      </c>
      <c r="B198" s="29"/>
      <c r="C198" s="29" t="e">
        <f t="shared" si="72"/>
        <v>#DIV/0!</v>
      </c>
      <c r="D198" s="29" t="e">
        <f t="shared" si="72"/>
        <v>#DIV/0!</v>
      </c>
      <c r="E198" s="29" t="e">
        <f t="shared" si="72"/>
        <v>#DIV/0!</v>
      </c>
      <c r="F198" s="29">
        <f t="shared" si="72"/>
        <v>2.9174425822470516E-2</v>
      </c>
      <c r="G198" s="29">
        <f t="shared" si="72"/>
        <v>-9.6501809408926411E-3</v>
      </c>
      <c r="H198" s="29">
        <f t="shared" si="72"/>
        <v>0.20950060901339829</v>
      </c>
      <c r="I198" s="29">
        <v>0.06</v>
      </c>
    </row>
    <row r="199" spans="1:9" x14ac:dyDescent="0.25">
      <c r="A199" s="30" t="s">
        <v>114</v>
      </c>
      <c r="B199" s="29"/>
      <c r="C199" s="29" t="e">
        <f t="shared" si="72"/>
        <v>#DIV/0!</v>
      </c>
      <c r="D199" s="29" t="e">
        <f t="shared" si="72"/>
        <v>#DIV/0!</v>
      </c>
      <c r="E199" s="29" t="e">
        <f t="shared" si="72"/>
        <v>#DIV/0!</v>
      </c>
      <c r="F199" s="29">
        <f t="shared" si="72"/>
        <v>-0.18055555555555555</v>
      </c>
      <c r="G199" s="29">
        <f t="shared" si="72"/>
        <v>-0.24576271186440679</v>
      </c>
      <c r="H199" s="29">
        <f t="shared" si="72"/>
        <v>0.16853932584269662</v>
      </c>
      <c r="I199" s="29">
        <v>-0.03</v>
      </c>
    </row>
    <row r="200" spans="1:9" x14ac:dyDescent="0.25">
      <c r="A200" s="30" t="s">
        <v>115</v>
      </c>
      <c r="B200" s="29"/>
      <c r="C200" s="29" t="e">
        <f t="shared" si="72"/>
        <v>#DIV/0!</v>
      </c>
      <c r="D200" s="29" t="e">
        <f t="shared" si="72"/>
        <v>#DIV/0!</v>
      </c>
      <c r="E200" s="29" t="e">
        <f t="shared" si="72"/>
        <v>#DIV/0!</v>
      </c>
      <c r="F200" s="29">
        <f t="shared" si="72"/>
        <v>-0.14285714285714285</v>
      </c>
      <c r="G200" s="29">
        <f t="shared" si="72"/>
        <v>4.1666666666666664E-2</v>
      </c>
      <c r="H200" s="29">
        <f t="shared" si="72"/>
        <v>0.16</v>
      </c>
      <c r="I200" s="29">
        <v>-0.16</v>
      </c>
    </row>
    <row r="201" spans="1:9" x14ac:dyDescent="0.25">
      <c r="A201" s="30" t="s">
        <v>121</v>
      </c>
      <c r="B201" s="29"/>
      <c r="C201" s="29">
        <f t="shared" si="72"/>
        <v>-1.3622603430877902E-2</v>
      </c>
      <c r="D201" s="29">
        <f t="shared" si="72"/>
        <v>4.4501278772378514E-2</v>
      </c>
      <c r="E201" s="29">
        <f t="shared" si="72"/>
        <v>-0.9495592556317336</v>
      </c>
      <c r="F201" s="29">
        <f t="shared" si="72"/>
        <v>2.9126213592233011E-2</v>
      </c>
      <c r="G201" s="29">
        <f t="shared" si="72"/>
        <v>-0.15094339622641509</v>
      </c>
      <c r="H201" s="29">
        <f t="shared" si="72"/>
        <v>-4.4444444444444446E-2</v>
      </c>
      <c r="I201" s="29">
        <v>0.42</v>
      </c>
    </row>
    <row r="202" spans="1:9" x14ac:dyDescent="0.25">
      <c r="A202" s="28" t="s">
        <v>108</v>
      </c>
      <c r="B202" s="29"/>
      <c r="C202" s="33">
        <f t="shared" si="72"/>
        <v>4.878048780487805E-2</v>
      </c>
      <c r="D202" s="33">
        <f t="shared" si="72"/>
        <v>-1.8720930232558139</v>
      </c>
      <c r="E202" s="33">
        <f t="shared" si="72"/>
        <v>-0.65333333333333332</v>
      </c>
      <c r="F202" s="33">
        <f t="shared" si="72"/>
        <v>-1.2692307692307692</v>
      </c>
      <c r="G202" s="33">
        <f t="shared" si="72"/>
        <v>0.5714285714285714</v>
      </c>
      <c r="H202" s="33">
        <f t="shared" si="72"/>
        <v>-4.6363636363636367</v>
      </c>
      <c r="I202" s="29">
        <v>0</v>
      </c>
    </row>
    <row r="203" spans="1:9" ht="15.75" thickBot="1" x14ac:dyDescent="0.3">
      <c r="A203" s="31" t="s">
        <v>105</v>
      </c>
      <c r="B203" s="35"/>
      <c r="C203" s="35">
        <f t="shared" si="72"/>
        <v>5.8004640371229696E-2</v>
      </c>
      <c r="D203" s="35">
        <f t="shared" si="72"/>
        <v>6.0971089696071165E-2</v>
      </c>
      <c r="E203" s="35">
        <f t="shared" si="72"/>
        <v>5.9592430858806403E-2</v>
      </c>
      <c r="F203" s="35">
        <f t="shared" si="72"/>
        <v>7.4731433909388134E-2</v>
      </c>
      <c r="G203" s="35">
        <f t="shared" si="72"/>
        <v>-4.3817266150267146E-2</v>
      </c>
      <c r="H203" s="35">
        <f t="shared" si="72"/>
        <v>0.1907600994572628</v>
      </c>
      <c r="I203" s="35">
        <v>0.06</v>
      </c>
    </row>
    <row r="204" spans="1:9" ht="15.75" thickTop="1" x14ac:dyDescent="0.25"/>
    <row r="206" spans="1:9" x14ac:dyDescent="0.25">
      <c r="B206" s="52">
        <f>SUM(B72:B75)</f>
        <v>256</v>
      </c>
      <c r="C206" s="52">
        <f t="shared" ref="C206:I206" si="73">SUM(C72:C75)</f>
        <v>-1580</v>
      </c>
      <c r="D206" s="52">
        <f t="shared" si="73"/>
        <v>-935</v>
      </c>
      <c r="E206" s="52">
        <f t="shared" si="73"/>
        <v>1482</v>
      </c>
      <c r="F206" s="52">
        <f t="shared" si="73"/>
        <v>562</v>
      </c>
      <c r="G206" s="52">
        <f t="shared" si="73"/>
        <v>-1245</v>
      </c>
      <c r="H206" s="52">
        <f t="shared" si="73"/>
        <v>45</v>
      </c>
      <c r="I206" s="52">
        <f t="shared" si="73"/>
        <v>-1660</v>
      </c>
    </row>
    <row r="207" spans="1:9" x14ac:dyDescent="0.25">
      <c r="B207" s="52">
        <f>SUM(B66:B70)</f>
        <v>1151</v>
      </c>
      <c r="C207" s="52">
        <f t="shared" ref="C207:I207" si="74">SUM(C66:C70)</f>
        <v>916</v>
      </c>
      <c r="D207" s="52">
        <f t="shared" si="74"/>
        <v>541</v>
      </c>
      <c r="E207" s="52">
        <f t="shared" si="74"/>
        <v>1540</v>
      </c>
      <c r="F207" s="52">
        <f t="shared" si="74"/>
        <v>1312</v>
      </c>
      <c r="G207" s="52">
        <f t="shared" si="74"/>
        <v>1191</v>
      </c>
      <c r="H207" s="52">
        <f t="shared" si="74"/>
        <v>885</v>
      </c>
      <c r="I207" s="52">
        <f t="shared" si="74"/>
        <v>802</v>
      </c>
    </row>
    <row r="209" spans="2:11" x14ac:dyDescent="0.25">
      <c r="B209" s="52">
        <f>B30-B45</f>
        <v>9255</v>
      </c>
      <c r="C209" s="52">
        <f t="shared" ref="C209:I209" si="75">C30-C45</f>
        <v>9667</v>
      </c>
      <c r="D209" s="52">
        <f t="shared" si="75"/>
        <v>10587</v>
      </c>
      <c r="E209" s="52">
        <f t="shared" si="75"/>
        <v>9094</v>
      </c>
      <c r="F209" s="52">
        <f t="shared" si="75"/>
        <v>8659</v>
      </c>
      <c r="G209" s="52">
        <f t="shared" si="75"/>
        <v>12272</v>
      </c>
      <c r="H209" s="52">
        <f t="shared" si="75"/>
        <v>16617</v>
      </c>
      <c r="I209" s="52">
        <f t="shared" si="75"/>
        <v>17483</v>
      </c>
      <c r="K209" s="8">
        <f>13696-5027</f>
        <v>8669</v>
      </c>
    </row>
    <row r="210" spans="2:11" x14ac:dyDescent="0.25">
      <c r="B210" s="52">
        <f>K209-B209</f>
        <v>-586</v>
      </c>
      <c r="C210" s="52">
        <f>B209-C209</f>
        <v>-412</v>
      </c>
      <c r="D210" s="52">
        <f t="shared" ref="D210:I210" si="76">C209-D209</f>
        <v>-920</v>
      </c>
      <c r="E210" s="52">
        <f t="shared" si="76"/>
        <v>1493</v>
      </c>
      <c r="F210" s="52">
        <f t="shared" si="76"/>
        <v>435</v>
      </c>
      <c r="G210" s="52">
        <f t="shared" si="76"/>
        <v>-3613</v>
      </c>
      <c r="H210" s="52">
        <f t="shared" si="76"/>
        <v>-4345</v>
      </c>
      <c r="I210" s="52">
        <f t="shared" si="76"/>
        <v>-866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workbookViewId="0">
      <selection activeCell="C29" sqref="C29"/>
    </sheetView>
  </sheetViews>
  <sheetFormatPr defaultRowHeight="15" x14ac:dyDescent="0.25"/>
  <cols>
    <col min="1" max="1" width="48.7109375" customWidth="1"/>
    <col min="2" max="14" width="11.7109375" customWidth="1"/>
    <col min="16" max="17" width="9.28515625" bestFit="1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20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P2" s="52"/>
      <c r="Q2" s="52"/>
      <c r="R2" s="52"/>
      <c r="S2" s="52"/>
      <c r="T2" s="52"/>
    </row>
    <row r="3" spans="1:20" x14ac:dyDescent="0.25">
      <c r="A3" s="39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50">
        <f t="shared" si="2"/>
        <v>46710</v>
      </c>
      <c r="J3" s="50">
        <f t="shared" si="2"/>
        <v>48998.789999999994</v>
      </c>
      <c r="K3" s="50">
        <f t="shared" si="2"/>
        <v>51399.730709999989</v>
      </c>
      <c r="L3" s="50">
        <f t="shared" si="2"/>
        <v>53918.317514789989</v>
      </c>
      <c r="M3" s="50">
        <f t="shared" si="2"/>
        <v>56560.315073014688</v>
      </c>
      <c r="N3" s="50">
        <f t="shared" si="2"/>
        <v>59331.770511592411</v>
      </c>
    </row>
    <row r="4" spans="1:20" x14ac:dyDescent="0.2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8">
        <f>+IFERROR(I3/H3-1,"nm")</f>
        <v>4.8767344739323759E-2</v>
      </c>
      <c r="J4" s="48">
        <f t="shared" ref="J4:N4" si="4">+IFERROR(J3/I3-1,"nm")</f>
        <v>4.8999999999999932E-2</v>
      </c>
      <c r="K4" s="48">
        <f t="shared" si="4"/>
        <v>4.8999999999999932E-2</v>
      </c>
      <c r="L4" s="48">
        <f t="shared" si="4"/>
        <v>4.8999999999999932E-2</v>
      </c>
      <c r="M4" s="48">
        <f t="shared" si="4"/>
        <v>4.899999999999971E-2</v>
      </c>
      <c r="N4" s="48">
        <f t="shared" si="4"/>
        <v>4.9000000000000155E-2</v>
      </c>
    </row>
    <row r="5" spans="1:20" x14ac:dyDescent="0.25">
      <c r="A5" s="39" t="s">
        <v>130</v>
      </c>
      <c r="B5" s="52">
        <f>B35+B66+B97+B128+B163+B182+B201</f>
        <v>4839</v>
      </c>
      <c r="C5" s="52">
        <f t="shared" ref="C5:N5" si="5">C35+C66+C97+C128+C163+C182+C201</f>
        <v>5291</v>
      </c>
      <c r="D5" s="52">
        <f t="shared" si="5"/>
        <v>5651</v>
      </c>
      <c r="E5" s="52">
        <f t="shared" si="5"/>
        <v>5126</v>
      </c>
      <c r="F5" s="52">
        <f t="shared" si="5"/>
        <v>5555</v>
      </c>
      <c r="G5" s="52">
        <f t="shared" si="5"/>
        <v>3697</v>
      </c>
      <c r="H5" s="52">
        <f t="shared" si="5"/>
        <v>7667</v>
      </c>
      <c r="I5" s="46">
        <f t="shared" si="5"/>
        <v>7573</v>
      </c>
      <c r="J5" s="46">
        <f t="shared" si="5"/>
        <v>7944.0770000000011</v>
      </c>
      <c r="K5" s="46">
        <f t="shared" si="5"/>
        <v>8333.3367729999991</v>
      </c>
      <c r="L5" s="46">
        <f t="shared" si="5"/>
        <v>8741.6702748769967</v>
      </c>
      <c r="M5" s="46">
        <f t="shared" si="5"/>
        <v>9170.0121183459687</v>
      </c>
      <c r="N5" s="46">
        <f t="shared" si="5"/>
        <v>9619.3427121449222</v>
      </c>
      <c r="P5" s="63"/>
      <c r="Q5" s="63"/>
      <c r="R5" s="63"/>
    </row>
    <row r="6" spans="1:20" x14ac:dyDescent="0.25">
      <c r="A6" s="40" t="s">
        <v>129</v>
      </c>
      <c r="B6" s="45" t="str">
        <f t="shared" ref="B6:H6" si="6">+IFERROR(B5/A5-1,"nm")</f>
        <v>nm</v>
      </c>
      <c r="C6" s="45">
        <f t="shared" si="6"/>
        <v>9.3407728869601137E-2</v>
      </c>
      <c r="D6" s="45">
        <f t="shared" si="6"/>
        <v>6.8040068040068125E-2</v>
      </c>
      <c r="E6" s="45">
        <f t="shared" si="6"/>
        <v>-9.2903910812245583E-2</v>
      </c>
      <c r="F6" s="45">
        <f t="shared" si="6"/>
        <v>8.3690987124463545E-2</v>
      </c>
      <c r="G6" s="45">
        <f t="shared" si="6"/>
        <v>-0.3344734473447345</v>
      </c>
      <c r="H6" s="45">
        <f t="shared" si="6"/>
        <v>1.0738436570192049</v>
      </c>
      <c r="I6" s="48">
        <f>+IFERROR(I5/H5-1,"nm")</f>
        <v>-1.2260336507108338E-2</v>
      </c>
      <c r="J6" s="48">
        <f t="shared" ref="J6:N6" si="7">+IFERROR(J5/I5-1,"nm")</f>
        <v>4.9000000000000155E-2</v>
      </c>
      <c r="K6" s="48">
        <f t="shared" si="7"/>
        <v>4.899999999999971E-2</v>
      </c>
      <c r="L6" s="48">
        <f t="shared" si="7"/>
        <v>4.899999999999971E-2</v>
      </c>
      <c r="M6" s="48">
        <f t="shared" si="7"/>
        <v>4.8999999999999932E-2</v>
      </c>
      <c r="N6" s="48">
        <f t="shared" si="7"/>
        <v>4.9000000000000155E-2</v>
      </c>
    </row>
    <row r="7" spans="1:20" x14ac:dyDescent="0.25">
      <c r="A7" s="40" t="s">
        <v>131</v>
      </c>
      <c r="B7" s="45">
        <f>+IFERROR(B5/B$3,"nm")</f>
        <v>0.15813208718669325</v>
      </c>
      <c r="C7" s="45">
        <f t="shared" ref="C7:N7" si="8">+IFERROR(C5/C$3,"nm")</f>
        <v>0.16342352359772672</v>
      </c>
      <c r="D7" s="45">
        <f t="shared" si="8"/>
        <v>0.16451237263464338</v>
      </c>
      <c r="E7" s="45">
        <f t="shared" si="8"/>
        <v>0.14083578316894249</v>
      </c>
      <c r="F7" s="45">
        <f t="shared" si="8"/>
        <v>0.14200986783240024</v>
      </c>
      <c r="G7" s="45">
        <f t="shared" si="8"/>
        <v>9.8842338849824879E-2</v>
      </c>
      <c r="H7" s="45">
        <f t="shared" si="8"/>
        <v>0.17214513449189456</v>
      </c>
      <c r="I7" s="48">
        <f t="shared" si="8"/>
        <v>0.16212802397773496</v>
      </c>
      <c r="J7" s="48">
        <f t="shared" si="8"/>
        <v>0.16212802397773501</v>
      </c>
      <c r="K7" s="48">
        <f t="shared" si="8"/>
        <v>0.16212802397773499</v>
      </c>
      <c r="L7" s="48">
        <f t="shared" si="8"/>
        <v>0.16212802397773493</v>
      </c>
      <c r="M7" s="48">
        <f t="shared" si="8"/>
        <v>0.16212802397773496</v>
      </c>
      <c r="N7" s="48">
        <f t="shared" si="8"/>
        <v>0.16212802397773496</v>
      </c>
    </row>
    <row r="8" spans="1:20" x14ac:dyDescent="0.25">
      <c r="A8" s="39" t="s">
        <v>132</v>
      </c>
      <c r="B8" s="52">
        <f>B38+B69+B100+B131+B166+B185+B204</f>
        <v>606</v>
      </c>
      <c r="C8" s="52">
        <f t="shared" ref="C8:N8" si="9">C38+C69+C100+C131+C166+C185+C204</f>
        <v>649</v>
      </c>
      <c r="D8" s="52">
        <f t="shared" si="9"/>
        <v>706</v>
      </c>
      <c r="E8" s="52">
        <f t="shared" si="9"/>
        <v>747</v>
      </c>
      <c r="F8" s="52">
        <f t="shared" si="9"/>
        <v>705</v>
      </c>
      <c r="G8" s="52">
        <f t="shared" si="9"/>
        <v>721</v>
      </c>
      <c r="H8" s="52">
        <f t="shared" si="9"/>
        <v>744</v>
      </c>
      <c r="I8" s="46">
        <f t="shared" si="9"/>
        <v>717</v>
      </c>
      <c r="J8" s="46">
        <f t="shared" si="9"/>
        <v>752.13300000000004</v>
      </c>
      <c r="K8" s="46">
        <f t="shared" si="9"/>
        <v>788.9875169999998</v>
      </c>
      <c r="L8" s="46">
        <f t="shared" si="9"/>
        <v>827.64790533299981</v>
      </c>
      <c r="M8" s="46">
        <f t="shared" si="9"/>
        <v>868.20265269431673</v>
      </c>
      <c r="N8" s="46">
        <f t="shared" si="9"/>
        <v>910.74458267633827</v>
      </c>
    </row>
    <row r="9" spans="1:20" x14ac:dyDescent="0.25">
      <c r="A9" s="40" t="s">
        <v>129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8">
        <f>+IFERROR(I8/H8-1,"nm")</f>
        <v>-3.6290322580645129E-2</v>
      </c>
      <c r="J9" s="48">
        <f t="shared" ref="J9:N9" si="11">+IFERROR(J8/I8-1,"nm")</f>
        <v>4.9000000000000155E-2</v>
      </c>
      <c r="K9" s="48">
        <f t="shared" si="11"/>
        <v>4.899999999999971E-2</v>
      </c>
      <c r="L9" s="48">
        <f t="shared" si="11"/>
        <v>4.8999999999999932E-2</v>
      </c>
      <c r="M9" s="48">
        <f t="shared" si="11"/>
        <v>4.8999999999999932E-2</v>
      </c>
      <c r="N9" s="48">
        <f t="shared" si="11"/>
        <v>4.8999999999999932E-2</v>
      </c>
    </row>
    <row r="10" spans="1:20" x14ac:dyDescent="0.25">
      <c r="A10" s="40" t="s">
        <v>133</v>
      </c>
      <c r="B10" s="45">
        <f>+IFERROR(B8/B$3,"nm")</f>
        <v>1.9803274402797295E-2</v>
      </c>
      <c r="C10" s="45">
        <f t="shared" ref="C10:N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8">
        <f t="shared" si="12"/>
        <v>1.5350032113037893E-2</v>
      </c>
      <c r="J10" s="48">
        <f t="shared" si="12"/>
        <v>1.5350032113037896E-2</v>
      </c>
      <c r="K10" s="48">
        <f t="shared" si="12"/>
        <v>1.5350032113037893E-2</v>
      </c>
      <c r="L10" s="48">
        <f t="shared" si="12"/>
        <v>1.5350032113037893E-2</v>
      </c>
      <c r="M10" s="48">
        <f t="shared" si="12"/>
        <v>1.5350032113037895E-2</v>
      </c>
      <c r="N10" s="48">
        <f t="shared" si="12"/>
        <v>1.5350032113037895E-2</v>
      </c>
    </row>
    <row r="11" spans="1:20" x14ac:dyDescent="0.25">
      <c r="A11" s="39" t="s">
        <v>134</v>
      </c>
      <c r="B11" s="52">
        <f>B5-B8</f>
        <v>4233</v>
      </c>
      <c r="C11" s="52">
        <f t="shared" ref="C11:N11" si="13">C5-C8</f>
        <v>4642</v>
      </c>
      <c r="D11" s="52">
        <f t="shared" si="13"/>
        <v>4945</v>
      </c>
      <c r="E11" s="52">
        <f t="shared" si="13"/>
        <v>4379</v>
      </c>
      <c r="F11" s="52">
        <f t="shared" si="13"/>
        <v>4850</v>
      </c>
      <c r="G11" s="52">
        <f t="shared" si="13"/>
        <v>2976</v>
      </c>
      <c r="H11" s="52">
        <f t="shared" si="13"/>
        <v>6923</v>
      </c>
      <c r="I11" s="46">
        <f t="shared" si="13"/>
        <v>6856</v>
      </c>
      <c r="J11" s="46">
        <f t="shared" si="13"/>
        <v>7191.9440000000013</v>
      </c>
      <c r="K11" s="46">
        <f t="shared" si="13"/>
        <v>7544.3492559999995</v>
      </c>
      <c r="L11" s="46">
        <f t="shared" si="13"/>
        <v>7914.0223695439972</v>
      </c>
      <c r="M11" s="46">
        <f t="shared" si="13"/>
        <v>8301.8094656516514</v>
      </c>
      <c r="N11" s="46">
        <f t="shared" si="13"/>
        <v>8708.5981294685844</v>
      </c>
    </row>
    <row r="12" spans="1:20" x14ac:dyDescent="0.25">
      <c r="A12" s="40" t="s">
        <v>129</v>
      </c>
      <c r="B12" s="45" t="str">
        <f t="shared" ref="B12:H12" si="14">+IFERROR(B11/A11-1,"nm")</f>
        <v>nm</v>
      </c>
      <c r="C12" s="45">
        <f t="shared" si="14"/>
        <v>9.6621781242617555E-2</v>
      </c>
      <c r="D12" s="45">
        <f t="shared" si="14"/>
        <v>6.5273588970271357E-2</v>
      </c>
      <c r="E12" s="45">
        <f t="shared" si="14"/>
        <v>-0.11445904954499497</v>
      </c>
      <c r="F12" s="45">
        <f t="shared" si="14"/>
        <v>0.10755880337976698</v>
      </c>
      <c r="G12" s="45">
        <f t="shared" si="14"/>
        <v>-0.38639175257731961</v>
      </c>
      <c r="H12" s="45">
        <f t="shared" si="14"/>
        <v>1.32627688172043</v>
      </c>
      <c r="I12" s="48">
        <f>+IFERROR(I11/H11-1,"nm")</f>
        <v>-9.67788530983682E-3</v>
      </c>
      <c r="J12" s="48">
        <f t="shared" ref="J12:N12" si="15">+IFERROR(J11/I11-1,"nm")</f>
        <v>4.9000000000000155E-2</v>
      </c>
      <c r="K12" s="48">
        <f t="shared" si="15"/>
        <v>4.899999999999971E-2</v>
      </c>
      <c r="L12" s="48">
        <f t="shared" si="15"/>
        <v>4.899999999999971E-2</v>
      </c>
      <c r="M12" s="48">
        <f t="shared" si="15"/>
        <v>4.899999999999971E-2</v>
      </c>
      <c r="N12" s="48">
        <f t="shared" si="15"/>
        <v>4.9000000000000155E-2</v>
      </c>
    </row>
    <row r="13" spans="1:20" x14ac:dyDescent="0.25">
      <c r="A13" s="40" t="s">
        <v>131</v>
      </c>
      <c r="B13" s="45">
        <f>+IFERROR(B11/B$3,"nm")</f>
        <v>0.13832881278389594</v>
      </c>
      <c r="C13" s="45">
        <f t="shared" ref="C13:N13" si="16">+IFERROR(C11/C$3,"nm")</f>
        <v>0.14337781072399308</v>
      </c>
      <c r="D13" s="45">
        <f t="shared" si="16"/>
        <v>0.14395924308588065</v>
      </c>
      <c r="E13" s="45">
        <f t="shared" si="16"/>
        <v>0.12031211363573921</v>
      </c>
      <c r="F13" s="45">
        <f t="shared" si="16"/>
        <v>0.12398701331901731</v>
      </c>
      <c r="G13" s="45">
        <f t="shared" si="16"/>
        <v>7.9565810229126011E-2</v>
      </c>
      <c r="H13" s="45">
        <f t="shared" si="16"/>
        <v>0.1554402981723472</v>
      </c>
      <c r="I13" s="48">
        <f t="shared" si="16"/>
        <v>0.14677799186469706</v>
      </c>
      <c r="J13" s="48">
        <f t="shared" si="16"/>
        <v>0.14677799186469712</v>
      </c>
      <c r="K13" s="48">
        <f t="shared" si="16"/>
        <v>0.14677799186469709</v>
      </c>
      <c r="L13" s="48">
        <f t="shared" si="16"/>
        <v>0.14677799186469703</v>
      </c>
      <c r="M13" s="48">
        <f t="shared" si="16"/>
        <v>0.14677799186469703</v>
      </c>
      <c r="N13" s="48">
        <f t="shared" si="16"/>
        <v>0.14677799186469706</v>
      </c>
    </row>
    <row r="14" spans="1:20" x14ac:dyDescent="0.25">
      <c r="A14" s="39" t="s">
        <v>135</v>
      </c>
      <c r="B14" s="52">
        <f>B45+B76+B107+B138+B173+B192+B211</f>
        <v>963</v>
      </c>
      <c r="C14" s="52">
        <f t="shared" ref="C14:N14" si="17">C45+C76+C107+C138+C173+C192+C211</f>
        <v>1143</v>
      </c>
      <c r="D14" s="52">
        <f t="shared" si="17"/>
        <v>1105</v>
      </c>
      <c r="E14" s="52">
        <f t="shared" si="17"/>
        <v>1028</v>
      </c>
      <c r="F14" s="52">
        <f t="shared" si="17"/>
        <v>1119</v>
      </c>
      <c r="G14" s="52">
        <f t="shared" si="17"/>
        <v>1086</v>
      </c>
      <c r="H14" s="52">
        <f t="shared" si="17"/>
        <v>695</v>
      </c>
      <c r="I14" s="46">
        <f t="shared" si="17"/>
        <v>758</v>
      </c>
      <c r="J14" s="46">
        <f t="shared" si="17"/>
        <v>795.14199999999994</v>
      </c>
      <c r="K14" s="46">
        <f t="shared" si="17"/>
        <v>834.10395799999981</v>
      </c>
      <c r="L14" s="46">
        <f t="shared" si="17"/>
        <v>874.97505194199982</v>
      </c>
      <c r="M14" s="46">
        <f t="shared" si="17"/>
        <v>917.84882948715779</v>
      </c>
      <c r="N14" s="46">
        <f t="shared" si="17"/>
        <v>962.82342213202821</v>
      </c>
    </row>
    <row r="15" spans="1:20" x14ac:dyDescent="0.25">
      <c r="A15" s="40" t="s">
        <v>129</v>
      </c>
      <c r="B15" s="45" t="str">
        <f t="shared" ref="B15:H15" si="18">+IFERROR(B14/A14-1,"nm")</f>
        <v>nm</v>
      </c>
      <c r="C15" s="45">
        <f t="shared" si="18"/>
        <v>0.18691588785046731</v>
      </c>
      <c r="D15" s="45">
        <f t="shared" si="18"/>
        <v>-3.3245844269466307E-2</v>
      </c>
      <c r="E15" s="45">
        <f t="shared" si="18"/>
        <v>-6.9683257918552011E-2</v>
      </c>
      <c r="F15" s="45">
        <f t="shared" si="18"/>
        <v>8.8521400778210024E-2</v>
      </c>
      <c r="G15" s="45">
        <f t="shared" si="18"/>
        <v>-2.9490616621983934E-2</v>
      </c>
      <c r="H15" s="45">
        <f t="shared" si="18"/>
        <v>-0.36003683241252304</v>
      </c>
      <c r="I15" s="48">
        <f>+IFERROR(I14/H14-1,"nm")</f>
        <v>9.0647482014388547E-2</v>
      </c>
      <c r="J15" s="48">
        <f t="shared" ref="J15:N15" si="19">+IFERROR(J14/I14-1,"nm")</f>
        <v>4.8999999999999932E-2</v>
      </c>
      <c r="K15" s="48">
        <f t="shared" si="19"/>
        <v>4.8999999999999932E-2</v>
      </c>
      <c r="L15" s="48">
        <f t="shared" si="19"/>
        <v>4.8999999999999932E-2</v>
      </c>
      <c r="M15" s="48">
        <f t="shared" si="19"/>
        <v>4.8999999999999932E-2</v>
      </c>
      <c r="N15" s="48">
        <f t="shared" si="19"/>
        <v>4.899999999999971E-2</v>
      </c>
    </row>
    <row r="16" spans="1:20" x14ac:dyDescent="0.25">
      <c r="A16" s="40" t="s">
        <v>133</v>
      </c>
      <c r="B16" s="45">
        <f>+IFERROR(B14/B$3,"nm")</f>
        <v>3.146955981830659E-2</v>
      </c>
      <c r="C16" s="45">
        <f t="shared" ref="C16:N16" si="20">+IFERROR(C14/C$3,"nm")</f>
        <v>3.5303928836174947E-2</v>
      </c>
      <c r="D16" s="45">
        <f t="shared" si="20"/>
        <v>3.2168850072780204E-2</v>
      </c>
      <c r="E16" s="45">
        <f t="shared" si="20"/>
        <v>2.8244086051048164E-2</v>
      </c>
      <c r="F16" s="45">
        <f t="shared" si="20"/>
        <v>2.8606488227624818E-2</v>
      </c>
      <c r="G16" s="45">
        <f t="shared" si="20"/>
        <v>2.9035104136031869E-2</v>
      </c>
      <c r="H16" s="45">
        <f t="shared" si="20"/>
        <v>1.5604652207104046E-2</v>
      </c>
      <c r="I16" s="48">
        <f t="shared" si="20"/>
        <v>1.6227788482123744E-2</v>
      </c>
      <c r="J16" s="48">
        <f t="shared" si="20"/>
        <v>1.6227788482123744E-2</v>
      </c>
      <c r="K16" s="48">
        <f t="shared" si="20"/>
        <v>1.6227788482123744E-2</v>
      </c>
      <c r="L16" s="48">
        <f t="shared" si="20"/>
        <v>1.6227788482123744E-2</v>
      </c>
      <c r="M16" s="48">
        <f t="shared" si="20"/>
        <v>1.6227788482123744E-2</v>
      </c>
      <c r="N16" s="48">
        <f t="shared" si="20"/>
        <v>1.622778848212374E-2</v>
      </c>
    </row>
    <row r="17" spans="1:14" x14ac:dyDescent="0.25">
      <c r="A17" s="9" t="s">
        <v>141</v>
      </c>
      <c r="B17" s="52">
        <f>B48+B79+B110+B141+B176+B195+B214</f>
        <v>3011</v>
      </c>
      <c r="C17" s="52">
        <f t="shared" ref="C17:N17" si="21">C48+C79+C110+C141+C176+C195+C214</f>
        <v>3520</v>
      </c>
      <c r="D17" s="52">
        <f t="shared" si="21"/>
        <v>3989</v>
      </c>
      <c r="E17" s="52">
        <f t="shared" si="21"/>
        <v>4454</v>
      </c>
      <c r="F17" s="52">
        <f t="shared" si="21"/>
        <v>4744</v>
      </c>
      <c r="G17" s="52">
        <f t="shared" si="21"/>
        <v>4866</v>
      </c>
      <c r="H17" s="52">
        <f t="shared" si="21"/>
        <v>4904</v>
      </c>
      <c r="I17" s="46">
        <f t="shared" si="21"/>
        <v>4791</v>
      </c>
      <c r="J17" s="46">
        <f t="shared" si="21"/>
        <v>5025.759</v>
      </c>
      <c r="K17" s="46">
        <f t="shared" si="21"/>
        <v>5272.0211909999989</v>
      </c>
      <c r="L17" s="46">
        <f t="shared" si="21"/>
        <v>5530.3502293589991</v>
      </c>
      <c r="M17" s="46">
        <f t="shared" si="21"/>
        <v>5801.3373905975895</v>
      </c>
      <c r="N17" s="46">
        <f t="shared" si="21"/>
        <v>6085.6029227368708</v>
      </c>
    </row>
    <row r="18" spans="1:14" x14ac:dyDescent="0.25">
      <c r="A18" s="40" t="s">
        <v>129</v>
      </c>
      <c r="B18" s="45" t="str">
        <f t="shared" ref="B18:H18" si="22">+IFERROR(B17/A17-1,"nm")</f>
        <v>nm</v>
      </c>
      <c r="C18" s="45">
        <f t="shared" si="22"/>
        <v>0.16904682829624718</v>
      </c>
      <c r="D18" s="45">
        <f t="shared" si="22"/>
        <v>0.13323863636363642</v>
      </c>
      <c r="E18" s="45">
        <f t="shared" si="22"/>
        <v>0.11657056906492858</v>
      </c>
      <c r="F18" s="45">
        <f t="shared" si="22"/>
        <v>6.5110013471037176E-2</v>
      </c>
      <c r="G18" s="45">
        <f t="shared" si="22"/>
        <v>2.5716694772343951E-2</v>
      </c>
      <c r="H18" s="45">
        <f t="shared" si="22"/>
        <v>7.8092889436909285E-3</v>
      </c>
      <c r="I18" s="48">
        <f>+IFERROR(I17/H17-1,"nm")</f>
        <v>-2.3042414355628038E-2</v>
      </c>
      <c r="J18" s="48">
        <f t="shared" ref="J18:N18" si="23">+IFERROR(J17/I17-1,"nm")</f>
        <v>4.8999999999999932E-2</v>
      </c>
      <c r="K18" s="48">
        <f t="shared" si="23"/>
        <v>4.899999999999971E-2</v>
      </c>
      <c r="L18" s="48">
        <f t="shared" si="23"/>
        <v>4.8999999999999932E-2</v>
      </c>
      <c r="M18" s="48">
        <f t="shared" si="23"/>
        <v>4.8999999999999932E-2</v>
      </c>
      <c r="N18" s="48">
        <f t="shared" si="23"/>
        <v>4.8999999999999932E-2</v>
      </c>
    </row>
    <row r="19" spans="1:14" x14ac:dyDescent="0.25">
      <c r="A19" s="40" t="s">
        <v>133</v>
      </c>
      <c r="B19" s="45">
        <f>+IFERROR(B17/B$3,"nm")</f>
        <v>9.8395477271984569E-2</v>
      </c>
      <c r="C19" s="45">
        <f t="shared" ref="C19:N19" si="24">+IFERROR(C17/C$3,"nm")</f>
        <v>0.10872251050160613</v>
      </c>
      <c r="D19" s="45">
        <f t="shared" si="24"/>
        <v>0.11612809315866085</v>
      </c>
      <c r="E19" s="45">
        <f t="shared" si="24"/>
        <v>0.12237272302662307</v>
      </c>
      <c r="F19" s="45">
        <f t="shared" si="24"/>
        <v>0.1212771940588491</v>
      </c>
      <c r="G19" s="45">
        <f t="shared" si="24"/>
        <v>0.13009651632222013</v>
      </c>
      <c r="H19" s="45">
        <f t="shared" si="24"/>
        <v>0.11010822219228523</v>
      </c>
      <c r="I19" s="48">
        <f t="shared" si="24"/>
        <v>0.10256904303147078</v>
      </c>
      <c r="J19" s="48">
        <f t="shared" si="24"/>
        <v>0.1025690430314708</v>
      </c>
      <c r="K19" s="48">
        <f t="shared" si="24"/>
        <v>0.10256904303147078</v>
      </c>
      <c r="L19" s="48">
        <f t="shared" si="24"/>
        <v>0.10256904303147078</v>
      </c>
      <c r="M19" s="48">
        <f t="shared" si="24"/>
        <v>0.1025690430314708</v>
      </c>
      <c r="N19" s="48">
        <f t="shared" si="24"/>
        <v>0.10256904303147077</v>
      </c>
    </row>
    <row r="20" spans="1:14" x14ac:dyDescent="0.2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4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49">
        <f>+Historicals!I107</f>
        <v>18353</v>
      </c>
      <c r="J21" s="49">
        <f>J23+J27+J31</f>
        <v>19252.296999999999</v>
      </c>
      <c r="K21" s="49">
        <f t="shared" ref="K21:N21" si="25">K23+K27+K31</f>
        <v>20195.659552999998</v>
      </c>
      <c r="L21" s="49">
        <f t="shared" si="25"/>
        <v>21185.246871096995</v>
      </c>
      <c r="M21" s="49">
        <f t="shared" si="25"/>
        <v>22223.323967780743</v>
      </c>
      <c r="N21" s="49">
        <f t="shared" si="25"/>
        <v>23312.266842202</v>
      </c>
    </row>
    <row r="22" spans="1:14" x14ac:dyDescent="0.25">
      <c r="A22" s="42" t="s">
        <v>129</v>
      </c>
      <c r="B22" s="45" t="str">
        <f t="shared" ref="B22:H22" si="26">+IFERROR(B21/A21-1,"nm")</f>
        <v>nm</v>
      </c>
      <c r="C22" s="45">
        <f t="shared" si="26"/>
        <v>7.4526928675400228E-2</v>
      </c>
      <c r="D22" s="45">
        <f t="shared" si="26"/>
        <v>3.0615009482525046E-2</v>
      </c>
      <c r="E22" s="45">
        <f t="shared" si="26"/>
        <v>-2.372502628811779E-2</v>
      </c>
      <c r="F22" s="45">
        <f t="shared" si="26"/>
        <v>7.0481319421070276E-2</v>
      </c>
      <c r="G22" s="45">
        <f t="shared" si="26"/>
        <v>-8.9171173437303519E-2</v>
      </c>
      <c r="H22" s="45">
        <f t="shared" si="26"/>
        <v>0.18606738470035911</v>
      </c>
      <c r="I22" s="48">
        <f>+IFERROR(I21/H21-1,"nm")</f>
        <v>6.8339251411607238E-2</v>
      </c>
      <c r="J22" s="48">
        <f t="shared" ref="J22:N22" si="27">+IFERROR(J21/I21-1,"nm")</f>
        <v>4.8999999999999932E-2</v>
      </c>
      <c r="K22" s="48">
        <f t="shared" si="27"/>
        <v>4.8999999999999932E-2</v>
      </c>
      <c r="L22" s="48">
        <f t="shared" si="27"/>
        <v>4.8999999999999932E-2</v>
      </c>
      <c r="M22" s="48">
        <f t="shared" si="27"/>
        <v>4.899999999999971E-2</v>
      </c>
      <c r="N22" s="48">
        <f t="shared" si="27"/>
        <v>4.8999999999999932E-2</v>
      </c>
    </row>
    <row r="23" spans="1:14" x14ac:dyDescent="0.2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50">
        <f>+Historicals!I108</f>
        <v>12228</v>
      </c>
      <c r="J23" s="50">
        <f>+I23*(1+J24)</f>
        <v>12827.171999999999</v>
      </c>
      <c r="K23" s="50">
        <f t="shared" ref="K23:N23" si="28">+J23*(1+K24)</f>
        <v>13455.703427999997</v>
      </c>
      <c r="L23" s="50">
        <f t="shared" si="28"/>
        <v>14115.032895971995</v>
      </c>
      <c r="M23" s="50">
        <f t="shared" si="28"/>
        <v>14806.669507874622</v>
      </c>
      <c r="N23" s="50">
        <f t="shared" si="28"/>
        <v>15532.196313760476</v>
      </c>
    </row>
    <row r="24" spans="1:14" x14ac:dyDescent="0.25">
      <c r="A24" s="42" t="s">
        <v>129</v>
      </c>
      <c r="B24" s="45" t="str">
        <f t="shared" ref="B24" si="29">+IFERROR(B23/A23-1,"nm")</f>
        <v>nm</v>
      </c>
      <c r="C24" s="45">
        <f t="shared" ref="C24" si="30">+IFERROR(C23/B23-1,"nm")</f>
        <v>9.3228309428638578E-2</v>
      </c>
      <c r="D24" s="45">
        <f t="shared" ref="D24" si="31">+IFERROR(D23/C23-1,"nm")</f>
        <v>4.1402301322722934E-2</v>
      </c>
      <c r="E24" s="45">
        <f t="shared" ref="E24" si="32">+IFERROR(E23/D23-1,"nm")</f>
        <v>-3.7381247418422192E-2</v>
      </c>
      <c r="F24" s="45">
        <f t="shared" ref="F24" si="33">+IFERROR(F23/E23-1,"nm")</f>
        <v>7.755846384895948E-2</v>
      </c>
      <c r="G24" s="45">
        <f t="shared" ref="G24" si="34">+IFERROR(G23/F23-1,"nm")</f>
        <v>-7.1279243404678949E-2</v>
      </c>
      <c r="H24" s="45">
        <f t="shared" ref="H24" si="35">+IFERROR(H23/G23-1,"nm")</f>
        <v>0.24815092721620746</v>
      </c>
      <c r="I24" s="48">
        <f>+IFERROR(I23/H23-1,"nm")</f>
        <v>5.0154586052902683E-2</v>
      </c>
      <c r="J24" s="48">
        <f>J26+J25</f>
        <v>4.9000000000000002E-2</v>
      </c>
      <c r="K24" s="48">
        <f t="shared" ref="K24:N24" si="36">K26+K25</f>
        <v>4.9000000000000002E-2</v>
      </c>
      <c r="L24" s="48">
        <f t="shared" si="36"/>
        <v>4.9000000000000002E-2</v>
      </c>
      <c r="M24" s="48">
        <f t="shared" si="36"/>
        <v>4.9000000000000002E-2</v>
      </c>
      <c r="N24" s="48">
        <f t="shared" si="36"/>
        <v>4.9000000000000002E-2</v>
      </c>
    </row>
    <row r="25" spans="1:14" x14ac:dyDescent="0.25">
      <c r="A25" s="42" t="s">
        <v>137</v>
      </c>
      <c r="B25" s="45">
        <f>+Historicals!B180</f>
        <v>0</v>
      </c>
      <c r="C25" s="45">
        <f>+Historicals!C180</f>
        <v>9.3228309428638606E-2</v>
      </c>
      <c r="D25" s="45">
        <f>+Historicals!D180</f>
        <v>4.1402301322722872E-2</v>
      </c>
      <c r="E25" s="45">
        <f>+Historicals!E180</f>
        <v>-3.7381247418422137E-2</v>
      </c>
      <c r="F25" s="45">
        <f>+Historicals!F180</f>
        <v>7.7558463848959452E-2</v>
      </c>
      <c r="G25" s="45">
        <f>+Historicals!G180</f>
        <v>-7.1279243404678949E-2</v>
      </c>
      <c r="H25" s="45">
        <f>+Historicals!H180</f>
        <v>0.24815092721620752</v>
      </c>
      <c r="I25" s="48">
        <f>+Historicals!I180</f>
        <v>0.05</v>
      </c>
      <c r="J25" s="51">
        <v>4.9000000000000002E-2</v>
      </c>
      <c r="K25" s="51">
        <f>J25</f>
        <v>4.9000000000000002E-2</v>
      </c>
      <c r="L25" s="51">
        <f t="shared" ref="L25:N25" si="37">K25</f>
        <v>4.9000000000000002E-2</v>
      </c>
      <c r="M25" s="51">
        <f t="shared" si="37"/>
        <v>4.9000000000000002E-2</v>
      </c>
      <c r="N25" s="51">
        <f t="shared" si="37"/>
        <v>4.9000000000000002E-2</v>
      </c>
    </row>
    <row r="26" spans="1:14" x14ac:dyDescent="0.25">
      <c r="A26" s="42" t="s">
        <v>138</v>
      </c>
      <c r="B26" s="45" t="str">
        <f t="shared" ref="B26:H26" si="38">+IFERROR(B24-B25,"nm")</f>
        <v>nm</v>
      </c>
      <c r="C26" s="45">
        <f t="shared" si="38"/>
        <v>-2.7755575615628914E-17</v>
      </c>
      <c r="D26" s="45">
        <f t="shared" si="38"/>
        <v>6.2450045135165055E-17</v>
      </c>
      <c r="E26" s="45">
        <f t="shared" si="38"/>
        <v>-5.5511151231257827E-17</v>
      </c>
      <c r="F26" s="45">
        <f t="shared" si="38"/>
        <v>2.7755575615628914E-17</v>
      </c>
      <c r="G26" s="45">
        <f t="shared" si="38"/>
        <v>0</v>
      </c>
      <c r="H26" s="45">
        <f t="shared" si="38"/>
        <v>-5.5511151231257827E-17</v>
      </c>
      <c r="I26" s="48">
        <f>+IFERROR(I24-I25,"nm")</f>
        <v>1.5458605290268046E-4</v>
      </c>
      <c r="J26" s="51">
        <v>0</v>
      </c>
      <c r="K26" s="51">
        <f>J26</f>
        <v>0</v>
      </c>
      <c r="L26" s="51">
        <f t="shared" ref="L26:N26" si="39">K26</f>
        <v>0</v>
      </c>
      <c r="M26" s="51">
        <f t="shared" si="39"/>
        <v>0</v>
      </c>
      <c r="N26" s="51">
        <f t="shared" si="39"/>
        <v>0</v>
      </c>
    </row>
    <row r="27" spans="1:14" x14ac:dyDescent="0.2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50">
        <f>+Historicals!I109</f>
        <v>5492</v>
      </c>
      <c r="J27" s="50">
        <f>+I27*(1+J28)</f>
        <v>5761.1079999999993</v>
      </c>
      <c r="K27" s="50">
        <f t="shared" ref="K27" si="40">+J27*(1+K28)</f>
        <v>6043.4022919999989</v>
      </c>
      <c r="L27" s="50">
        <f t="shared" ref="L27" si="41">+K27*(1+L28)</f>
        <v>6339.5290043079985</v>
      </c>
      <c r="M27" s="50">
        <f t="shared" ref="M27" si="42">+L27*(1+M28)</f>
        <v>6650.1659255190898</v>
      </c>
      <c r="N27" s="50">
        <f t="shared" ref="N27" si="43">+M27*(1+N28)</f>
        <v>6976.024055869525</v>
      </c>
    </row>
    <row r="28" spans="1:14" x14ac:dyDescent="0.25">
      <c r="A28" s="42" t="s">
        <v>129</v>
      </c>
      <c r="B28" s="45" t="str">
        <f t="shared" ref="B28" si="44">+IFERROR(B27/A27-1,"nm")</f>
        <v>nm</v>
      </c>
      <c r="C28" s="45">
        <f t="shared" ref="C28" si="45">+IFERROR(C27/B27-1,"nm")</f>
        <v>7.6190476190476142E-2</v>
      </c>
      <c r="D28" s="45">
        <f t="shared" ref="D28" si="46">+IFERROR(D27/C27-1,"nm")</f>
        <v>2.9498525073746285E-2</v>
      </c>
      <c r="E28" s="45">
        <f t="shared" ref="E28" si="47">+IFERROR(E27/D27-1,"nm")</f>
        <v>1.0642652476463343E-2</v>
      </c>
      <c r="F28" s="45">
        <f t="shared" ref="F28" si="48">+IFERROR(F27/E27-1,"nm")</f>
        <v>6.5208586472256025E-2</v>
      </c>
      <c r="G28" s="45">
        <f t="shared" ref="G28" si="49">+IFERROR(G27/F27-1,"nm")</f>
        <v>-0.11806083650190113</v>
      </c>
      <c r="H28" s="45">
        <f t="shared" ref="H28" si="50">+IFERROR(H27/G27-1,"nm")</f>
        <v>8.3854278939426541E-2</v>
      </c>
      <c r="I28" s="48">
        <f>+IFERROR(I27/H27-1,"nm")</f>
        <v>9.2283214001591007E-2</v>
      </c>
      <c r="J28" s="48">
        <f>J29+J30</f>
        <v>4.9000000000000002E-2</v>
      </c>
      <c r="K28" s="48">
        <f t="shared" ref="K28:N28" si="51">K29+K30</f>
        <v>4.9000000000000002E-2</v>
      </c>
      <c r="L28" s="48">
        <f t="shared" si="51"/>
        <v>4.9000000000000002E-2</v>
      </c>
      <c r="M28" s="48">
        <f t="shared" si="51"/>
        <v>4.9000000000000002E-2</v>
      </c>
      <c r="N28" s="48">
        <f t="shared" si="51"/>
        <v>4.9000000000000002E-2</v>
      </c>
    </row>
    <row r="29" spans="1:14" x14ac:dyDescent="0.25">
      <c r="A29" s="42" t="s">
        <v>137</v>
      </c>
      <c r="B29" s="45">
        <f>+Historicals!B184</f>
        <v>0</v>
      </c>
      <c r="C29" s="45">
        <f>+Historicals!C184</f>
        <v>7.2294280246651077E-2</v>
      </c>
      <c r="D29" s="45">
        <f>+Historicals!D184</f>
        <v>2.9545905215149711E-2</v>
      </c>
      <c r="E29" s="45">
        <f>+Historicals!E184</f>
        <v>0.13154853620955315</v>
      </c>
      <c r="F29" s="45">
        <f>+Historicals!F184</f>
        <v>7.114893617021277E-2</v>
      </c>
      <c r="G29" s="45">
        <f>+Historicals!G184</f>
        <v>-6.3721595423486418E-2</v>
      </c>
      <c r="H29" s="45">
        <f>+Historicals!H184</f>
        <v>0.18295994568906992</v>
      </c>
      <c r="I29" s="48">
        <f>+Historicals!I184</f>
        <v>0.09</v>
      </c>
      <c r="J29" s="51">
        <v>4.9000000000000002E-2</v>
      </c>
      <c r="K29" s="51">
        <f>J29</f>
        <v>4.9000000000000002E-2</v>
      </c>
      <c r="L29" s="51">
        <f t="shared" ref="L29:N29" si="52">K29</f>
        <v>4.9000000000000002E-2</v>
      </c>
      <c r="M29" s="51">
        <f t="shared" si="52"/>
        <v>4.9000000000000002E-2</v>
      </c>
      <c r="N29" s="51">
        <f t="shared" si="52"/>
        <v>4.9000000000000002E-2</v>
      </c>
    </row>
    <row r="30" spans="1:14" x14ac:dyDescent="0.25">
      <c r="A30" s="42" t="s">
        <v>138</v>
      </c>
      <c r="B30" s="45" t="str">
        <f t="shared" ref="B30" si="53">+IFERROR(B28-B29,"nm")</f>
        <v>nm</v>
      </c>
      <c r="C30" s="45">
        <f t="shared" ref="C30" si="54">+IFERROR(C28-C29,"nm")</f>
        <v>3.8961959438250648E-3</v>
      </c>
      <c r="D30" s="45">
        <f t="shared" ref="D30" si="55">+IFERROR(D28-D29,"nm")</f>
        <v>-4.7380141403426806E-5</v>
      </c>
      <c r="E30" s="45">
        <f t="shared" ref="E30" si="56">+IFERROR(E28-E29,"nm")</f>
        <v>-0.1209058837330898</v>
      </c>
      <c r="F30" s="45">
        <f t="shared" ref="F30" si="57">+IFERROR(F28-F29,"nm")</f>
        <v>-5.9403496979567455E-3</v>
      </c>
      <c r="G30" s="45">
        <f t="shared" ref="G30" si="58">+IFERROR(G28-G29,"nm")</f>
        <v>-5.4339241078414716E-2</v>
      </c>
      <c r="H30" s="45">
        <f t="shared" ref="H30" si="59">+IFERROR(H28-H29,"nm")</f>
        <v>-9.9105666749643384E-2</v>
      </c>
      <c r="I30" s="48">
        <f>+IFERROR(I28-I29,"nm")</f>
        <v>2.2832140015910107E-3</v>
      </c>
      <c r="J30" s="51">
        <v>0</v>
      </c>
      <c r="K30" s="51">
        <f>J30</f>
        <v>0</v>
      </c>
      <c r="L30" s="51">
        <f t="shared" ref="L30:N30" si="60">K30</f>
        <v>0</v>
      </c>
      <c r="M30" s="51">
        <f t="shared" si="60"/>
        <v>0</v>
      </c>
      <c r="N30" s="51">
        <f t="shared" si="60"/>
        <v>0</v>
      </c>
    </row>
    <row r="31" spans="1:14" x14ac:dyDescent="0.2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50">
        <f>+Historicals!I110</f>
        <v>633</v>
      </c>
      <c r="J31" s="50">
        <f>+I31*(1+J32)</f>
        <v>664.01699999999994</v>
      </c>
      <c r="K31" s="50">
        <f t="shared" ref="K31" si="61">+J31*(1+K32)</f>
        <v>696.55383299999994</v>
      </c>
      <c r="L31" s="50">
        <f t="shared" ref="L31" si="62">+K31*(1+L32)</f>
        <v>730.68497081699991</v>
      </c>
      <c r="M31" s="50">
        <f t="shared" ref="M31" si="63">+L31*(1+M32)</f>
        <v>766.48853438703281</v>
      </c>
      <c r="N31" s="50">
        <f t="shared" ref="N31" si="64">+M31*(1+N32)</f>
        <v>804.04647257199736</v>
      </c>
    </row>
    <row r="32" spans="1:14" x14ac:dyDescent="0.25">
      <c r="A32" s="42" t="s">
        <v>129</v>
      </c>
      <c r="B32" s="45" t="str">
        <f t="shared" ref="B32" si="65">+IFERROR(B31/A31-1,"nm")</f>
        <v>nm</v>
      </c>
      <c r="C32" s="45">
        <f t="shared" ref="C32" si="66">+IFERROR(C31/B31-1,"nm")</f>
        <v>-0.12742718446601942</v>
      </c>
      <c r="D32" s="45">
        <f t="shared" ref="D32" si="67">+IFERROR(D31/C31-1,"nm")</f>
        <v>-0.10152990264255912</v>
      </c>
      <c r="E32" s="45">
        <f t="shared" ref="E32" si="68">+IFERROR(E31/D31-1,"nm")</f>
        <v>-7.8947368421052655E-2</v>
      </c>
      <c r="F32" s="45">
        <f t="shared" ref="F32" si="69">+IFERROR(F31/E31-1,"nm")</f>
        <v>3.3613445378151141E-3</v>
      </c>
      <c r="G32" s="45">
        <f t="shared" ref="G32" si="70">+IFERROR(G31/F31-1,"nm")</f>
        <v>-0.13567839195979903</v>
      </c>
      <c r="H32" s="45">
        <f t="shared" ref="H32" si="71">+IFERROR(H31/G31-1,"nm")</f>
        <v>-1.744186046511631E-2</v>
      </c>
      <c r="I32" s="48">
        <f>+IFERROR(I31/H31-1,"nm")</f>
        <v>0.24852071005917153</v>
      </c>
      <c r="J32" s="48">
        <f>J34+J33</f>
        <v>4.9000000000000002E-2</v>
      </c>
      <c r="K32" s="48">
        <f t="shared" ref="K32:N32" si="72">K34+K33</f>
        <v>4.9000000000000002E-2</v>
      </c>
      <c r="L32" s="48">
        <f t="shared" si="72"/>
        <v>4.9000000000000002E-2</v>
      </c>
      <c r="M32" s="48">
        <f t="shared" si="72"/>
        <v>4.9000000000000002E-2</v>
      </c>
      <c r="N32" s="48">
        <f t="shared" si="72"/>
        <v>4.9000000000000002E-2</v>
      </c>
    </row>
    <row r="33" spans="1:14" x14ac:dyDescent="0.25">
      <c r="A33" s="42" t="s">
        <v>137</v>
      </c>
      <c r="B33" s="45">
        <f>+Historicals!B182</f>
        <v>0</v>
      </c>
      <c r="C33" s="45">
        <f>+Historicals!C182</f>
        <v>-0.12742718446601942</v>
      </c>
      <c r="D33" s="45">
        <f>+Historicals!D182</f>
        <v>-0.10152990264255911</v>
      </c>
      <c r="E33" s="45">
        <f>+Historicals!E182</f>
        <v>-7.8947368421052627E-2</v>
      </c>
      <c r="F33" s="45">
        <f>+Historicals!F182</f>
        <v>3.3613445378151263E-3</v>
      </c>
      <c r="G33" s="45">
        <f>+Historicals!G182</f>
        <v>-0.135678391959799</v>
      </c>
      <c r="H33" s="45">
        <f>+Historicals!H182</f>
        <v>-1.7441860465116279E-2</v>
      </c>
      <c r="I33" s="48">
        <f>+Historicals!I182</f>
        <v>0.25</v>
      </c>
      <c r="J33" s="51">
        <v>4.9000000000000002E-2</v>
      </c>
      <c r="K33" s="51">
        <f>J33</f>
        <v>4.9000000000000002E-2</v>
      </c>
      <c r="L33" s="51">
        <f t="shared" ref="L33:N33" si="73">K33</f>
        <v>4.9000000000000002E-2</v>
      </c>
      <c r="M33" s="51">
        <f t="shared" si="73"/>
        <v>4.9000000000000002E-2</v>
      </c>
      <c r="N33" s="51">
        <f t="shared" si="73"/>
        <v>4.9000000000000002E-2</v>
      </c>
    </row>
    <row r="34" spans="1:14" x14ac:dyDescent="0.25">
      <c r="A34" s="42" t="s">
        <v>138</v>
      </c>
      <c r="B34" s="45" t="str">
        <f t="shared" ref="B34" si="74">+IFERROR(B32-B33,"nm")</f>
        <v>nm</v>
      </c>
      <c r="C34" s="45">
        <f t="shared" ref="C34" si="75">+IFERROR(C32-C33,"nm")</f>
        <v>0</v>
      </c>
      <c r="D34" s="45">
        <f t="shared" ref="D34" si="76">+IFERROR(D32-D33,"nm")</f>
        <v>-1.3877787807814457E-17</v>
      </c>
      <c r="E34" s="45">
        <f t="shared" ref="E34" si="77">+IFERROR(E32-E33,"nm")</f>
        <v>-2.7755575615628914E-17</v>
      </c>
      <c r="F34" s="45">
        <f t="shared" ref="F34" si="78">+IFERROR(F32-F33,"nm")</f>
        <v>-1.214306433183765E-17</v>
      </c>
      <c r="G34" s="45">
        <f t="shared" ref="G34" si="79">+IFERROR(G32-G33,"nm")</f>
        <v>-2.7755575615628914E-17</v>
      </c>
      <c r="H34" s="45">
        <f t="shared" ref="H34" si="80">+IFERROR(H32-H33,"nm")</f>
        <v>-3.1225022567582528E-17</v>
      </c>
      <c r="I34" s="48">
        <f>+IFERROR(I32-I33,"nm")</f>
        <v>-1.4792899408284654E-3</v>
      </c>
      <c r="J34" s="51">
        <v>0</v>
      </c>
      <c r="K34" s="51">
        <f>J34</f>
        <v>0</v>
      </c>
      <c r="L34" s="51">
        <f t="shared" ref="L34:N34" si="81">K34</f>
        <v>0</v>
      </c>
      <c r="M34" s="51">
        <f t="shared" si="81"/>
        <v>0</v>
      </c>
      <c r="N34" s="51">
        <f t="shared" si="81"/>
        <v>0</v>
      </c>
    </row>
    <row r="35" spans="1:14" x14ac:dyDescent="0.25">
      <c r="A35" s="9" t="s">
        <v>130</v>
      </c>
      <c r="B35" s="46">
        <f t="shared" ref="B35:H35" si="82">+B42+B38</f>
        <v>3766</v>
      </c>
      <c r="C35" s="46">
        <f t="shared" si="82"/>
        <v>3896</v>
      </c>
      <c r="D35" s="46">
        <f t="shared" si="82"/>
        <v>4015</v>
      </c>
      <c r="E35" s="46">
        <f t="shared" si="82"/>
        <v>3760</v>
      </c>
      <c r="F35" s="46">
        <f t="shared" si="82"/>
        <v>4074</v>
      </c>
      <c r="G35" s="46">
        <f t="shared" si="82"/>
        <v>3047</v>
      </c>
      <c r="H35" s="46">
        <f t="shared" si="82"/>
        <v>5219</v>
      </c>
      <c r="I35" s="46">
        <f>+I42+I38</f>
        <v>5238</v>
      </c>
      <c r="J35" s="46">
        <f>+J21*J37</f>
        <v>5494.6619999999994</v>
      </c>
      <c r="K35" s="46">
        <f t="shared" ref="K35:N35" si="83">+K21*K37</f>
        <v>5763.9004379999988</v>
      </c>
      <c r="L35" s="46">
        <f t="shared" si="83"/>
        <v>6046.331559461998</v>
      </c>
      <c r="M35" s="46">
        <f t="shared" si="83"/>
        <v>6342.6018058756345</v>
      </c>
      <c r="N35" s="46">
        <f t="shared" si="83"/>
        <v>6653.389294363541</v>
      </c>
    </row>
    <row r="36" spans="1:14" x14ac:dyDescent="0.25">
      <c r="A36" s="44" t="s">
        <v>129</v>
      </c>
      <c r="B36" s="45" t="str">
        <f t="shared" ref="B36" si="84">+IFERROR(B35/A35-1,"nm")</f>
        <v>nm</v>
      </c>
      <c r="C36" s="45">
        <f t="shared" ref="C36" si="85">+IFERROR(C35/B35-1,"nm")</f>
        <v>3.4519383961763239E-2</v>
      </c>
      <c r="D36" s="45">
        <f t="shared" ref="D36" si="86">+IFERROR(D35/C35-1,"nm")</f>
        <v>3.0544147843942548E-2</v>
      </c>
      <c r="E36" s="45">
        <f t="shared" ref="E36" si="87">+IFERROR(E35/D35-1,"nm")</f>
        <v>-6.3511830635118338E-2</v>
      </c>
      <c r="F36" s="45">
        <f t="shared" ref="F36" si="88">+IFERROR(F35/E35-1,"nm")</f>
        <v>8.3510638297872308E-2</v>
      </c>
      <c r="G36" s="45">
        <f t="shared" ref="G36" si="89">+IFERROR(G35/F35-1,"nm")</f>
        <v>-0.25208640157093765</v>
      </c>
      <c r="H36" s="45">
        <f t="shared" ref="H36" si="90">+IFERROR(H35/G35-1,"nm")</f>
        <v>0.71283229405973092</v>
      </c>
      <c r="I36" s="48">
        <f>+IFERROR(I35/H35-1,"nm")</f>
        <v>3.6405441655489312E-3</v>
      </c>
      <c r="J36" s="48">
        <f t="shared" ref="J36:N36" si="91">+IFERROR(J35/I35-1,"nm")</f>
        <v>4.8999999999999932E-2</v>
      </c>
      <c r="K36" s="48">
        <f t="shared" si="91"/>
        <v>4.8999999999999932E-2</v>
      </c>
      <c r="L36" s="48">
        <f t="shared" si="91"/>
        <v>4.8999999999999932E-2</v>
      </c>
      <c r="M36" s="48">
        <f t="shared" si="91"/>
        <v>4.899999999999971E-2</v>
      </c>
      <c r="N36" s="48">
        <f t="shared" si="91"/>
        <v>4.9000000000000155E-2</v>
      </c>
    </row>
    <row r="37" spans="1:14" x14ac:dyDescent="0.25">
      <c r="A37" s="44" t="s">
        <v>131</v>
      </c>
      <c r="B37" s="45">
        <f t="shared" ref="B37:H37" si="92">+IFERROR(B35/B$21,"nm")</f>
        <v>0.27409024745269289</v>
      </c>
      <c r="C37" s="45">
        <f t="shared" si="92"/>
        <v>0.26388512598211866</v>
      </c>
      <c r="D37" s="45">
        <f t="shared" si="92"/>
        <v>0.26386698212407994</v>
      </c>
      <c r="E37" s="45">
        <f t="shared" si="92"/>
        <v>0.25311342982160889</v>
      </c>
      <c r="F37" s="45">
        <f t="shared" si="92"/>
        <v>0.25619418941013711</v>
      </c>
      <c r="G37" s="45">
        <f t="shared" si="92"/>
        <v>0.2103700635183651</v>
      </c>
      <c r="H37" s="45">
        <f t="shared" si="92"/>
        <v>0.30380115256999823</v>
      </c>
      <c r="I37" s="48">
        <f>+IFERROR(I35/I$21,"nm")</f>
        <v>0.28540293140086087</v>
      </c>
      <c r="J37" s="51">
        <f>+I37</f>
        <v>0.28540293140086087</v>
      </c>
      <c r="K37" s="51">
        <f t="shared" ref="K37:N37" si="93">+J37</f>
        <v>0.28540293140086087</v>
      </c>
      <c r="L37" s="51">
        <f t="shared" si="93"/>
        <v>0.28540293140086087</v>
      </c>
      <c r="M37" s="51">
        <f t="shared" si="93"/>
        <v>0.28540293140086087</v>
      </c>
      <c r="N37" s="51">
        <f t="shared" si="93"/>
        <v>0.28540293140086087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49">
        <f>+Historicals!I167</f>
        <v>124</v>
      </c>
      <c r="J38" s="46">
        <f>+J41*J48</f>
        <v>130.07599999999999</v>
      </c>
      <c r="K38" s="46">
        <f t="shared" ref="K38:N38" si="94">+K41*K48</f>
        <v>136.449724</v>
      </c>
      <c r="L38" s="46">
        <f t="shared" si="94"/>
        <v>143.13576047599997</v>
      </c>
      <c r="M38" s="46">
        <f t="shared" si="94"/>
        <v>150.14941273932396</v>
      </c>
      <c r="N38" s="46">
        <f t="shared" si="94"/>
        <v>157.50673396355083</v>
      </c>
    </row>
    <row r="39" spans="1:14" x14ac:dyDescent="0.25">
      <c r="A39" s="44" t="s">
        <v>129</v>
      </c>
      <c r="B39" s="45" t="str">
        <f t="shared" ref="B39" si="95">+IFERROR(B38/A38-1,"nm")</f>
        <v>nm</v>
      </c>
      <c r="C39" s="45">
        <f t="shared" ref="C39" si="96">+IFERROR(C38/B38-1,"nm")</f>
        <v>9.9173553719008156E-2</v>
      </c>
      <c r="D39" s="45">
        <f t="shared" ref="D39" si="97">+IFERROR(D38/C38-1,"nm")</f>
        <v>5.2631578947368363E-2</v>
      </c>
      <c r="E39" s="45">
        <f t="shared" ref="E39" si="98">+IFERROR(E38/D38-1,"nm")</f>
        <v>0.14285714285714279</v>
      </c>
      <c r="F39" s="45">
        <f t="shared" ref="F39" si="99">+IFERROR(F38/E38-1,"nm")</f>
        <v>-6.8749999999999978E-2</v>
      </c>
      <c r="G39" s="45">
        <f t="shared" ref="G39" si="100">+IFERROR(G38/F38-1,"nm")</f>
        <v>-6.7114093959731447E-3</v>
      </c>
      <c r="H39" s="45">
        <f t="shared" ref="H39" si="101">+IFERROR(H38/G38-1,"nm")</f>
        <v>-0.1216216216216216</v>
      </c>
      <c r="I39" s="48">
        <f>+IFERROR(I38/H38-1,"nm")</f>
        <v>-4.6153846153846101E-2</v>
      </c>
      <c r="J39" s="48">
        <f t="shared" ref="J39:N39" si="102">+IFERROR(J38/I38-1,"nm")</f>
        <v>4.8999999999999932E-2</v>
      </c>
      <c r="K39" s="48">
        <f t="shared" si="102"/>
        <v>4.9000000000000155E-2</v>
      </c>
      <c r="L39" s="48">
        <f t="shared" si="102"/>
        <v>4.899999999999971E-2</v>
      </c>
      <c r="M39" s="48">
        <f t="shared" si="102"/>
        <v>4.8999999999999932E-2</v>
      </c>
      <c r="N39" s="48">
        <f t="shared" si="102"/>
        <v>4.8999999999999932E-2</v>
      </c>
    </row>
    <row r="40" spans="1:14" x14ac:dyDescent="0.25">
      <c r="A40" s="44" t="s">
        <v>133</v>
      </c>
      <c r="B40" s="45">
        <f t="shared" ref="B40:H40" si="103">+IFERROR(B38/B$21,"nm")</f>
        <v>8.8064046579330417E-3</v>
      </c>
      <c r="C40" s="45">
        <f t="shared" si="103"/>
        <v>9.0083988079111346E-3</v>
      </c>
      <c r="D40" s="45">
        <f t="shared" si="103"/>
        <v>9.2008412197686646E-3</v>
      </c>
      <c r="E40" s="45">
        <f t="shared" si="103"/>
        <v>1.0770784247728038E-2</v>
      </c>
      <c r="F40" s="45">
        <f t="shared" si="103"/>
        <v>9.3698905798012821E-3</v>
      </c>
      <c r="G40" s="45">
        <f t="shared" si="103"/>
        <v>1.0218171775752554E-2</v>
      </c>
      <c r="H40" s="45">
        <f t="shared" si="103"/>
        <v>7.5673787764130628E-3</v>
      </c>
      <c r="I40" s="48">
        <f>+IFERROR(I38/I$21,"nm")</f>
        <v>6.7563886013185855E-3</v>
      </c>
      <c r="J40" s="48">
        <f t="shared" ref="J40:N40" si="104">+IFERROR(J38/J$21,"nm")</f>
        <v>6.7563886013185855E-3</v>
      </c>
      <c r="K40" s="48">
        <f t="shared" si="104"/>
        <v>6.7563886013185864E-3</v>
      </c>
      <c r="L40" s="48">
        <f t="shared" si="104"/>
        <v>6.7563886013185855E-3</v>
      </c>
      <c r="M40" s="48">
        <f t="shared" si="104"/>
        <v>6.7563886013185873E-3</v>
      </c>
      <c r="N40" s="48">
        <f t="shared" si="104"/>
        <v>6.7563886013185864E-3</v>
      </c>
    </row>
    <row r="41" spans="1:14" x14ac:dyDescent="0.25">
      <c r="A41" s="44" t="s">
        <v>140</v>
      </c>
      <c r="B41" s="45">
        <f t="shared" ref="B41:H41" si="105">+IFERROR(B38/B48,"nm")</f>
        <v>0.19145569620253164</v>
      </c>
      <c r="C41" s="45">
        <f t="shared" si="105"/>
        <v>0.17924528301886791</v>
      </c>
      <c r="D41" s="45">
        <f t="shared" si="105"/>
        <v>0.17094017094017094</v>
      </c>
      <c r="E41" s="45">
        <f t="shared" si="105"/>
        <v>0.18867924528301888</v>
      </c>
      <c r="F41" s="45">
        <f t="shared" si="105"/>
        <v>0.18304668304668303</v>
      </c>
      <c r="G41" s="45">
        <f t="shared" si="105"/>
        <v>0.22945736434108527</v>
      </c>
      <c r="H41" s="45">
        <f t="shared" si="105"/>
        <v>0.21069692058346839</v>
      </c>
      <c r="I41" s="48">
        <f>+IFERROR(I38/I48,"nm")</f>
        <v>0.19405320813771518</v>
      </c>
      <c r="J41" s="51">
        <f>+I41</f>
        <v>0.19405320813771518</v>
      </c>
      <c r="K41" s="51">
        <f t="shared" ref="K41:N41" si="106">+J41</f>
        <v>0.19405320813771518</v>
      </c>
      <c r="L41" s="51">
        <f t="shared" si="106"/>
        <v>0.19405320813771518</v>
      </c>
      <c r="M41" s="51">
        <f t="shared" si="106"/>
        <v>0.19405320813771518</v>
      </c>
      <c r="N41" s="51">
        <f t="shared" si="106"/>
        <v>0.19405320813771518</v>
      </c>
    </row>
    <row r="42" spans="1:14" x14ac:dyDescent="0.25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49">
        <f>+Historicals!I134</f>
        <v>5114</v>
      </c>
      <c r="J42" s="49">
        <f>+J35-J38</f>
        <v>5364.5859999999993</v>
      </c>
      <c r="K42" s="49">
        <f t="shared" ref="K42:N42" si="107">+K35-K38</f>
        <v>5627.4507139999987</v>
      </c>
      <c r="L42" s="49">
        <f t="shared" si="107"/>
        <v>5903.1957989859984</v>
      </c>
      <c r="M42" s="49">
        <f t="shared" si="107"/>
        <v>6192.4523931363101</v>
      </c>
      <c r="N42" s="49">
        <f t="shared" si="107"/>
        <v>6495.8825603999903</v>
      </c>
    </row>
    <row r="43" spans="1:14" x14ac:dyDescent="0.25">
      <c r="A43" s="44" t="s">
        <v>129</v>
      </c>
      <c r="B43" s="45" t="str">
        <f t="shared" ref="B43" si="108">+IFERROR(B42/A42-1,"nm")</f>
        <v>nm</v>
      </c>
      <c r="C43" s="45">
        <f t="shared" ref="C43" si="109">+IFERROR(C42/B42-1,"nm")</f>
        <v>3.2373113854595292E-2</v>
      </c>
      <c r="D43" s="45">
        <f t="shared" ref="D43" si="110">+IFERROR(D42/C42-1,"nm")</f>
        <v>2.9763486579856391E-2</v>
      </c>
      <c r="E43" s="45">
        <f t="shared" ref="E43" si="111">+IFERROR(E42/D42-1,"nm")</f>
        <v>-7.096774193548383E-2</v>
      </c>
      <c r="F43" s="45">
        <f t="shared" ref="F43" si="112">+IFERROR(F42/E42-1,"nm")</f>
        <v>9.0277777777777679E-2</v>
      </c>
      <c r="G43" s="45">
        <f t="shared" ref="G43" si="113">+IFERROR(G42/F42-1,"nm")</f>
        <v>-0.26140127388535028</v>
      </c>
      <c r="H43" s="45">
        <f t="shared" ref="H43" si="114">+IFERROR(H42/G42-1,"nm")</f>
        <v>0.75543290789927564</v>
      </c>
      <c r="I43" s="48">
        <f>+IFERROR(I42/H42-1,"nm")</f>
        <v>4.9125564943997002E-3</v>
      </c>
      <c r="J43" s="48">
        <f t="shared" ref="J43:N43" si="115">+IFERROR(J42/I42-1,"nm")</f>
        <v>4.8999999999999932E-2</v>
      </c>
      <c r="K43" s="48">
        <f t="shared" si="115"/>
        <v>4.8999999999999932E-2</v>
      </c>
      <c r="L43" s="48">
        <f t="shared" si="115"/>
        <v>4.8999999999999932E-2</v>
      </c>
      <c r="M43" s="48">
        <f t="shared" si="115"/>
        <v>4.899999999999971E-2</v>
      </c>
      <c r="N43" s="48">
        <f t="shared" si="115"/>
        <v>4.9000000000000155E-2</v>
      </c>
    </row>
    <row r="44" spans="1:14" x14ac:dyDescent="0.25">
      <c r="A44" s="44" t="s">
        <v>131</v>
      </c>
      <c r="B44" s="45">
        <f t="shared" ref="B44:H44" si="116">+IFERROR(B42/B$21,"nm")</f>
        <v>0.26528384279475981</v>
      </c>
      <c r="C44" s="45">
        <f t="shared" si="116"/>
        <v>0.25487672717420751</v>
      </c>
      <c r="D44" s="45">
        <f t="shared" si="116"/>
        <v>0.25466614090431128</v>
      </c>
      <c r="E44" s="45">
        <f t="shared" si="116"/>
        <v>0.24234264557388085</v>
      </c>
      <c r="F44" s="45">
        <f t="shared" si="116"/>
        <v>0.2468242988303358</v>
      </c>
      <c r="G44" s="45">
        <f t="shared" si="116"/>
        <v>0.20015189174261253</v>
      </c>
      <c r="H44" s="45">
        <f t="shared" si="116"/>
        <v>0.29623377379358518</v>
      </c>
      <c r="I44" s="48">
        <f>+IFERROR(I42/I$21,"nm")</f>
        <v>0.27864654279954232</v>
      </c>
      <c r="J44" s="48">
        <f t="shared" ref="J44:N44" si="117">+IFERROR(J42/J$21,"nm")</f>
        <v>0.27864654279954232</v>
      </c>
      <c r="K44" s="48">
        <f t="shared" si="117"/>
        <v>0.27864654279954226</v>
      </c>
      <c r="L44" s="48">
        <f t="shared" si="117"/>
        <v>0.27864654279954232</v>
      </c>
      <c r="M44" s="48">
        <f t="shared" si="117"/>
        <v>0.27864654279954226</v>
      </c>
      <c r="N44" s="48">
        <f t="shared" si="117"/>
        <v>0.27864654279954232</v>
      </c>
    </row>
    <row r="45" spans="1:14" x14ac:dyDescent="0.25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49">
        <f>+Historicals!I156</f>
        <v>146</v>
      </c>
      <c r="J45" s="46">
        <f>+J21*J47</f>
        <v>153.154</v>
      </c>
      <c r="K45" s="46">
        <f t="shared" ref="K45:N45" si="118">+K21*K47</f>
        <v>160.658546</v>
      </c>
      <c r="L45" s="46">
        <f t="shared" si="118"/>
        <v>168.53081475399998</v>
      </c>
      <c r="M45" s="46">
        <f t="shared" si="118"/>
        <v>176.78882467694595</v>
      </c>
      <c r="N45" s="46">
        <f t="shared" si="118"/>
        <v>185.45147708611628</v>
      </c>
    </row>
    <row r="46" spans="1:14" x14ac:dyDescent="0.25">
      <c r="A46" s="44" t="s">
        <v>129</v>
      </c>
      <c r="B46" s="45" t="str">
        <f t="shared" ref="B46" si="119">+IFERROR(B45/A45-1,"nm")</f>
        <v>nm</v>
      </c>
      <c r="C46" s="45">
        <f t="shared" ref="C46" si="120">+IFERROR(C45/B45-1,"nm")</f>
        <v>0.16346153846153855</v>
      </c>
      <c r="D46" s="45">
        <f t="shared" ref="D46" si="121">+IFERROR(D45/C45-1,"nm")</f>
        <v>-7.8512396694214837E-2</v>
      </c>
      <c r="E46" s="45">
        <f t="shared" ref="E46" si="122">+IFERROR(E45/D45-1,"nm")</f>
        <v>-0.12107623318385652</v>
      </c>
      <c r="F46" s="45">
        <f t="shared" ref="F46" si="123">+IFERROR(F45/E45-1,"nm")</f>
        <v>-0.40306122448979587</v>
      </c>
      <c r="G46" s="45">
        <f t="shared" ref="G46" si="124">+IFERROR(G45/F45-1,"nm")</f>
        <v>-5.9829059829059839E-2</v>
      </c>
      <c r="H46" s="45">
        <f>+IFERROR(H45/G45-1,"nm")</f>
        <v>-0.10909090909090913</v>
      </c>
      <c r="I46" s="48">
        <f>+IFERROR(I45/H45-1,"nm")</f>
        <v>0.48979591836734704</v>
      </c>
      <c r="J46" s="48">
        <f t="shared" ref="J46:N46" si="125">+IFERROR(J45/I45-1,"nm")</f>
        <v>4.8999999999999932E-2</v>
      </c>
      <c r="K46" s="48">
        <f t="shared" si="125"/>
        <v>4.8999999999999932E-2</v>
      </c>
      <c r="L46" s="48">
        <f t="shared" si="125"/>
        <v>4.8999999999999932E-2</v>
      </c>
      <c r="M46" s="48">
        <f t="shared" si="125"/>
        <v>4.8999999999999932E-2</v>
      </c>
      <c r="N46" s="48">
        <f t="shared" si="125"/>
        <v>4.8999999999999932E-2</v>
      </c>
    </row>
    <row r="47" spans="1:14" x14ac:dyDescent="0.25">
      <c r="A47" s="44" t="s">
        <v>133</v>
      </c>
      <c r="B47" s="45">
        <f t="shared" ref="B47:H47" si="126">+IFERROR(B45/B$21,"nm")</f>
        <v>1.5138282387190683E-2</v>
      </c>
      <c r="C47" s="45">
        <f t="shared" si="126"/>
        <v>1.6391221891086428E-2</v>
      </c>
      <c r="D47" s="45">
        <f t="shared" si="126"/>
        <v>1.4655625657202945E-2</v>
      </c>
      <c r="E47" s="45">
        <f t="shared" si="126"/>
        <v>1.3194210703466847E-2</v>
      </c>
      <c r="F47" s="45">
        <f t="shared" si="126"/>
        <v>7.3575650861526856E-3</v>
      </c>
      <c r="G47" s="45">
        <f t="shared" si="126"/>
        <v>7.5945871306268989E-3</v>
      </c>
      <c r="H47" s="45">
        <f t="shared" si="126"/>
        <v>5.7046393852960009E-3</v>
      </c>
      <c r="I47" s="48">
        <f>+IFERROR(I45/I$21,"nm")</f>
        <v>7.9551027080041418E-3</v>
      </c>
      <c r="J47" s="51">
        <f>+I47</f>
        <v>7.9551027080041418E-3</v>
      </c>
      <c r="K47" s="51">
        <f t="shared" ref="K47:N47" si="127">+J47</f>
        <v>7.9551027080041418E-3</v>
      </c>
      <c r="L47" s="51">
        <f t="shared" si="127"/>
        <v>7.9551027080041418E-3</v>
      </c>
      <c r="M47" s="51">
        <f t="shared" si="127"/>
        <v>7.9551027080041418E-3</v>
      </c>
      <c r="N47" s="51">
        <f t="shared" si="127"/>
        <v>7.9551027080041418E-3</v>
      </c>
    </row>
    <row r="48" spans="1:14" x14ac:dyDescent="0.25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49">
        <f>+Historicals!I145</f>
        <v>639</v>
      </c>
      <c r="J48" s="46">
        <f>+J21*J50</f>
        <v>670.31100000000004</v>
      </c>
      <c r="K48" s="46">
        <f t="shared" ref="K48:N48" si="128">+K21*K50</f>
        <v>703.15623900000003</v>
      </c>
      <c r="L48" s="46">
        <f t="shared" si="128"/>
        <v>737.6108947109999</v>
      </c>
      <c r="M48" s="46">
        <f t="shared" si="128"/>
        <v>773.75382855183875</v>
      </c>
      <c r="N48" s="46">
        <f t="shared" si="128"/>
        <v>811.66776615087883</v>
      </c>
    </row>
    <row r="49" spans="1:14" x14ac:dyDescent="0.25">
      <c r="A49" s="44" t="s">
        <v>129</v>
      </c>
      <c r="B49" s="45" t="str">
        <f t="shared" ref="B49" si="129">+IFERROR(B48/A48-1,"nm")</f>
        <v>nm</v>
      </c>
      <c r="C49" s="45">
        <f t="shared" ref="C49" si="130">+IFERROR(C48/B48-1,"nm")</f>
        <v>0.17405063291139244</v>
      </c>
      <c r="D49" s="45">
        <f t="shared" ref="D49" si="131">+IFERROR(D48/C48-1,"nm")</f>
        <v>0.10377358490566047</v>
      </c>
      <c r="E49" s="45">
        <f t="shared" ref="E49" si="132">+IFERROR(E48/D48-1,"nm")</f>
        <v>3.5409035409035505E-2</v>
      </c>
      <c r="F49" s="45">
        <f t="shared" ref="F49" si="133">+IFERROR(F48/E48-1,"nm")</f>
        <v>-4.0094339622641528E-2</v>
      </c>
      <c r="G49" s="45">
        <f t="shared" ref="G49" si="134">+IFERROR(G48/F48-1,"nm")</f>
        <v>-0.20761670761670759</v>
      </c>
      <c r="H49" s="45">
        <f t="shared" ref="H49" si="135">+IFERROR(H48/G48-1,"nm")</f>
        <v>-4.3410852713178349E-2</v>
      </c>
      <c r="I49" s="48">
        <f>+IFERROR(I48/H48-1,"nm")</f>
        <v>3.5656401944894611E-2</v>
      </c>
      <c r="J49" s="48">
        <f t="shared" ref="J49:N49" si="136">+IFERROR(J48/I48-1,"nm")</f>
        <v>4.9000000000000155E-2</v>
      </c>
      <c r="K49" s="48">
        <f t="shared" si="136"/>
        <v>4.8999999999999932E-2</v>
      </c>
      <c r="L49" s="48">
        <f t="shared" si="136"/>
        <v>4.899999999999971E-2</v>
      </c>
      <c r="M49" s="48">
        <f t="shared" si="136"/>
        <v>4.899999999999971E-2</v>
      </c>
      <c r="N49" s="48">
        <f t="shared" si="136"/>
        <v>4.8999999999999932E-2</v>
      </c>
    </row>
    <row r="50" spans="1:14" x14ac:dyDescent="0.25">
      <c r="A50" s="44" t="s">
        <v>133</v>
      </c>
      <c r="B50" s="45">
        <f t="shared" ref="B50:H50" si="137">+IFERROR(B48/B$21,"nm")</f>
        <v>4.599708879184862E-2</v>
      </c>
      <c r="C50" s="45">
        <f t="shared" si="137"/>
        <v>5.0257382823083174E-2</v>
      </c>
      <c r="D50" s="45">
        <f t="shared" si="137"/>
        <v>5.3824921135646686E-2</v>
      </c>
      <c r="E50" s="45">
        <f t="shared" si="137"/>
        <v>5.7085156512958597E-2</v>
      </c>
      <c r="F50" s="45">
        <f t="shared" si="137"/>
        <v>5.1188529744686205E-2</v>
      </c>
      <c r="G50" s="45">
        <f t="shared" si="137"/>
        <v>4.4531897265948632E-2</v>
      </c>
      <c r="H50" s="45">
        <f t="shared" si="137"/>
        <v>3.5915943884975841E-2</v>
      </c>
      <c r="I50" s="48">
        <f>+IFERROR(I48/I$21,"nm")</f>
        <v>3.4817196098730456E-2</v>
      </c>
      <c r="J50" s="51">
        <f>+I50</f>
        <v>3.4817196098730456E-2</v>
      </c>
      <c r="K50" s="51">
        <f t="shared" ref="K50:N50" si="138">+J50</f>
        <v>3.4817196098730456E-2</v>
      </c>
      <c r="L50" s="51">
        <f t="shared" si="138"/>
        <v>3.4817196098730456E-2</v>
      </c>
      <c r="M50" s="51">
        <f t="shared" si="138"/>
        <v>3.4817196098730456E-2</v>
      </c>
      <c r="N50" s="51">
        <f t="shared" si="138"/>
        <v>3.4817196098730456E-2</v>
      </c>
    </row>
    <row r="51" spans="1:14" x14ac:dyDescent="0.25">
      <c r="A51" s="41" t="s">
        <v>101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49">
        <f>+Historicals!I111</f>
        <v>12479</v>
      </c>
      <c r="J52" s="49">
        <f>J54+J58+J62</f>
        <v>13090.471</v>
      </c>
      <c r="K52" s="49">
        <f t="shared" ref="K52:N52" si="139">K54+K58+K62</f>
        <v>13731.904078999998</v>
      </c>
      <c r="L52" s="49">
        <f t="shared" si="139"/>
        <v>14404.767378870998</v>
      </c>
      <c r="M52" s="49">
        <f t="shared" si="139"/>
        <v>15110.600980435676</v>
      </c>
      <c r="N52" s="49">
        <f t="shared" si="139"/>
        <v>15851.020428477023</v>
      </c>
    </row>
    <row r="53" spans="1:14" x14ac:dyDescent="0.25">
      <c r="A53" s="42" t="s">
        <v>129</v>
      </c>
      <c r="B53" s="45" t="str">
        <f t="shared" ref="B53" si="140">+IFERROR(B52/A52-1,"nm")</f>
        <v>nm</v>
      </c>
      <c r="C53" s="45">
        <f t="shared" ref="C53" si="141">+IFERROR(C52/B52-1,"nm")</f>
        <v>6.2026382262138746E-2</v>
      </c>
      <c r="D53" s="45">
        <f t="shared" ref="D53" si="142">+IFERROR(D52/C52-1,"nm")</f>
        <v>5.3118393234672379E-2</v>
      </c>
      <c r="E53" s="45">
        <f t="shared" ref="E53" si="143">+IFERROR(E52/D52-1,"nm")</f>
        <v>0.15959849435382689</v>
      </c>
      <c r="F53" s="45">
        <f t="shared" ref="F53" si="144">+IFERROR(F52/E52-1,"nm")</f>
        <v>6.1674962129409261E-2</v>
      </c>
      <c r="G53" s="45">
        <f t="shared" ref="G53" si="145">+IFERROR(G52/F52-1,"nm")</f>
        <v>-4.7390949857317621E-2</v>
      </c>
      <c r="H53" s="45">
        <f t="shared" ref="H53" si="146">+IFERROR(H52/G52-1,"nm")</f>
        <v>0.22563389322777372</v>
      </c>
      <c r="I53" s="48">
        <f>+IFERROR(I52/H52-1,"nm")</f>
        <v>8.9298184357541999E-2</v>
      </c>
      <c r="J53" s="48">
        <f t="shared" ref="J53:N53" si="147">+IFERROR(J52/I52-1,"nm")</f>
        <v>4.8999999999999932E-2</v>
      </c>
      <c r="K53" s="48">
        <f t="shared" si="147"/>
        <v>4.8999999999999932E-2</v>
      </c>
      <c r="L53" s="48">
        <f t="shared" si="147"/>
        <v>4.8999999999999932E-2</v>
      </c>
      <c r="M53" s="48">
        <f t="shared" si="147"/>
        <v>4.8999999999999932E-2</v>
      </c>
      <c r="N53" s="48">
        <f t="shared" si="147"/>
        <v>4.8999999999999932E-2</v>
      </c>
    </row>
    <row r="54" spans="1:14" x14ac:dyDescent="0.25">
      <c r="A54" s="43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50">
        <f>+Historicals!I112</f>
        <v>7388</v>
      </c>
      <c r="J54" s="50">
        <f>+I54*(1+J55)</f>
        <v>7750.0119999999997</v>
      </c>
      <c r="K54" s="50">
        <f t="shared" ref="K54" si="148">+J54*(1+K55)</f>
        <v>8129.7625879999996</v>
      </c>
      <c r="L54" s="50">
        <f t="shared" ref="L54" si="149">+K54*(1+L55)</f>
        <v>8528.1209548119987</v>
      </c>
      <c r="M54" s="50">
        <f t="shared" ref="M54" si="150">+L54*(1+M55)</f>
        <v>8945.9988815977867</v>
      </c>
      <c r="N54" s="50">
        <f t="shared" ref="N54" si="151">+M54*(1+N55)</f>
        <v>9384.3528267960774</v>
      </c>
    </row>
    <row r="55" spans="1:14" x14ac:dyDescent="0.25">
      <c r="A55" s="42" t="s">
        <v>129</v>
      </c>
      <c r="B55" s="45" t="str">
        <f t="shared" ref="B55" si="152">+IFERROR(B54/A54-1,"nm")</f>
        <v>nm</v>
      </c>
      <c r="C55" s="45">
        <f t="shared" ref="C55" si="153">+IFERROR(C54/B54-1,"nm")</f>
        <v>7.2294280246651077E-2</v>
      </c>
      <c r="D55" s="45">
        <f t="shared" ref="D55" si="154">+IFERROR(D54/C54-1,"nm")</f>
        <v>2.9545905215149659E-2</v>
      </c>
      <c r="E55" s="45">
        <f t="shared" ref="E55" si="155">+IFERROR(E54/D54-1,"nm")</f>
        <v>0.1315485362095532</v>
      </c>
      <c r="F55" s="45">
        <f t="shared" ref="F55" si="156">+IFERROR(F54/E54-1,"nm")</f>
        <v>7.1148936170212673E-2</v>
      </c>
      <c r="G55" s="45">
        <f t="shared" ref="G55" si="157">+IFERROR(G54/F54-1,"nm")</f>
        <v>-6.3721595423486432E-2</v>
      </c>
      <c r="H55" s="45">
        <f t="shared" ref="H55" si="158">+IFERROR(H54/G54-1,"nm")</f>
        <v>0.18295994568907004</v>
      </c>
      <c r="I55" s="48">
        <f>+IFERROR(I54/H54-1,"nm")</f>
        <v>5.9971305595408975E-2</v>
      </c>
      <c r="J55" s="48">
        <f>J57+J56</f>
        <v>4.9000000000000002E-2</v>
      </c>
      <c r="K55" s="48">
        <f t="shared" ref="K55:N55" si="159">K57+K56</f>
        <v>4.9000000000000002E-2</v>
      </c>
      <c r="L55" s="48">
        <f t="shared" si="159"/>
        <v>4.9000000000000002E-2</v>
      </c>
      <c r="M55" s="48">
        <f t="shared" si="159"/>
        <v>4.9000000000000002E-2</v>
      </c>
      <c r="N55" s="48">
        <f t="shared" si="159"/>
        <v>4.9000000000000002E-2</v>
      </c>
    </row>
    <row r="56" spans="1:14" x14ac:dyDescent="0.25">
      <c r="A56" s="42" t="s">
        <v>137</v>
      </c>
      <c r="B56" s="45">
        <f>+Historicals!B184</f>
        <v>0</v>
      </c>
      <c r="C56" s="45">
        <f>+Historicals!C184</f>
        <v>7.2294280246651077E-2</v>
      </c>
      <c r="D56" s="45">
        <f>+Historicals!D184</f>
        <v>2.9545905215149711E-2</v>
      </c>
      <c r="E56" s="45">
        <f>+Historicals!E184</f>
        <v>0.13154853620955315</v>
      </c>
      <c r="F56" s="45">
        <f>+Historicals!F184</f>
        <v>7.114893617021277E-2</v>
      </c>
      <c r="G56" s="45">
        <f>+Historicals!G184</f>
        <v>-6.3721595423486418E-2</v>
      </c>
      <c r="H56" s="45">
        <f>+Historicals!H184</f>
        <v>0.18295994568906992</v>
      </c>
      <c r="I56" s="48">
        <f>+Historicals!I184</f>
        <v>0.09</v>
      </c>
      <c r="J56" s="51">
        <v>4.9000000000000002E-2</v>
      </c>
      <c r="K56" s="51">
        <f>J56</f>
        <v>4.9000000000000002E-2</v>
      </c>
      <c r="L56" s="51">
        <f t="shared" ref="L56:N56" si="160">K56</f>
        <v>4.9000000000000002E-2</v>
      </c>
      <c r="M56" s="51">
        <f t="shared" si="160"/>
        <v>4.9000000000000002E-2</v>
      </c>
      <c r="N56" s="51">
        <f t="shared" si="160"/>
        <v>4.9000000000000002E-2</v>
      </c>
    </row>
    <row r="57" spans="1:14" x14ac:dyDescent="0.25">
      <c r="A57" s="42" t="s">
        <v>138</v>
      </c>
      <c r="B57" s="45" t="str">
        <f t="shared" ref="B57:I57" si="161">+IFERROR(B55-B56,"nm")</f>
        <v>nm</v>
      </c>
      <c r="C57" s="45">
        <f t="shared" si="161"/>
        <v>0</v>
      </c>
      <c r="D57" s="45">
        <f t="shared" si="161"/>
        <v>-5.2041704279304213E-17</v>
      </c>
      <c r="E57" s="45">
        <f t="shared" si="161"/>
        <v>5.5511151231257827E-17</v>
      </c>
      <c r="F57" s="45">
        <f t="shared" si="161"/>
        <v>-9.7144514654701197E-17</v>
      </c>
      <c r="G57" s="45">
        <f t="shared" si="161"/>
        <v>-1.3877787807814457E-17</v>
      </c>
      <c r="H57" s="45">
        <f t="shared" si="161"/>
        <v>1.1102230246251565E-16</v>
      </c>
      <c r="I57" s="48">
        <f t="shared" si="161"/>
        <v>-3.0028694404591022E-2</v>
      </c>
      <c r="J57" s="51">
        <v>0</v>
      </c>
      <c r="K57" s="51">
        <f>J57</f>
        <v>0</v>
      </c>
      <c r="L57" s="51">
        <f t="shared" ref="L57:N57" si="162">K57</f>
        <v>0</v>
      </c>
      <c r="M57" s="51">
        <f t="shared" si="162"/>
        <v>0</v>
      </c>
      <c r="N57" s="51">
        <f t="shared" si="162"/>
        <v>0</v>
      </c>
    </row>
    <row r="58" spans="1:14" x14ac:dyDescent="0.25">
      <c r="A58" s="43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50">
        <f>+Historicals!I113</f>
        <v>4527</v>
      </c>
      <c r="J58" s="50">
        <f>+I58*(1+J59)</f>
        <v>4748.8229999999994</v>
      </c>
      <c r="K58" s="50">
        <f t="shared" ref="K58" si="163">+J58*(1+K59)</f>
        <v>4981.5153269999992</v>
      </c>
      <c r="L58" s="50">
        <f t="shared" ref="L58" si="164">+K58*(1+L59)</f>
        <v>5225.6095780229989</v>
      </c>
      <c r="M58" s="50">
        <f t="shared" ref="M58" si="165">+L58*(1+M59)</f>
        <v>5481.6644473461256</v>
      </c>
      <c r="N58" s="50">
        <f t="shared" ref="N58" si="166">+M58*(1+N59)</f>
        <v>5750.2660052660858</v>
      </c>
    </row>
    <row r="59" spans="1:14" x14ac:dyDescent="0.25">
      <c r="A59" s="42" t="s">
        <v>129</v>
      </c>
      <c r="B59" s="45" t="str">
        <f t="shared" ref="B59" si="167">+IFERROR(B58/A58-1,"nm")</f>
        <v>nm</v>
      </c>
      <c r="C59" s="45">
        <f t="shared" ref="C59" si="168">+IFERROR(C58/B58-1,"nm")</f>
        <v>4.7781569965870352E-2</v>
      </c>
      <c r="D59" s="45">
        <f t="shared" ref="D59" si="169">+IFERROR(D58/C58-1,"nm")</f>
        <v>0.11447184737087013</v>
      </c>
      <c r="E59" s="45">
        <f t="shared" ref="E59" si="170">+IFERROR(E58/D58-1,"nm")</f>
        <v>0.22755741127348639</v>
      </c>
      <c r="F59" s="45">
        <f t="shared" ref="F59" si="171">+IFERROR(F58/E58-1,"nm")</f>
        <v>5.0000000000000044E-2</v>
      </c>
      <c r="G59" s="45">
        <f t="shared" ref="G59" si="172">+IFERROR(G58/F58-1,"nm")</f>
        <v>-1.1013929381276322E-2</v>
      </c>
      <c r="H59" s="45">
        <f t="shared" ref="H59" si="173">+IFERROR(H58/G58-1,"nm")</f>
        <v>0.30887651490337364</v>
      </c>
      <c r="I59" s="48">
        <f>+IFERROR(I58/H58-1,"nm")</f>
        <v>0.13288288288288297</v>
      </c>
      <c r="J59" s="48">
        <f>J61+J60</f>
        <v>4.9000000000000002E-2</v>
      </c>
      <c r="K59" s="48">
        <f t="shared" ref="K59:N59" si="174">K61+K60</f>
        <v>4.9000000000000002E-2</v>
      </c>
      <c r="L59" s="48">
        <f t="shared" si="174"/>
        <v>4.9000000000000002E-2</v>
      </c>
      <c r="M59" s="48">
        <f t="shared" si="174"/>
        <v>4.9000000000000002E-2</v>
      </c>
      <c r="N59" s="48">
        <f t="shared" si="174"/>
        <v>4.9000000000000002E-2</v>
      </c>
    </row>
    <row r="60" spans="1:14" x14ac:dyDescent="0.25">
      <c r="A60" s="42" t="s">
        <v>137</v>
      </c>
      <c r="B60" s="45">
        <f>+Historicals!B185</f>
        <v>0</v>
      </c>
      <c r="C60" s="45">
        <f>+Historicals!C185</f>
        <v>4.778156996587031E-2</v>
      </c>
      <c r="D60" s="45">
        <f>+Historicals!D185</f>
        <v>0.11447184737087017</v>
      </c>
      <c r="E60" s="45">
        <f>+Historicals!E185</f>
        <v>0.22755741127348644</v>
      </c>
      <c r="F60" s="45">
        <f>+Historicals!F185</f>
        <v>0.05</v>
      </c>
      <c r="G60" s="45">
        <f>+Historicals!G185</f>
        <v>-1.101392938127632E-2</v>
      </c>
      <c r="H60" s="45">
        <f>+Historicals!H185</f>
        <v>0.30887651490337376</v>
      </c>
      <c r="I60" s="48">
        <f>+Historicals!I185</f>
        <v>0.16</v>
      </c>
      <c r="J60" s="51">
        <v>4.9000000000000002E-2</v>
      </c>
      <c r="K60" s="51">
        <f>J60</f>
        <v>4.9000000000000002E-2</v>
      </c>
      <c r="L60" s="51">
        <f t="shared" ref="L60:N60" si="175">K60</f>
        <v>4.9000000000000002E-2</v>
      </c>
      <c r="M60" s="51">
        <f t="shared" si="175"/>
        <v>4.9000000000000002E-2</v>
      </c>
      <c r="N60" s="51">
        <f t="shared" si="175"/>
        <v>4.9000000000000002E-2</v>
      </c>
    </row>
    <row r="61" spans="1:14" x14ac:dyDescent="0.25">
      <c r="A61" s="42" t="s">
        <v>138</v>
      </c>
      <c r="B61" s="45" t="str">
        <f t="shared" ref="B61:H61" si="176">+IFERROR(B59-B60,"nm")</f>
        <v>nm</v>
      </c>
      <c r="C61" s="45">
        <f t="shared" si="176"/>
        <v>4.163336342344337E-17</v>
      </c>
      <c r="D61" s="45">
        <f t="shared" si="176"/>
        <v>-4.163336342344337E-17</v>
      </c>
      <c r="E61" s="45">
        <f t="shared" si="176"/>
        <v>-5.5511151231257827E-17</v>
      </c>
      <c r="F61" s="45">
        <f t="shared" si="176"/>
        <v>4.163336342344337E-17</v>
      </c>
      <c r="G61" s="45">
        <f t="shared" si="176"/>
        <v>-1.7347234759768071E-18</v>
      </c>
      <c r="H61" s="45">
        <f t="shared" si="176"/>
        <v>-1.1102230246251565E-16</v>
      </c>
      <c r="I61" s="48">
        <f>+IFERROR(I59-I60,"nm")</f>
        <v>-2.7117117117117034E-2</v>
      </c>
      <c r="J61" s="51">
        <v>0</v>
      </c>
      <c r="K61" s="51">
        <f>J61</f>
        <v>0</v>
      </c>
      <c r="L61" s="51">
        <f t="shared" ref="L61:N61" si="177">K61</f>
        <v>0</v>
      </c>
      <c r="M61" s="51">
        <f t="shared" si="177"/>
        <v>0</v>
      </c>
      <c r="N61" s="51">
        <f t="shared" si="177"/>
        <v>0</v>
      </c>
    </row>
    <row r="62" spans="1:14" x14ac:dyDescent="0.25">
      <c r="A62" s="43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0">
        <f>+Historicals!I114</f>
        <v>564</v>
      </c>
      <c r="J62" s="50">
        <f>+I62*(1+J63)</f>
        <v>591.63599999999997</v>
      </c>
      <c r="K62" s="50">
        <f t="shared" ref="K62" si="178">+J62*(1+K63)</f>
        <v>620.6261639999999</v>
      </c>
      <c r="L62" s="50">
        <f t="shared" ref="L62" si="179">+K62*(1+L63)</f>
        <v>651.03684603599982</v>
      </c>
      <c r="M62" s="50">
        <f t="shared" ref="M62" si="180">+L62*(1+M63)</f>
        <v>682.93765149176375</v>
      </c>
      <c r="N62" s="50">
        <f t="shared" ref="N62" si="181">+M62*(1+N63)</f>
        <v>716.40159641486014</v>
      </c>
    </row>
    <row r="63" spans="1:14" x14ac:dyDescent="0.25">
      <c r="A63" s="42" t="s">
        <v>129</v>
      </c>
      <c r="B63" s="45" t="str">
        <f t="shared" ref="B63" si="182">+IFERROR(B62/A62-1,"nm")</f>
        <v>nm</v>
      </c>
      <c r="C63" s="45">
        <f t="shared" ref="C63" si="183">+IFERROR(C62/B62-1,"nm")</f>
        <v>1.0752688172043001E-2</v>
      </c>
      <c r="D63" s="45">
        <f t="shared" ref="D63" si="184">+IFERROR(D62/C62-1,"nm")</f>
        <v>1.8617021276595702E-2</v>
      </c>
      <c r="E63" s="45">
        <f t="shared" ref="E63" si="185">+IFERROR(E62/D62-1,"nm")</f>
        <v>0.11488250652741505</v>
      </c>
      <c r="F63" s="45">
        <f t="shared" ref="F63" si="186">+IFERROR(F62/E62-1,"nm")</f>
        <v>1.1709601873536313E-2</v>
      </c>
      <c r="G63" s="45">
        <f t="shared" ref="G63" si="187">+IFERROR(G62/F62-1,"nm")</f>
        <v>-6.944444444444442E-2</v>
      </c>
      <c r="H63" s="45">
        <f t="shared" ref="H63" si="188">+IFERROR(H62/G62-1,"nm")</f>
        <v>0.21890547263681581</v>
      </c>
      <c r="I63" s="48">
        <f>+IFERROR(I62/H62-1,"nm")</f>
        <v>0.15102040816326534</v>
      </c>
      <c r="J63" s="48">
        <f>J65+J64</f>
        <v>4.9000000000000002E-2</v>
      </c>
      <c r="K63" s="48">
        <f t="shared" ref="K63:N63" si="189">K65+K64</f>
        <v>4.9000000000000002E-2</v>
      </c>
      <c r="L63" s="48">
        <f t="shared" si="189"/>
        <v>4.9000000000000002E-2</v>
      </c>
      <c r="M63" s="48">
        <f t="shared" si="189"/>
        <v>4.9000000000000002E-2</v>
      </c>
      <c r="N63" s="48">
        <f t="shared" si="189"/>
        <v>4.9000000000000002E-2</v>
      </c>
    </row>
    <row r="64" spans="1:14" x14ac:dyDescent="0.25">
      <c r="A64" s="42" t="s">
        <v>137</v>
      </c>
      <c r="B64" s="45">
        <f>+Historicals!B186</f>
        <v>0</v>
      </c>
      <c r="C64" s="45">
        <f>+Historicals!C186</f>
        <v>1.0752688172043012E-2</v>
      </c>
      <c r="D64" s="45">
        <f>+Historicals!D186</f>
        <v>1.8617021276595744E-2</v>
      </c>
      <c r="E64" s="45">
        <f>+Historicals!E186</f>
        <v>0.11488250652741515</v>
      </c>
      <c r="F64" s="45">
        <f>+Historicals!F186</f>
        <v>1.1709601873536301E-2</v>
      </c>
      <c r="G64" s="45">
        <f>+Historicals!G186</f>
        <v>-6.9444444444444448E-2</v>
      </c>
      <c r="H64" s="45">
        <f>+Historicals!H186</f>
        <v>0.21890547263681592</v>
      </c>
      <c r="I64" s="48">
        <f>+Historicals!I186</f>
        <v>0.17</v>
      </c>
      <c r="J64" s="51">
        <v>4.9000000000000002E-2</v>
      </c>
      <c r="K64" s="51">
        <f>J64</f>
        <v>4.9000000000000002E-2</v>
      </c>
      <c r="L64" s="51">
        <f t="shared" ref="L64:N64" si="190">K64</f>
        <v>4.9000000000000002E-2</v>
      </c>
      <c r="M64" s="51">
        <f t="shared" si="190"/>
        <v>4.9000000000000002E-2</v>
      </c>
      <c r="N64" s="51">
        <f t="shared" si="190"/>
        <v>4.9000000000000002E-2</v>
      </c>
    </row>
    <row r="65" spans="1:14" x14ac:dyDescent="0.25">
      <c r="A65" s="42" t="s">
        <v>138</v>
      </c>
      <c r="B65" s="45" t="str">
        <f t="shared" ref="B65:H65" si="191">+IFERROR(B63-B64,"nm")</f>
        <v>nm</v>
      </c>
      <c r="C65" s="45">
        <f t="shared" si="191"/>
        <v>-1.0408340855860843E-17</v>
      </c>
      <c r="D65" s="45">
        <f t="shared" si="191"/>
        <v>-4.163336342344337E-17</v>
      </c>
      <c r="E65" s="45">
        <f t="shared" si="191"/>
        <v>-9.7144514654701197E-17</v>
      </c>
      <c r="F65" s="45">
        <f t="shared" si="191"/>
        <v>1.214306433183765E-17</v>
      </c>
      <c r="G65" s="45">
        <f t="shared" si="191"/>
        <v>2.7755575615628914E-17</v>
      </c>
      <c r="H65" s="45">
        <f t="shared" si="191"/>
        <v>-1.1102230246251565E-16</v>
      </c>
      <c r="I65" s="48">
        <f>+IFERROR(I63-I64,"nm")</f>
        <v>-1.8979591836734672E-2</v>
      </c>
      <c r="J65" s="51">
        <v>0</v>
      </c>
      <c r="K65" s="51">
        <f>J65</f>
        <v>0</v>
      </c>
      <c r="L65" s="51">
        <f t="shared" ref="L65:N65" si="192">K65</f>
        <v>0</v>
      </c>
      <c r="M65" s="51">
        <f t="shared" si="192"/>
        <v>0</v>
      </c>
      <c r="N65" s="51">
        <f t="shared" si="192"/>
        <v>0</v>
      </c>
    </row>
    <row r="66" spans="1:14" x14ac:dyDescent="0.25">
      <c r="A66" s="9" t="s">
        <v>130</v>
      </c>
      <c r="B66" s="46">
        <f t="shared" ref="B66:H66" si="193">+B73+B69</f>
        <v>1611</v>
      </c>
      <c r="C66" s="46">
        <f t="shared" si="193"/>
        <v>1871</v>
      </c>
      <c r="D66" s="46">
        <f t="shared" si="193"/>
        <v>1611</v>
      </c>
      <c r="E66" s="46">
        <f t="shared" si="193"/>
        <v>1703</v>
      </c>
      <c r="F66" s="46">
        <f t="shared" si="193"/>
        <v>2106</v>
      </c>
      <c r="G66" s="46">
        <f t="shared" si="193"/>
        <v>1673</v>
      </c>
      <c r="H66" s="46">
        <f t="shared" si="193"/>
        <v>2571</v>
      </c>
      <c r="I66" s="46">
        <f>+I73+I69</f>
        <v>3427</v>
      </c>
      <c r="J66" s="46">
        <f>+J52*J68</f>
        <v>3594.9229999999998</v>
      </c>
      <c r="K66" s="46">
        <f t="shared" ref="K66:N66" si="194">+K52*K68</f>
        <v>3771.0742269999996</v>
      </c>
      <c r="L66" s="46">
        <f t="shared" si="194"/>
        <v>3955.8568641229995</v>
      </c>
      <c r="M66" s="46">
        <f t="shared" si="194"/>
        <v>4149.6938504650261</v>
      </c>
      <c r="N66" s="46">
        <f t="shared" si="194"/>
        <v>4353.0288491378124</v>
      </c>
    </row>
    <row r="67" spans="1:14" x14ac:dyDescent="0.25">
      <c r="A67" s="44" t="s">
        <v>129</v>
      </c>
      <c r="B67" s="45" t="str">
        <f t="shared" ref="B67" si="195">+IFERROR(B66/A66-1,"nm")</f>
        <v>nm</v>
      </c>
      <c r="C67" s="45">
        <f t="shared" ref="C67" si="196">+IFERROR(C66/B66-1,"nm")</f>
        <v>0.16139044072004971</v>
      </c>
      <c r="D67" s="45">
        <f t="shared" ref="D67" si="197">+IFERROR(D66/C66-1,"nm")</f>
        <v>-0.13896312132549438</v>
      </c>
      <c r="E67" s="45">
        <f t="shared" ref="E67" si="198">+IFERROR(E66/D66-1,"nm")</f>
        <v>5.7107386716325204E-2</v>
      </c>
      <c r="F67" s="45">
        <f t="shared" ref="F67" si="199">+IFERROR(F66/E66-1,"nm")</f>
        <v>0.23664122137404586</v>
      </c>
      <c r="G67" s="45">
        <f t="shared" ref="G67" si="200">+IFERROR(G66/F66-1,"nm")</f>
        <v>-0.20560303893637222</v>
      </c>
      <c r="H67" s="45">
        <f t="shared" ref="H67" si="201">+IFERROR(H66/G66-1,"nm")</f>
        <v>0.53676031081888831</v>
      </c>
      <c r="I67" s="48">
        <f>+IFERROR(I66/H66-1,"nm")</f>
        <v>0.33294437961882539</v>
      </c>
      <c r="J67" s="48">
        <f t="shared" ref="J67:N67" si="202">+IFERROR(J66/I66-1,"nm")</f>
        <v>4.8999999999999932E-2</v>
      </c>
      <c r="K67" s="48">
        <f t="shared" si="202"/>
        <v>4.8999999999999932E-2</v>
      </c>
      <c r="L67" s="48">
        <f t="shared" si="202"/>
        <v>4.8999999999999932E-2</v>
      </c>
      <c r="M67" s="48">
        <f t="shared" si="202"/>
        <v>4.8999999999999932E-2</v>
      </c>
      <c r="N67" s="48">
        <f t="shared" si="202"/>
        <v>4.8999999999999932E-2</v>
      </c>
    </row>
    <row r="68" spans="1:14" x14ac:dyDescent="0.25">
      <c r="A68" s="44" t="s">
        <v>131</v>
      </c>
      <c r="B68" s="45">
        <f>+IFERROR(B66/B$52,"nm")</f>
        <v>0.22607353353915241</v>
      </c>
      <c r="C68" s="45">
        <f t="shared" ref="C68:I68" si="203">+IFERROR(C66/C$52,"nm")</f>
        <v>0.24722515856236787</v>
      </c>
      <c r="D68" s="45">
        <f t="shared" si="203"/>
        <v>0.20213299874529486</v>
      </c>
      <c r="E68" s="45">
        <f t="shared" si="203"/>
        <v>0.18426747457260334</v>
      </c>
      <c r="F68" s="45">
        <f t="shared" si="203"/>
        <v>0.21463514064410924</v>
      </c>
      <c r="G68" s="45">
        <f t="shared" si="203"/>
        <v>0.17898791055953783</v>
      </c>
      <c r="H68" s="45">
        <f t="shared" si="203"/>
        <v>0.22442388268156424</v>
      </c>
      <c r="I68" s="48">
        <f t="shared" si="203"/>
        <v>0.27462136389133746</v>
      </c>
      <c r="J68" s="51">
        <f>+I68</f>
        <v>0.27462136389133746</v>
      </c>
      <c r="K68" s="51">
        <f t="shared" ref="K68" si="204">+J68</f>
        <v>0.27462136389133746</v>
      </c>
      <c r="L68" s="51">
        <f t="shared" ref="L68" si="205">+K68</f>
        <v>0.27462136389133746</v>
      </c>
      <c r="M68" s="51">
        <f t="shared" ref="M68" si="206">+L68</f>
        <v>0.27462136389133746</v>
      </c>
      <c r="N68" s="51">
        <f t="shared" ref="N68" si="207">+M68</f>
        <v>0.27462136389133746</v>
      </c>
    </row>
    <row r="69" spans="1:14" x14ac:dyDescent="0.25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49">
        <f>+Historicals!I168</f>
        <v>134</v>
      </c>
      <c r="J69" s="46">
        <f>+J72*J79</f>
        <v>140.566</v>
      </c>
      <c r="K69" s="46">
        <f t="shared" ref="K69:N69" si="208">+K72*K79</f>
        <v>147.45373399999997</v>
      </c>
      <c r="L69" s="46">
        <f t="shared" si="208"/>
        <v>154.67896696599996</v>
      </c>
      <c r="M69" s="46">
        <f t="shared" si="208"/>
        <v>162.25823634733396</v>
      </c>
      <c r="N69" s="46">
        <f t="shared" si="208"/>
        <v>170.20888992835333</v>
      </c>
    </row>
    <row r="70" spans="1:14" x14ac:dyDescent="0.25">
      <c r="A70" s="44" t="s">
        <v>129</v>
      </c>
      <c r="B70" s="45" t="str">
        <f t="shared" ref="B70" si="209">+IFERROR(B69/A69-1,"nm")</f>
        <v>nm</v>
      </c>
      <c r="C70" s="45">
        <f t="shared" ref="C70" si="210">+IFERROR(C69/B69-1,"nm")</f>
        <v>-3.4482758620689613E-2</v>
      </c>
      <c r="D70" s="45">
        <f t="shared" ref="D70" si="211">+IFERROR(D69/C69-1,"nm")</f>
        <v>0.23809523809523814</v>
      </c>
      <c r="E70" s="45">
        <f t="shared" ref="E70" si="212">+IFERROR(E69/D69-1,"nm")</f>
        <v>0.11538461538461542</v>
      </c>
      <c r="F70" s="45">
        <f t="shared" ref="F70" si="213">+IFERROR(F69/E69-1,"nm")</f>
        <v>-4.31034482758621E-2</v>
      </c>
      <c r="G70" s="45">
        <f t="shared" ref="G70" si="214">+IFERROR(G69/F69-1,"nm")</f>
        <v>0.18918918918918926</v>
      </c>
      <c r="H70" s="45">
        <f t="shared" ref="H70" si="215">+IFERROR(H69/G69-1,"nm")</f>
        <v>3.0303030303030276E-2</v>
      </c>
      <c r="I70" s="48">
        <f t="shared" ref="I70" si="216">+IFERROR(I69/H69-1,"nm")</f>
        <v>-1.4705882352941124E-2</v>
      </c>
      <c r="J70" s="48">
        <f t="shared" ref="J70" si="217">+IFERROR(J69/I69-1,"nm")</f>
        <v>4.8999999999999932E-2</v>
      </c>
      <c r="K70" s="48">
        <f t="shared" ref="K70" si="218">+IFERROR(K69/J69-1,"nm")</f>
        <v>4.899999999999971E-2</v>
      </c>
      <c r="L70" s="48">
        <f t="shared" ref="L70" si="219">+IFERROR(L69/K69-1,"nm")</f>
        <v>4.8999999999999932E-2</v>
      </c>
      <c r="M70" s="48">
        <f t="shared" ref="M70" si="220">+IFERROR(M69/L69-1,"nm")</f>
        <v>4.8999999999999932E-2</v>
      </c>
      <c r="N70" s="48">
        <f t="shared" ref="N70" si="221">+IFERROR(N69/M69-1,"nm")</f>
        <v>4.8999999999999932E-2</v>
      </c>
    </row>
    <row r="71" spans="1:14" x14ac:dyDescent="0.25">
      <c r="A71" s="44" t="s">
        <v>133</v>
      </c>
      <c r="B71" s="45">
        <f>+IFERROR(B69/B$52,"nm")</f>
        <v>1.2208812798203761E-2</v>
      </c>
      <c r="C71" s="45">
        <f t="shared" ref="C71:N71" si="222">+IFERROR(C69/C$52,"nm")</f>
        <v>1.1099365750528542E-2</v>
      </c>
      <c r="D71" s="45">
        <f t="shared" si="222"/>
        <v>1.3048933500627352E-2</v>
      </c>
      <c r="E71" s="45">
        <f t="shared" si="222"/>
        <v>1.2551395801774508E-2</v>
      </c>
      <c r="F71" s="45">
        <f t="shared" si="222"/>
        <v>1.1312678353037097E-2</v>
      </c>
      <c r="G71" s="45">
        <f t="shared" si="222"/>
        <v>1.4122178239007167E-2</v>
      </c>
      <c r="H71" s="45">
        <f t="shared" si="222"/>
        <v>1.1871508379888268E-2</v>
      </c>
      <c r="I71" s="48">
        <f t="shared" si="222"/>
        <v>1.0738039907043834E-2</v>
      </c>
      <c r="J71" s="48">
        <f t="shared" si="222"/>
        <v>1.0738039907043834E-2</v>
      </c>
      <c r="K71" s="48">
        <f t="shared" si="222"/>
        <v>1.0738039907043834E-2</v>
      </c>
      <c r="L71" s="48">
        <f t="shared" si="222"/>
        <v>1.0738039907043832E-2</v>
      </c>
      <c r="M71" s="48">
        <f t="shared" si="222"/>
        <v>1.0738039907043834E-2</v>
      </c>
      <c r="N71" s="48">
        <f t="shared" si="222"/>
        <v>1.0738039907043834E-2</v>
      </c>
    </row>
    <row r="72" spans="1:14" x14ac:dyDescent="0.25">
      <c r="A72" s="44" t="s">
        <v>140</v>
      </c>
      <c r="B72" s="45">
        <f t="shared" ref="B72:I72" si="223">+IFERROR(B69/B79,"nm")</f>
        <v>0.1746987951807229</v>
      </c>
      <c r="C72" s="45">
        <f t="shared" si="223"/>
        <v>0.13145539906103287</v>
      </c>
      <c r="D72" s="45">
        <f t="shared" si="223"/>
        <v>0.1466854724964739</v>
      </c>
      <c r="E72" s="45">
        <f t="shared" si="223"/>
        <v>0.13663133097762073</v>
      </c>
      <c r="F72" s="45">
        <f t="shared" si="223"/>
        <v>0.11948331539289558</v>
      </c>
      <c r="G72" s="45">
        <f t="shared" si="223"/>
        <v>0.14915254237288136</v>
      </c>
      <c r="H72" s="45">
        <f t="shared" si="223"/>
        <v>0.1384928716904277</v>
      </c>
      <c r="I72" s="48">
        <f t="shared" si="223"/>
        <v>0.14565217391304347</v>
      </c>
      <c r="J72" s="51">
        <f>+I72</f>
        <v>0.14565217391304347</v>
      </c>
      <c r="K72" s="51">
        <f t="shared" ref="K72" si="224">+J72</f>
        <v>0.14565217391304347</v>
      </c>
      <c r="L72" s="51">
        <f t="shared" ref="L72" si="225">+K72</f>
        <v>0.14565217391304347</v>
      </c>
      <c r="M72" s="51">
        <f t="shared" ref="M72" si="226">+L72</f>
        <v>0.14565217391304347</v>
      </c>
      <c r="N72" s="51">
        <f t="shared" ref="N72" si="227">+M72</f>
        <v>0.14565217391304347</v>
      </c>
    </row>
    <row r="73" spans="1:14" x14ac:dyDescent="0.25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49">
        <f>Historicals!I135</f>
        <v>3293</v>
      </c>
      <c r="J73" s="49">
        <f>+J66-J69</f>
        <v>3454.357</v>
      </c>
      <c r="K73" s="49">
        <f t="shared" ref="K73:N73" si="228">+K66-K69</f>
        <v>3623.6204929999994</v>
      </c>
      <c r="L73" s="49">
        <f t="shared" si="228"/>
        <v>3801.1778971569993</v>
      </c>
      <c r="M73" s="49">
        <f t="shared" si="228"/>
        <v>3987.4356141176922</v>
      </c>
      <c r="N73" s="49">
        <f t="shared" si="228"/>
        <v>4182.8199592094588</v>
      </c>
    </row>
    <row r="74" spans="1:14" x14ac:dyDescent="0.25">
      <c r="A74" s="44" t="s">
        <v>129</v>
      </c>
      <c r="B74" s="45" t="str">
        <f t="shared" ref="B74" si="229">+IFERROR(B73/A73-1,"nm")</f>
        <v>nm</v>
      </c>
      <c r="C74" s="45">
        <f t="shared" ref="C74" si="230">+IFERROR(C73/B73-1,"nm")</f>
        <v>0.17257217847769035</v>
      </c>
      <c r="D74" s="45">
        <f t="shared" ref="D74" si="231">+IFERROR(D73/C73-1,"nm")</f>
        <v>-0.15668718522663683</v>
      </c>
      <c r="E74" s="45">
        <f t="shared" ref="E74" si="232">+IFERROR(E73/D73-1,"nm")</f>
        <v>5.3085600530855981E-2</v>
      </c>
      <c r="F74" s="45">
        <f t="shared" ref="F74" si="233">+IFERROR(F73/E73-1,"nm")</f>
        <v>0.25708884688090738</v>
      </c>
      <c r="G74" s="45">
        <f t="shared" ref="G74" si="234">+IFERROR(G73/F73-1,"nm")</f>
        <v>-0.22756892230576442</v>
      </c>
      <c r="H74" s="45">
        <f t="shared" ref="H74" si="235">+IFERROR(H73/G73-1,"nm")</f>
        <v>0.58014276443867629</v>
      </c>
      <c r="I74" s="48">
        <f t="shared" ref="I74" si="236">+IFERROR(I73/H73-1,"nm")</f>
        <v>0.3523613963039014</v>
      </c>
      <c r="J74" s="48">
        <f t="shared" ref="J74" si="237">+IFERROR(J73/I73-1,"nm")</f>
        <v>4.8999999999999932E-2</v>
      </c>
      <c r="K74" s="48">
        <f t="shared" ref="K74" si="238">+IFERROR(K73/J73-1,"nm")</f>
        <v>4.8999999999999932E-2</v>
      </c>
      <c r="L74" s="48">
        <f t="shared" ref="L74" si="239">+IFERROR(L73/K73-1,"nm")</f>
        <v>4.8999999999999932E-2</v>
      </c>
      <c r="M74" s="48">
        <f t="shared" ref="M74" si="240">+IFERROR(M73/L73-1,"nm")</f>
        <v>4.8999999999999932E-2</v>
      </c>
      <c r="N74" s="48">
        <f t="shared" ref="N74" si="241">+IFERROR(N73/M73-1,"nm")</f>
        <v>4.8999999999999932E-2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N75" si="242">+IFERROR(C73/C$52,"nm")</f>
        <v>0.23612579281183932</v>
      </c>
      <c r="D75" s="45">
        <f t="shared" si="242"/>
        <v>0.1890840652446675</v>
      </c>
      <c r="E75" s="45">
        <f t="shared" si="242"/>
        <v>0.17171607877082881</v>
      </c>
      <c r="F75" s="45">
        <f t="shared" si="242"/>
        <v>0.20332246229107215</v>
      </c>
      <c r="G75" s="45">
        <f t="shared" si="242"/>
        <v>0.16486573232053064</v>
      </c>
      <c r="H75" s="45">
        <f t="shared" si="242"/>
        <v>0.21255237430167598</v>
      </c>
      <c r="I75" s="48">
        <f t="shared" si="242"/>
        <v>0.26388332398429359</v>
      </c>
      <c r="J75" s="48">
        <f t="shared" si="242"/>
        <v>0.26388332398429359</v>
      </c>
      <c r="K75" s="48">
        <f t="shared" si="242"/>
        <v>0.26388332398429359</v>
      </c>
      <c r="L75" s="48">
        <f t="shared" si="242"/>
        <v>0.26388332398429359</v>
      </c>
      <c r="M75" s="48">
        <f t="shared" si="242"/>
        <v>0.26388332398429359</v>
      </c>
      <c r="N75" s="48">
        <f t="shared" si="242"/>
        <v>0.26388332398429359</v>
      </c>
    </row>
    <row r="76" spans="1:14" x14ac:dyDescent="0.25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49">
        <f>+Historicals!I157</f>
        <v>197</v>
      </c>
      <c r="J76" s="46">
        <f>+J52*J78</f>
        <v>206.65299999999996</v>
      </c>
      <c r="K76" s="46">
        <f t="shared" ref="K76:N76" si="243">+K52*K78</f>
        <v>216.77899699999995</v>
      </c>
      <c r="L76" s="46">
        <f t="shared" si="243"/>
        <v>227.40116785299995</v>
      </c>
      <c r="M76" s="46">
        <f t="shared" si="243"/>
        <v>238.54382507779695</v>
      </c>
      <c r="N76" s="46">
        <f t="shared" si="243"/>
        <v>250.23247250660896</v>
      </c>
    </row>
    <row r="77" spans="1:14" x14ac:dyDescent="0.25">
      <c r="A77" s="44" t="s">
        <v>129</v>
      </c>
      <c r="B77" s="45" t="str">
        <f t="shared" ref="B77" si="244">+IFERROR(B76/A76-1,"nm")</f>
        <v>nm</v>
      </c>
      <c r="C77" s="45">
        <f t="shared" ref="C77" si="245">+IFERROR(C76/B76-1,"nm")</f>
        <v>-1.6949152542372836E-2</v>
      </c>
      <c r="D77" s="45">
        <f t="shared" ref="D77" si="246">+IFERROR(D76/C76-1,"nm")</f>
        <v>-0.25431034482758619</v>
      </c>
      <c r="E77" s="45">
        <f t="shared" ref="E77" si="247">+IFERROR(E76/D76-1,"nm")</f>
        <v>0.38728323699421963</v>
      </c>
      <c r="F77" s="45">
        <f t="shared" ref="F77" si="248">+IFERROR(F76/E76-1,"nm")</f>
        <v>-2.9166666666666674E-2</v>
      </c>
      <c r="G77" s="45">
        <f t="shared" ref="G77" si="249">+IFERROR(G76/F76-1,"nm")</f>
        <v>-0.40343347639484983</v>
      </c>
      <c r="H77" s="45">
        <f t="shared" ref="H77" si="250">+IFERROR(H76/G76-1,"nm")</f>
        <v>0.10071942446043169</v>
      </c>
      <c r="I77" s="48">
        <f t="shared" ref="I77" si="251">+IFERROR(I76/H76-1,"nm")</f>
        <v>0.28758169934640532</v>
      </c>
      <c r="J77" s="48">
        <f t="shared" ref="J77" si="252">+IFERROR(J76/I76-1,"nm")</f>
        <v>4.899999999999971E-2</v>
      </c>
      <c r="K77" s="48">
        <f t="shared" ref="K77" si="253">+IFERROR(K76/J76-1,"nm")</f>
        <v>4.8999999999999932E-2</v>
      </c>
      <c r="L77" s="48">
        <f t="shared" ref="L77" si="254">+IFERROR(L76/K76-1,"nm")</f>
        <v>4.8999999999999932E-2</v>
      </c>
      <c r="M77" s="48">
        <f t="shared" ref="M77" si="255">+IFERROR(M76/L76-1,"nm")</f>
        <v>4.8999999999999932E-2</v>
      </c>
      <c r="N77" s="48">
        <f t="shared" ref="N77" si="256">+IFERROR(N76/M76-1,"nm")</f>
        <v>4.899999999999971E-2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57">+IFERROR(C76/C$52,"nm")</f>
        <v>3.06553911205074E-2</v>
      </c>
      <c r="D78" s="45">
        <f t="shared" si="257"/>
        <v>2.1706398996235884E-2</v>
      </c>
      <c r="E78" s="45">
        <f t="shared" si="257"/>
        <v>2.5968405107119671E-2</v>
      </c>
      <c r="F78" s="45">
        <f t="shared" si="257"/>
        <v>2.3746432939258051E-2</v>
      </c>
      <c r="G78" s="45">
        <f t="shared" si="257"/>
        <v>1.4871081630469669E-2</v>
      </c>
      <c r="H78" s="45">
        <f t="shared" si="257"/>
        <v>1.3355446927374302E-2</v>
      </c>
      <c r="I78" s="48">
        <f t="shared" si="257"/>
        <v>1.5786521355877874E-2</v>
      </c>
      <c r="J78" s="51">
        <f>+I78</f>
        <v>1.5786521355877874E-2</v>
      </c>
      <c r="K78" s="51">
        <f t="shared" ref="K78" si="258">+J78</f>
        <v>1.5786521355877874E-2</v>
      </c>
      <c r="L78" s="51">
        <f t="shared" ref="L78" si="259">+K78</f>
        <v>1.5786521355877874E-2</v>
      </c>
      <c r="M78" s="51">
        <f t="shared" ref="M78" si="260">+L78</f>
        <v>1.5786521355877874E-2</v>
      </c>
      <c r="N78" s="51">
        <f t="shared" ref="N78" si="261">+M78</f>
        <v>1.5786521355877874E-2</v>
      </c>
    </row>
    <row r="79" spans="1:14" x14ac:dyDescent="0.25">
      <c r="A79" s="9" t="s">
        <v>141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49">
        <f>+Historicals!I146</f>
        <v>920</v>
      </c>
      <c r="J79" s="46">
        <f>+J52*J81</f>
        <v>965.08</v>
      </c>
      <c r="K79" s="46">
        <f t="shared" ref="K79:N79" si="262">+K52*K81</f>
        <v>1012.3689199999999</v>
      </c>
      <c r="L79" s="46">
        <f t="shared" si="262"/>
        <v>1061.9749970799999</v>
      </c>
      <c r="M79" s="46">
        <f t="shared" si="262"/>
        <v>1114.0117719369198</v>
      </c>
      <c r="N79" s="46">
        <f t="shared" si="262"/>
        <v>1168.5983487618289</v>
      </c>
    </row>
    <row r="80" spans="1:14" x14ac:dyDescent="0.25">
      <c r="A80" s="44" t="s">
        <v>129</v>
      </c>
      <c r="B80" s="45" t="str">
        <f t="shared" ref="B80" si="263">+IFERROR(B79/A79-1,"nm")</f>
        <v>nm</v>
      </c>
      <c r="C80" s="45">
        <f t="shared" ref="C80" si="264">+IFERROR(C79/B79-1,"nm")</f>
        <v>0.2831325301204819</v>
      </c>
      <c r="D80" s="45">
        <f t="shared" ref="D80" si="265">+IFERROR(D79/C79-1,"nm")</f>
        <v>0.10954616588419408</v>
      </c>
      <c r="E80" s="45">
        <f t="shared" ref="E80" si="266">+IFERROR(E79/D79-1,"nm")</f>
        <v>0.19746121297602248</v>
      </c>
      <c r="F80" s="45">
        <f t="shared" ref="F80" si="267">+IFERROR(F79/E79-1,"nm")</f>
        <v>9.4228504122497059E-2</v>
      </c>
      <c r="G80" s="45">
        <f t="shared" ref="G80" si="268">+IFERROR(G79/F79-1,"nm")</f>
        <v>-4.7362755651237931E-2</v>
      </c>
      <c r="H80" s="45">
        <f t="shared" ref="H80" si="269">+IFERROR(H79/G79-1,"nm")</f>
        <v>0.1096045197740112</v>
      </c>
      <c r="I80" s="48">
        <f t="shared" ref="I80" si="270">+IFERROR(I79/H79-1,"nm")</f>
        <v>-6.313645621181263E-2</v>
      </c>
      <c r="J80" s="48">
        <f t="shared" ref="J80" si="271">+IFERROR(J79/I79-1,"nm")</f>
        <v>4.9000000000000155E-2</v>
      </c>
      <c r="K80" s="48">
        <f t="shared" ref="K80" si="272">+IFERROR(K79/J79-1,"nm")</f>
        <v>4.8999999999999932E-2</v>
      </c>
      <c r="L80" s="48">
        <f t="shared" ref="L80" si="273">+IFERROR(L79/K79-1,"nm")</f>
        <v>4.8999999999999932E-2</v>
      </c>
      <c r="M80" s="48">
        <f t="shared" ref="M80" si="274">+IFERROR(M79/L79-1,"nm")</f>
        <v>4.8999999999999932E-2</v>
      </c>
      <c r="N80" s="48">
        <f t="shared" ref="N80" si="275">+IFERROR(N79/M79-1,"nm")</f>
        <v>4.8999999999999932E-2</v>
      </c>
    </row>
    <row r="81" spans="1:14" x14ac:dyDescent="0.25">
      <c r="A81" s="44" t="s">
        <v>133</v>
      </c>
      <c r="B81" s="45">
        <f>+IFERROR(B79/B$52,"nm")</f>
        <v>6.9884928431097393E-2</v>
      </c>
      <c r="C81" s="45">
        <f t="shared" ref="C81:I81" si="276">+IFERROR(C79/C$52,"nm")</f>
        <v>8.4434460887949259E-2</v>
      </c>
      <c r="D81" s="45">
        <f t="shared" si="276"/>
        <v>8.8958594730238399E-2</v>
      </c>
      <c r="E81" s="45">
        <f t="shared" si="276"/>
        <v>9.1863233066435832E-2</v>
      </c>
      <c r="F81" s="45">
        <f t="shared" si="276"/>
        <v>9.4679983693436609E-2</v>
      </c>
      <c r="G81" s="45">
        <f t="shared" si="276"/>
        <v>9.4682785920616241E-2</v>
      </c>
      <c r="H81" s="45">
        <f t="shared" si="276"/>
        <v>8.5719273743016758E-2</v>
      </c>
      <c r="I81" s="48">
        <f t="shared" si="276"/>
        <v>7.37238560782114E-2</v>
      </c>
      <c r="J81" s="51">
        <f>+I81</f>
        <v>7.37238560782114E-2</v>
      </c>
      <c r="K81" s="51">
        <f t="shared" ref="K81" si="277">+J81</f>
        <v>7.37238560782114E-2</v>
      </c>
      <c r="L81" s="51">
        <f t="shared" ref="L81" si="278">+K81</f>
        <v>7.37238560782114E-2</v>
      </c>
      <c r="M81" s="51">
        <f t="shared" ref="M81" si="279">+L81</f>
        <v>7.37238560782114E-2</v>
      </c>
      <c r="N81" s="51">
        <f t="shared" ref="N81" si="280">+M81</f>
        <v>7.37238560782114E-2</v>
      </c>
    </row>
    <row r="82" spans="1:14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4" x14ac:dyDescent="0.25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49">
        <f>+Historicals!I115</f>
        <v>7547</v>
      </c>
      <c r="J83" s="49">
        <f>J85+J89+J93</f>
        <v>7916.8029999999999</v>
      </c>
      <c r="K83" s="49">
        <f t="shared" ref="K83:N83" si="281">K85+K89+K93</f>
        <v>8304.7263469999998</v>
      </c>
      <c r="L83" s="49">
        <f t="shared" si="281"/>
        <v>8711.657938002998</v>
      </c>
      <c r="M83" s="49">
        <f t="shared" si="281"/>
        <v>9138.5291769651449</v>
      </c>
      <c r="N83" s="49">
        <f t="shared" si="281"/>
        <v>9586.3171066364375</v>
      </c>
    </row>
    <row r="84" spans="1:14" x14ac:dyDescent="0.25">
      <c r="A84" s="42" t="s">
        <v>129</v>
      </c>
      <c r="B84" s="45" t="str">
        <f t="shared" ref="B84" si="282">+IFERROR(B83/A83-1,"nm")</f>
        <v>nm</v>
      </c>
      <c r="C84" s="45">
        <f t="shared" ref="C84" si="283">+IFERROR(C83/B83-1,"nm")</f>
        <v>0.23410498858819695</v>
      </c>
      <c r="D84" s="45">
        <f t="shared" ref="D84" si="284">+IFERROR(D83/C83-1,"nm")</f>
        <v>0.11941875825627468</v>
      </c>
      <c r="E84" s="45">
        <f t="shared" ref="E84" si="285">+IFERROR(E83/D83-1,"nm")</f>
        <v>0.21170639603493036</v>
      </c>
      <c r="F84" s="45">
        <f t="shared" ref="F84" si="286">+IFERROR(F83/E83-1,"nm")</f>
        <v>0.20919361121932223</v>
      </c>
      <c r="G84" s="45">
        <f t="shared" ref="G84" si="287">+IFERROR(G83/F83-1,"nm")</f>
        <v>7.5869845360824639E-2</v>
      </c>
      <c r="H84" s="45">
        <f t="shared" ref="H84" si="288">+IFERROR(H83/G83-1,"nm")</f>
        <v>0.24120377301991325</v>
      </c>
      <c r="I84" s="48">
        <f t="shared" ref="I84" si="289">+IFERROR(I83/H83-1,"nm")</f>
        <v>-8.9626055488540413E-2</v>
      </c>
      <c r="J84" s="48">
        <f t="shared" ref="J84" si="290">+IFERROR(J83/I83-1,"nm")</f>
        <v>4.8999999999999932E-2</v>
      </c>
      <c r="K84" s="48">
        <f t="shared" ref="K84" si="291">+IFERROR(K83/J83-1,"nm")</f>
        <v>4.8999999999999932E-2</v>
      </c>
      <c r="L84" s="48">
        <f t="shared" ref="L84" si="292">+IFERROR(L83/K83-1,"nm")</f>
        <v>4.899999999999971E-2</v>
      </c>
      <c r="M84" s="48">
        <f t="shared" ref="M84" si="293">+IFERROR(M83/L83-1,"nm")</f>
        <v>4.8999999999999932E-2</v>
      </c>
      <c r="N84" s="48">
        <f t="shared" ref="N84" si="294">+IFERROR(N83/M83-1,"nm")</f>
        <v>4.9000000000000155E-2</v>
      </c>
    </row>
    <row r="85" spans="1:14" x14ac:dyDescent="0.25">
      <c r="A85" s="43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50">
        <f>+Historicals!I116</f>
        <v>5416</v>
      </c>
      <c r="J85" s="50">
        <f>+I85*(1+J86)</f>
        <v>5681.384</v>
      </c>
      <c r="K85" s="50">
        <f t="shared" ref="K85:N85" si="295">+J85*(1+K86)</f>
        <v>5959.7718159999995</v>
      </c>
      <c r="L85" s="50">
        <f t="shared" si="295"/>
        <v>6251.8006349839989</v>
      </c>
      <c r="M85" s="50">
        <f t="shared" si="295"/>
        <v>6558.1388660982147</v>
      </c>
      <c r="N85" s="50">
        <f t="shared" si="295"/>
        <v>6879.487670537027</v>
      </c>
    </row>
    <row r="86" spans="1:14" x14ac:dyDescent="0.25">
      <c r="A86" s="42" t="s">
        <v>129</v>
      </c>
      <c r="B86" s="45" t="str">
        <f t="shared" ref="B86" si="296">+IFERROR(B85/A85-1,"nm")</f>
        <v>nm</v>
      </c>
      <c r="C86" s="45">
        <f t="shared" ref="C86" si="297">+IFERROR(C85/B85-1,"nm")</f>
        <v>0.28918650793650791</v>
      </c>
      <c r="D86" s="45">
        <f t="shared" ref="D86" si="298">+IFERROR(D85/C85-1,"nm")</f>
        <v>0.12350904193920731</v>
      </c>
      <c r="E86" s="45">
        <f t="shared" ref="E86" si="299">+IFERROR(E85/D85-1,"nm")</f>
        <v>0.19726027397260282</v>
      </c>
      <c r="F86" s="45">
        <f t="shared" ref="F86" si="300">+IFERROR(F85/E85-1,"nm")</f>
        <v>0.21910755148741412</v>
      </c>
      <c r="G86" s="45">
        <f t="shared" ref="G86" si="301">+IFERROR(G85/F85-1,"nm")</f>
        <v>8.7517597372125833E-2</v>
      </c>
      <c r="H86" s="45">
        <f t="shared" ref="H86" si="302">+IFERROR(H85/G85-1,"nm")</f>
        <v>0.24012944983818763</v>
      </c>
      <c r="I86" s="48">
        <f t="shared" ref="I86" si="303">+IFERROR(I85/H85-1,"nm")</f>
        <v>-5.7759220598469052E-2</v>
      </c>
      <c r="J86" s="48">
        <f>J87+J88</f>
        <v>4.9000000000000002E-2</v>
      </c>
      <c r="K86" s="48">
        <f t="shared" ref="K86:N86" si="304">K87+K88</f>
        <v>4.9000000000000002E-2</v>
      </c>
      <c r="L86" s="48">
        <f t="shared" si="304"/>
        <v>4.9000000000000002E-2</v>
      </c>
      <c r="M86" s="48">
        <f t="shared" si="304"/>
        <v>4.9000000000000002E-2</v>
      </c>
      <c r="N86" s="48">
        <f t="shared" si="304"/>
        <v>4.9000000000000002E-2</v>
      </c>
    </row>
    <row r="87" spans="1:14" x14ac:dyDescent="0.25">
      <c r="A87" s="42" t="s">
        <v>137</v>
      </c>
      <c r="B87" s="45">
        <f>Historicals!B188</f>
        <v>0</v>
      </c>
      <c r="C87" s="45">
        <f>Historicals!C188</f>
        <v>0.28918650793650796</v>
      </c>
      <c r="D87" s="45">
        <f>Historicals!D188</f>
        <v>0.12350904193920739</v>
      </c>
      <c r="E87" s="45">
        <f>Historicals!E188</f>
        <v>0.19726027397260273</v>
      </c>
      <c r="F87" s="45">
        <f>Historicals!F188</f>
        <v>0.21910755148741418</v>
      </c>
      <c r="G87" s="45">
        <f>Historicals!G188</f>
        <v>8.7517597372125763E-2</v>
      </c>
      <c r="H87" s="45">
        <f>Historicals!H188</f>
        <v>0.24012944983818771</v>
      </c>
      <c r="I87" s="48">
        <f>Historicals!I188</f>
        <v>-0.1</v>
      </c>
      <c r="J87" s="51">
        <v>4.9000000000000002E-2</v>
      </c>
      <c r="K87" s="51">
        <f>J87</f>
        <v>4.9000000000000002E-2</v>
      </c>
      <c r="L87" s="51">
        <f t="shared" ref="L87:N87" si="305">K87</f>
        <v>4.9000000000000002E-2</v>
      </c>
      <c r="M87" s="51">
        <f t="shared" si="305"/>
        <v>4.9000000000000002E-2</v>
      </c>
      <c r="N87" s="51">
        <f t="shared" si="305"/>
        <v>4.9000000000000002E-2</v>
      </c>
    </row>
    <row r="88" spans="1:14" x14ac:dyDescent="0.25">
      <c r="A88" s="42" t="s">
        <v>138</v>
      </c>
      <c r="B88" s="45" t="str">
        <f t="shared" ref="B88:H88" si="306">+IFERROR(B86-B87,"nm")</f>
        <v>nm</v>
      </c>
      <c r="C88" s="45">
        <f t="shared" si="306"/>
        <v>-5.5511151231257827E-17</v>
      </c>
      <c r="D88" s="45">
        <f t="shared" si="306"/>
        <v>-8.3266726846886741E-17</v>
      </c>
      <c r="E88" s="45">
        <f t="shared" si="306"/>
        <v>8.3266726846886741E-17</v>
      </c>
      <c r="F88" s="45">
        <f t="shared" si="306"/>
        <v>-5.5511151231257827E-17</v>
      </c>
      <c r="G88" s="45">
        <f t="shared" si="306"/>
        <v>6.9388939039072284E-17</v>
      </c>
      <c r="H88" s="45">
        <f t="shared" si="306"/>
        <v>-8.3266726846886741E-17</v>
      </c>
      <c r="I88" s="48">
        <f>+IFERROR(I86-I87,"nm")</f>
        <v>4.2240779401530953E-2</v>
      </c>
      <c r="J88" s="51">
        <v>0</v>
      </c>
      <c r="K88" s="51">
        <f>J88</f>
        <v>0</v>
      </c>
      <c r="L88" s="51">
        <f t="shared" ref="L88:N88" si="307">K88</f>
        <v>0</v>
      </c>
      <c r="M88" s="51">
        <f t="shared" si="307"/>
        <v>0</v>
      </c>
      <c r="N88" s="51">
        <f t="shared" si="307"/>
        <v>0</v>
      </c>
    </row>
    <row r="89" spans="1:14" x14ac:dyDescent="0.25">
      <c r="A89" s="43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50">
        <f>Historicals!I117</f>
        <v>1938</v>
      </c>
      <c r="J89" s="50">
        <f>+I89*(1+J90)</f>
        <v>2032.9619999999998</v>
      </c>
      <c r="K89" s="50">
        <f t="shared" ref="K89:N89" si="308">+J89*(1+K90)</f>
        <v>2132.5771379999996</v>
      </c>
      <c r="L89" s="50">
        <f t="shared" si="308"/>
        <v>2237.0734177619993</v>
      </c>
      <c r="M89" s="50">
        <f t="shared" si="308"/>
        <v>2346.6900152323369</v>
      </c>
      <c r="N89" s="50">
        <f t="shared" si="308"/>
        <v>2461.6778259787211</v>
      </c>
    </row>
    <row r="90" spans="1:14" x14ac:dyDescent="0.25">
      <c r="A90" s="42" t="s">
        <v>129</v>
      </c>
      <c r="B90" s="45" t="str">
        <f t="shared" ref="B90" si="309">+IFERROR(B89/A89-1,"nm")</f>
        <v>nm</v>
      </c>
      <c r="C90" s="45">
        <f t="shared" ref="C90" si="310">+IFERROR(C89/B89-1,"nm")</f>
        <v>0.14054054054054044</v>
      </c>
      <c r="D90" s="45">
        <f t="shared" ref="D90" si="311">+IFERROR(D89/C89-1,"nm")</f>
        <v>0.12606635071090055</v>
      </c>
      <c r="E90" s="45">
        <f t="shared" ref="E90" si="312">+IFERROR(E89/D89-1,"nm")</f>
        <v>0.26936026936026947</v>
      </c>
      <c r="F90" s="45">
        <f t="shared" ref="F90" si="313">+IFERROR(F89/E89-1,"nm")</f>
        <v>0.19893899204244025</v>
      </c>
      <c r="G90" s="45">
        <f t="shared" ref="G90" si="314">+IFERROR(G89/F89-1,"nm")</f>
        <v>4.8672566371681381E-2</v>
      </c>
      <c r="H90" s="45">
        <f t="shared" ref="H90" si="315">+IFERROR(H89/G89-1,"nm")</f>
        <v>0.2378691983122363</v>
      </c>
      <c r="I90" s="48">
        <f>+IFERROR(I89/H89-1,"nm")</f>
        <v>-0.17426501917341286</v>
      </c>
      <c r="J90" s="48">
        <f>J91+J92</f>
        <v>4.9000000000000002E-2</v>
      </c>
      <c r="K90" s="48">
        <f t="shared" ref="K90:N90" si="316">K91+K92</f>
        <v>4.9000000000000002E-2</v>
      </c>
      <c r="L90" s="48">
        <f t="shared" si="316"/>
        <v>4.9000000000000002E-2</v>
      </c>
      <c r="M90" s="48">
        <f t="shared" si="316"/>
        <v>4.9000000000000002E-2</v>
      </c>
      <c r="N90" s="48">
        <f t="shared" si="316"/>
        <v>4.9000000000000002E-2</v>
      </c>
    </row>
    <row r="91" spans="1:14" x14ac:dyDescent="0.25">
      <c r="A91" s="42" t="s">
        <v>137</v>
      </c>
      <c r="B91" s="45">
        <f>Historicals!B189</f>
        <v>0</v>
      </c>
      <c r="C91" s="45">
        <f>Historicals!C189</f>
        <v>0.14054054054054055</v>
      </c>
      <c r="D91" s="45">
        <f>Historicals!D189</f>
        <v>0.12606635071090047</v>
      </c>
      <c r="E91" s="45">
        <f>Historicals!E189</f>
        <v>0.26936026936026936</v>
      </c>
      <c r="F91" s="45">
        <f>Historicals!F189</f>
        <v>0.19893899204244031</v>
      </c>
      <c r="G91" s="45">
        <f>Historicals!G189</f>
        <v>4.8672566371681415E-2</v>
      </c>
      <c r="H91" s="45">
        <f>Historicals!H189</f>
        <v>0.2378691983122363</v>
      </c>
      <c r="I91" s="48">
        <f>Historicals!I189</f>
        <v>-0.21</v>
      </c>
      <c r="J91" s="51">
        <v>4.9000000000000002E-2</v>
      </c>
      <c r="K91" s="51">
        <f>J91</f>
        <v>4.9000000000000002E-2</v>
      </c>
      <c r="L91" s="51">
        <f t="shared" ref="L91:N91" si="317">K91</f>
        <v>4.9000000000000002E-2</v>
      </c>
      <c r="M91" s="51">
        <f t="shared" si="317"/>
        <v>4.9000000000000002E-2</v>
      </c>
      <c r="N91" s="51">
        <f t="shared" si="317"/>
        <v>4.9000000000000002E-2</v>
      </c>
    </row>
    <row r="92" spans="1:14" x14ac:dyDescent="0.25">
      <c r="A92" s="42" t="s">
        <v>138</v>
      </c>
      <c r="B92" s="45" t="str">
        <f t="shared" ref="B92:H92" si="318">+IFERROR(B90-B91,"nm")</f>
        <v>nm</v>
      </c>
      <c r="C92" s="45">
        <f t="shared" si="318"/>
        <v>-1.1102230246251565E-16</v>
      </c>
      <c r="D92" s="45">
        <f t="shared" si="318"/>
        <v>8.3266726846886741E-17</v>
      </c>
      <c r="E92" s="45">
        <f t="shared" si="318"/>
        <v>1.1102230246251565E-16</v>
      </c>
      <c r="F92" s="45">
        <f t="shared" si="318"/>
        <v>-5.5511151231257827E-17</v>
      </c>
      <c r="G92" s="45">
        <f t="shared" si="318"/>
        <v>-3.4694469519536142E-17</v>
      </c>
      <c r="H92" s="45">
        <f t="shared" si="318"/>
        <v>0</v>
      </c>
      <c r="I92" s="48">
        <f>+IFERROR(I90-I91,"nm")</f>
        <v>3.5734980826587132E-2</v>
      </c>
      <c r="J92" s="51">
        <v>0</v>
      </c>
      <c r="K92" s="51">
        <f>J92</f>
        <v>0</v>
      </c>
      <c r="L92" s="51">
        <f t="shared" ref="L92:N92" si="319">K92</f>
        <v>0</v>
      </c>
      <c r="M92" s="51">
        <f t="shared" si="319"/>
        <v>0</v>
      </c>
      <c r="N92" s="51">
        <f t="shared" si="319"/>
        <v>0</v>
      </c>
    </row>
    <row r="93" spans="1:14" x14ac:dyDescent="0.25">
      <c r="A93" s="43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50">
        <f>Historicals!I118</f>
        <v>193</v>
      </c>
      <c r="J93" s="50">
        <f>+I93*(1+J94)</f>
        <v>202.45699999999999</v>
      </c>
      <c r="K93" s="50">
        <f t="shared" ref="K93:N93" si="320">+J93*(1+K94)</f>
        <v>212.37739299999998</v>
      </c>
      <c r="L93" s="50">
        <f t="shared" si="320"/>
        <v>222.78388525699998</v>
      </c>
      <c r="M93" s="50">
        <f t="shared" si="320"/>
        <v>233.70029563459298</v>
      </c>
      <c r="N93" s="50">
        <f t="shared" si="320"/>
        <v>245.15161012068802</v>
      </c>
    </row>
    <row r="94" spans="1:14" x14ac:dyDescent="0.25">
      <c r="A94" s="42" t="s">
        <v>129</v>
      </c>
      <c r="B94" s="45" t="str">
        <f t="shared" ref="B94" si="321">+IFERROR(B93/A93-1,"nm")</f>
        <v>nm</v>
      </c>
      <c r="C94" s="45">
        <f t="shared" ref="C94" si="322">+IFERROR(C93/B93-1,"nm")</f>
        <v>3.9682539682539764E-2</v>
      </c>
      <c r="D94" s="45">
        <f t="shared" ref="D94" si="323">+IFERROR(D93/C93-1,"nm")</f>
        <v>-1.5267175572519109E-2</v>
      </c>
      <c r="E94" s="45">
        <f t="shared" ref="E94" si="324">+IFERROR(E93/D93-1,"nm")</f>
        <v>7.7519379844961378E-3</v>
      </c>
      <c r="F94" s="45">
        <f t="shared" ref="F94" si="325">+IFERROR(F93/E93-1,"nm")</f>
        <v>6.1538461538461542E-2</v>
      </c>
      <c r="G94" s="45">
        <f t="shared" ref="G94" si="326">+IFERROR(G93/F93-1,"nm")</f>
        <v>7.2463768115942129E-2</v>
      </c>
      <c r="H94" s="45">
        <f t="shared" ref="H94" si="327">+IFERROR(H93/G93-1,"nm")</f>
        <v>0.31756756756756754</v>
      </c>
      <c r="I94" s="48">
        <f>+IFERROR(I93/H93-1,"nm")</f>
        <v>-1.025641025641022E-2</v>
      </c>
      <c r="J94" s="48">
        <f>J96+J95</f>
        <v>4.9000000000000002E-2</v>
      </c>
      <c r="K94" s="48">
        <v>4.9000000000000002E-2</v>
      </c>
      <c r="L94" s="48">
        <v>4.9000000000000002E-2</v>
      </c>
      <c r="M94" s="48">
        <v>4.9000000000000002E-2</v>
      </c>
      <c r="N94" s="48">
        <v>4.9000000000000002E-2</v>
      </c>
    </row>
    <row r="95" spans="1:14" x14ac:dyDescent="0.25">
      <c r="A95" s="42" t="s">
        <v>137</v>
      </c>
      <c r="B95" s="45">
        <f>Historicals!B190</f>
        <v>0</v>
      </c>
      <c r="C95" s="45">
        <f>Historicals!C190</f>
        <v>3.968253968253968E-2</v>
      </c>
      <c r="D95" s="45">
        <f>Historicals!D190</f>
        <v>-1.5267175572519083E-2</v>
      </c>
      <c r="E95" s="45">
        <f>Historicals!E190</f>
        <v>7.7519379844961239E-3</v>
      </c>
      <c r="F95" s="45">
        <f>Historicals!F190</f>
        <v>6.1538461538461542E-2</v>
      </c>
      <c r="G95" s="45">
        <f>Historicals!G190</f>
        <v>7.2463768115942032E-2</v>
      </c>
      <c r="H95" s="45">
        <f>Historicals!H190</f>
        <v>0.31756756756756754</v>
      </c>
      <c r="I95" s="48">
        <f>Historicals!I190</f>
        <v>-0.06</v>
      </c>
      <c r="J95" s="51">
        <v>4.9000000000000002E-2</v>
      </c>
      <c r="K95" s="51">
        <f>J95</f>
        <v>4.9000000000000002E-2</v>
      </c>
      <c r="L95" s="51">
        <f t="shared" ref="L95:N95" si="328">K95</f>
        <v>4.9000000000000002E-2</v>
      </c>
      <c r="M95" s="51">
        <f t="shared" si="328"/>
        <v>4.9000000000000002E-2</v>
      </c>
      <c r="N95" s="51">
        <f t="shared" si="328"/>
        <v>4.9000000000000002E-2</v>
      </c>
    </row>
    <row r="96" spans="1:14" x14ac:dyDescent="0.25">
      <c r="A96" s="42" t="s">
        <v>138</v>
      </c>
      <c r="B96" s="45" t="str">
        <f t="shared" ref="B96:H96" si="329">+IFERROR(B94-B95,"nm")</f>
        <v>nm</v>
      </c>
      <c r="C96" s="45">
        <f t="shared" si="329"/>
        <v>8.3266726846886741E-17</v>
      </c>
      <c r="D96" s="45">
        <f t="shared" si="329"/>
        <v>-2.6020852139652106E-17</v>
      </c>
      <c r="E96" s="45">
        <f t="shared" si="329"/>
        <v>1.3877787807814457E-17</v>
      </c>
      <c r="F96" s="45">
        <f t="shared" si="329"/>
        <v>0</v>
      </c>
      <c r="G96" s="45">
        <f t="shared" si="329"/>
        <v>9.7144514654701197E-17</v>
      </c>
      <c r="H96" s="45">
        <f t="shared" si="329"/>
        <v>0</v>
      </c>
      <c r="I96" s="48">
        <f>+IFERROR(I94-I95,"nm")</f>
        <v>4.9743589743589778E-2</v>
      </c>
      <c r="J96" s="51">
        <v>0</v>
      </c>
      <c r="K96" s="51">
        <f>J96</f>
        <v>0</v>
      </c>
      <c r="L96" s="51">
        <f t="shared" ref="L96:N96" si="330">K96</f>
        <v>0</v>
      </c>
      <c r="M96" s="51">
        <f t="shared" si="330"/>
        <v>0</v>
      </c>
      <c r="N96" s="51">
        <f t="shared" si="330"/>
        <v>0</v>
      </c>
    </row>
    <row r="97" spans="1:14" x14ac:dyDescent="0.25">
      <c r="A97" s="9" t="s">
        <v>130</v>
      </c>
      <c r="B97" s="46">
        <f t="shared" ref="B97:H97" si="331">+B104+B100</f>
        <v>1039</v>
      </c>
      <c r="C97" s="46">
        <f t="shared" si="331"/>
        <v>1420</v>
      </c>
      <c r="D97" s="46">
        <f t="shared" si="331"/>
        <v>1561</v>
      </c>
      <c r="E97" s="46">
        <f t="shared" si="331"/>
        <v>1863</v>
      </c>
      <c r="F97" s="46">
        <f t="shared" si="331"/>
        <v>2426</v>
      </c>
      <c r="G97" s="46">
        <f t="shared" si="331"/>
        <v>2534</v>
      </c>
      <c r="H97" s="46">
        <f t="shared" si="331"/>
        <v>3289</v>
      </c>
      <c r="I97" s="46">
        <f>+I104+I100</f>
        <v>2406</v>
      </c>
      <c r="J97" s="46">
        <f>+J83*J99</f>
        <v>2523.8939999999998</v>
      </c>
      <c r="K97" s="46">
        <f t="shared" ref="K97:N97" si="332">+K83*K99</f>
        <v>2647.5648059999999</v>
      </c>
      <c r="L97" s="46">
        <f t="shared" si="332"/>
        <v>2777.295481493999</v>
      </c>
      <c r="M97" s="46">
        <f t="shared" si="332"/>
        <v>2913.382960087205</v>
      </c>
      <c r="N97" s="46">
        <f t="shared" si="332"/>
        <v>3056.1387251314782</v>
      </c>
    </row>
    <row r="98" spans="1:14" x14ac:dyDescent="0.25">
      <c r="A98" s="44" t="s">
        <v>129</v>
      </c>
      <c r="B98" s="45" t="str">
        <f t="shared" ref="B98" si="333">+IFERROR(B97/A97-1,"nm")</f>
        <v>nm</v>
      </c>
      <c r="C98" s="45">
        <f t="shared" ref="C98" si="334">+IFERROR(C97/B97-1,"nm")</f>
        <v>0.36669874879692022</v>
      </c>
      <c r="D98" s="45">
        <f t="shared" ref="D98" si="335">+IFERROR(D97/C97-1,"nm")</f>
        <v>9.9295774647887303E-2</v>
      </c>
      <c r="E98" s="45">
        <f t="shared" ref="E98" si="336">+IFERROR(E97/D97-1,"nm")</f>
        <v>0.19346572709801402</v>
      </c>
      <c r="F98" s="45">
        <f t="shared" ref="F98" si="337">+IFERROR(F97/E97-1,"nm")</f>
        <v>0.3022007514761138</v>
      </c>
      <c r="G98" s="45">
        <f t="shared" ref="G98" si="338">+IFERROR(G97/F97-1,"nm")</f>
        <v>4.4517724649629109E-2</v>
      </c>
      <c r="H98" s="45">
        <f t="shared" ref="H98" si="339">+IFERROR(H97/G97-1,"nm")</f>
        <v>0.29794790844514596</v>
      </c>
      <c r="I98" s="48">
        <f>+IFERROR(I97/H97-1,"nm")</f>
        <v>-0.26847065977500761</v>
      </c>
      <c r="J98" s="48">
        <f t="shared" ref="J98:N98" si="340">+IFERROR(J97/I97-1,"nm")</f>
        <v>4.8999999999999932E-2</v>
      </c>
      <c r="K98" s="48">
        <f t="shared" si="340"/>
        <v>4.8999999999999932E-2</v>
      </c>
      <c r="L98" s="48">
        <f t="shared" si="340"/>
        <v>4.899999999999971E-2</v>
      </c>
      <c r="M98" s="48">
        <f t="shared" si="340"/>
        <v>4.8999999999999932E-2</v>
      </c>
      <c r="N98" s="48">
        <f t="shared" si="340"/>
        <v>4.9000000000000155E-2</v>
      </c>
    </row>
    <row r="99" spans="1:14" x14ac:dyDescent="0.25">
      <c r="A99" s="44" t="s">
        <v>131</v>
      </c>
      <c r="B99" s="45">
        <f>+IFERROR(B97/B$83,"nm")</f>
        <v>0.33876752526899251</v>
      </c>
      <c r="C99" s="45">
        <f t="shared" ref="C99:I99" si="341">+IFERROR(C97/C$83,"nm")</f>
        <v>0.37516512549537651</v>
      </c>
      <c r="D99" s="45">
        <f t="shared" si="341"/>
        <v>0.36842105263157893</v>
      </c>
      <c r="E99" s="45">
        <f t="shared" si="341"/>
        <v>0.36287495130502534</v>
      </c>
      <c r="F99" s="45">
        <f t="shared" si="341"/>
        <v>0.3907860824742268</v>
      </c>
      <c r="G99" s="45">
        <f t="shared" si="341"/>
        <v>0.37939811349004343</v>
      </c>
      <c r="H99" s="45">
        <f t="shared" si="341"/>
        <v>0.39674306393244874</v>
      </c>
      <c r="I99" s="48">
        <f t="shared" si="341"/>
        <v>0.31880217304889358</v>
      </c>
      <c r="J99" s="51">
        <f>+I99</f>
        <v>0.31880217304889358</v>
      </c>
      <c r="K99" s="51">
        <f t="shared" ref="K99" si="342">+J99</f>
        <v>0.31880217304889358</v>
      </c>
      <c r="L99" s="51">
        <f t="shared" ref="L99" si="343">+K99</f>
        <v>0.31880217304889358</v>
      </c>
      <c r="M99" s="51">
        <f t="shared" ref="M99" si="344">+L99</f>
        <v>0.31880217304889358</v>
      </c>
      <c r="N99" s="51">
        <f t="shared" ref="N99" si="345">+M99</f>
        <v>0.31880217304889358</v>
      </c>
    </row>
    <row r="100" spans="1:14" x14ac:dyDescent="0.25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49">
        <f>Historicals!I169</f>
        <v>41</v>
      </c>
      <c r="J100" s="46">
        <f>+J103*J110</f>
        <v>43.009</v>
      </c>
      <c r="K100" s="46">
        <f t="shared" ref="K100:N100" si="346">+K103*K110</f>
        <v>45.116440999999995</v>
      </c>
      <c r="L100" s="46">
        <f t="shared" si="346"/>
        <v>47.327146608999982</v>
      </c>
      <c r="M100" s="46">
        <f t="shared" si="346"/>
        <v>49.646176792840983</v>
      </c>
      <c r="N100" s="46">
        <f t="shared" si="346"/>
        <v>52.078839455690193</v>
      </c>
    </row>
    <row r="101" spans="1:14" x14ac:dyDescent="0.25">
      <c r="A101" s="44" t="s">
        <v>129</v>
      </c>
      <c r="B101" s="45" t="str">
        <f t="shared" ref="B101" si="347">+IFERROR(B100/A100-1,"nm")</f>
        <v>nm</v>
      </c>
      <c r="C101" s="45">
        <f t="shared" ref="C101" si="348">+IFERROR(C100/B100-1,"nm")</f>
        <v>4.3478260869565188E-2</v>
      </c>
      <c r="D101" s="45">
        <f t="shared" ref="D101" si="349">+IFERROR(D100/C100-1,"nm")</f>
        <v>0.125</v>
      </c>
      <c r="E101" s="45">
        <f t="shared" ref="E101" si="350">+IFERROR(E100/D100-1,"nm")</f>
        <v>3.7037037037036979E-2</v>
      </c>
      <c r="F101" s="45">
        <f t="shared" ref="F101" si="351">+IFERROR(F100/E100-1,"nm")</f>
        <v>-0.1071428571428571</v>
      </c>
      <c r="G101" s="45">
        <f t="shared" ref="G101" si="352">+IFERROR(G100/F100-1,"nm")</f>
        <v>-0.12</v>
      </c>
      <c r="H101" s="45">
        <f t="shared" ref="H101" si="353">+IFERROR(H100/G100-1,"nm")</f>
        <v>4.5454545454545414E-2</v>
      </c>
      <c r="I101" s="48">
        <f t="shared" ref="I101" si="354">+IFERROR(I100/H100-1,"nm")</f>
        <v>-0.10869565217391308</v>
      </c>
      <c r="J101" s="48">
        <f t="shared" ref="J101" si="355">+IFERROR(J100/I100-1,"nm")</f>
        <v>4.8999999999999932E-2</v>
      </c>
      <c r="K101" s="48">
        <f t="shared" ref="K101" si="356">+IFERROR(K100/J100-1,"nm")</f>
        <v>4.8999999999999932E-2</v>
      </c>
      <c r="L101" s="48">
        <f t="shared" ref="L101" si="357">+IFERROR(L100/K100-1,"nm")</f>
        <v>4.899999999999971E-2</v>
      </c>
      <c r="M101" s="48">
        <f t="shared" ref="M101" si="358">+IFERROR(M100/L100-1,"nm")</f>
        <v>4.8999999999999932E-2</v>
      </c>
      <c r="N101" s="48">
        <f t="shared" ref="N101" si="359">+IFERROR(N100/M100-1,"nm")</f>
        <v>4.9000000000000155E-2</v>
      </c>
    </row>
    <row r="102" spans="1:14" x14ac:dyDescent="0.25">
      <c r="A102" s="44" t="s">
        <v>133</v>
      </c>
      <c r="B102" s="45">
        <f>+IFERROR(B100/B$83,"nm")</f>
        <v>1.4998369742419302E-2</v>
      </c>
      <c r="C102" s="45">
        <f t="shared" ref="C102:I102" si="360">+IFERROR(C100/C$83,"nm")</f>
        <v>1.2681638044914135E-2</v>
      </c>
      <c r="D102" s="45">
        <f t="shared" si="360"/>
        <v>1.2744866650932263E-2</v>
      </c>
      <c r="E102" s="45">
        <f t="shared" si="360"/>
        <v>1.090767432800935E-2</v>
      </c>
      <c r="F102" s="45">
        <f t="shared" si="360"/>
        <v>8.0541237113402053E-3</v>
      </c>
      <c r="G102" s="45">
        <f t="shared" si="360"/>
        <v>6.5878125467884411E-3</v>
      </c>
      <c r="H102" s="45">
        <f t="shared" si="360"/>
        <v>5.5488540410132689E-3</v>
      </c>
      <c r="I102" s="48">
        <f t="shared" si="360"/>
        <v>5.4326222340002651E-3</v>
      </c>
      <c r="J102" s="48">
        <f t="shared" ref="J102:N102" si="361">+IFERROR(J100/J$52,"nm")</f>
        <v>3.2855196730507252E-3</v>
      </c>
      <c r="K102" s="48">
        <f t="shared" si="361"/>
        <v>3.2855196730507252E-3</v>
      </c>
      <c r="L102" s="48">
        <f t="shared" si="361"/>
        <v>3.2855196730507243E-3</v>
      </c>
      <c r="M102" s="48">
        <f t="shared" si="361"/>
        <v>3.2855196730507247E-3</v>
      </c>
      <c r="N102" s="48">
        <f t="shared" si="361"/>
        <v>3.2855196730507252E-3</v>
      </c>
    </row>
    <row r="103" spans="1:14" x14ac:dyDescent="0.25">
      <c r="A103" s="44" t="s">
        <v>140</v>
      </c>
      <c r="B103" s="45">
        <f t="shared" ref="B103:I103" si="362">+IFERROR(B100/B110,"nm")</f>
        <v>0.18110236220472442</v>
      </c>
      <c r="C103" s="45">
        <f t="shared" si="362"/>
        <v>0.20512820512820512</v>
      </c>
      <c r="D103" s="45">
        <f t="shared" si="362"/>
        <v>0.24</v>
      </c>
      <c r="E103" s="45">
        <f t="shared" si="362"/>
        <v>0.21875</v>
      </c>
      <c r="F103" s="45">
        <f t="shared" si="362"/>
        <v>0.2109704641350211</v>
      </c>
      <c r="G103" s="45">
        <f t="shared" si="362"/>
        <v>0.20560747663551401</v>
      </c>
      <c r="H103" s="45">
        <f t="shared" si="362"/>
        <v>0.15972222222222221</v>
      </c>
      <c r="I103" s="48">
        <f t="shared" si="362"/>
        <v>0.13531353135313531</v>
      </c>
      <c r="J103" s="51">
        <f>+I103</f>
        <v>0.13531353135313531</v>
      </c>
      <c r="K103" s="51">
        <f t="shared" ref="K103" si="363">+J103</f>
        <v>0.13531353135313531</v>
      </c>
      <c r="L103" s="51">
        <f t="shared" ref="L103" si="364">+K103</f>
        <v>0.13531353135313531</v>
      </c>
      <c r="M103" s="51">
        <f t="shared" ref="M103" si="365">+L103</f>
        <v>0.13531353135313531</v>
      </c>
      <c r="N103" s="51">
        <f t="shared" ref="N103" si="366">+M103</f>
        <v>0.13531353135313531</v>
      </c>
    </row>
    <row r="104" spans="1:14" x14ac:dyDescent="0.25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49">
        <f>Historicals!I136</f>
        <v>2365</v>
      </c>
      <c r="J104" s="49">
        <f>+J97-J100</f>
        <v>2480.8849999999998</v>
      </c>
      <c r="K104" s="49">
        <f t="shared" ref="K104:N104" si="367">+K97-K100</f>
        <v>2602.4483649999997</v>
      </c>
      <c r="L104" s="49">
        <f t="shared" si="367"/>
        <v>2729.968334884999</v>
      </c>
      <c r="M104" s="49">
        <f t="shared" si="367"/>
        <v>2863.7367832943642</v>
      </c>
      <c r="N104" s="49">
        <f t="shared" si="367"/>
        <v>3004.0598856757879</v>
      </c>
    </row>
    <row r="105" spans="1:14" x14ac:dyDescent="0.25">
      <c r="A105" s="44" t="s">
        <v>129</v>
      </c>
      <c r="B105" s="45" t="str">
        <f t="shared" ref="B105" si="368">+IFERROR(B104/A104-1,"nm")</f>
        <v>nm</v>
      </c>
      <c r="C105" s="45">
        <f t="shared" ref="C105" si="369">+IFERROR(C104/B104-1,"nm")</f>
        <v>0.38167170191339372</v>
      </c>
      <c r="D105" s="45">
        <f t="shared" ref="D105" si="370">+IFERROR(D104/C104-1,"nm")</f>
        <v>9.8396501457725938E-2</v>
      </c>
      <c r="E105" s="45">
        <f t="shared" ref="E105" si="371">+IFERROR(E104/D104-1,"nm")</f>
        <v>0.19907100199071004</v>
      </c>
      <c r="F105" s="45">
        <f t="shared" ref="F105" si="372">+IFERROR(F104/E104-1,"nm")</f>
        <v>0.31488655229662421</v>
      </c>
      <c r="G105" s="45">
        <f t="shared" ref="G105" si="373">+IFERROR(G104/F104-1,"nm")</f>
        <v>4.7979797979798011E-2</v>
      </c>
      <c r="H105" s="45">
        <f t="shared" ref="H105" si="374">+IFERROR(H104/G104-1,"nm")</f>
        <v>0.30240963855421676</v>
      </c>
      <c r="I105" s="48">
        <f t="shared" ref="I105" si="375">+IFERROR(I104/H104-1,"nm")</f>
        <v>-0.27073697193956214</v>
      </c>
      <c r="J105" s="48">
        <f t="shared" ref="J105" si="376">+IFERROR(J104/I104-1,"nm")</f>
        <v>4.8999999999999932E-2</v>
      </c>
      <c r="K105" s="48">
        <f t="shared" ref="K105" si="377">+IFERROR(K104/J104-1,"nm")</f>
        <v>4.8999999999999932E-2</v>
      </c>
      <c r="L105" s="48">
        <f t="shared" ref="L105" si="378">+IFERROR(L104/K104-1,"nm")</f>
        <v>4.899999999999971E-2</v>
      </c>
      <c r="M105" s="48">
        <f t="shared" ref="M105" si="379">+IFERROR(M104/L104-1,"nm")</f>
        <v>4.9000000000000155E-2</v>
      </c>
      <c r="N105" s="48">
        <f t="shared" ref="N105" si="380">+IFERROR(N104/M104-1,"nm")</f>
        <v>4.8999999999999932E-2</v>
      </c>
    </row>
    <row r="106" spans="1:14" x14ac:dyDescent="0.25">
      <c r="A106" s="44" t="s">
        <v>131</v>
      </c>
      <c r="B106" s="45">
        <f>+IFERROR(B104/B$83,"nm")</f>
        <v>0.3237691555265732</v>
      </c>
      <c r="C106" s="45">
        <f t="shared" ref="C106:N106" si="381">+IFERROR(C104/C$83,"nm")</f>
        <v>0.36248348745046233</v>
      </c>
      <c r="D106" s="45">
        <f t="shared" si="381"/>
        <v>0.35567618598064671</v>
      </c>
      <c r="E106" s="45">
        <f t="shared" si="381"/>
        <v>0.35196727697701596</v>
      </c>
      <c r="F106" s="45">
        <f t="shared" si="381"/>
        <v>0.38273195876288657</v>
      </c>
      <c r="G106" s="45">
        <f t="shared" si="381"/>
        <v>0.37281030094325496</v>
      </c>
      <c r="H106" s="45">
        <f t="shared" si="381"/>
        <v>0.39119420989143544</v>
      </c>
      <c r="I106" s="48">
        <f t="shared" si="381"/>
        <v>0.31336955081489332</v>
      </c>
      <c r="J106" s="48">
        <f t="shared" si="381"/>
        <v>0.31336955081489332</v>
      </c>
      <c r="K106" s="48">
        <f t="shared" si="381"/>
        <v>0.31336955081489332</v>
      </c>
      <c r="L106" s="48">
        <f t="shared" si="381"/>
        <v>0.31336955081489332</v>
      </c>
      <c r="M106" s="48">
        <f t="shared" si="381"/>
        <v>0.31336955081489332</v>
      </c>
      <c r="N106" s="48">
        <f t="shared" si="381"/>
        <v>0.31336955081489326</v>
      </c>
    </row>
    <row r="107" spans="1:14" x14ac:dyDescent="0.25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49">
        <f>Historicals!I158</f>
        <v>78</v>
      </c>
      <c r="J107" s="46">
        <f>+J83*J109</f>
        <v>81.822000000000003</v>
      </c>
      <c r="K107" s="46">
        <f t="shared" ref="K107:N107" si="382">+K83*K109</f>
        <v>85.831277999999998</v>
      </c>
      <c r="L107" s="46">
        <f t="shared" si="382"/>
        <v>90.037010621999983</v>
      </c>
      <c r="M107" s="46">
        <f t="shared" si="382"/>
        <v>94.448824142477974</v>
      </c>
      <c r="N107" s="46">
        <f t="shared" si="382"/>
        <v>99.076816525459407</v>
      </c>
    </row>
    <row r="108" spans="1:14" x14ac:dyDescent="0.25">
      <c r="A108" s="44" t="s">
        <v>129</v>
      </c>
      <c r="B108" s="45" t="str">
        <f t="shared" ref="B108" si="383">+IFERROR(B107/A107-1,"nm")</f>
        <v>nm</v>
      </c>
      <c r="C108" s="45">
        <f t="shared" ref="C108" si="384">+IFERROR(C107/B107-1,"nm")</f>
        <v>-0.3623188405797102</v>
      </c>
      <c r="D108" s="45">
        <f t="shared" ref="D108" si="385">+IFERROR(D107/C107-1,"nm")</f>
        <v>0.15909090909090917</v>
      </c>
      <c r="E108" s="45">
        <f t="shared" ref="E108" si="386">+IFERROR(E107/D107-1,"nm")</f>
        <v>0.49019607843137258</v>
      </c>
      <c r="F108" s="45">
        <f t="shared" ref="F108" si="387">+IFERROR(F107/E107-1,"nm")</f>
        <v>-0.35526315789473684</v>
      </c>
      <c r="G108" s="45">
        <f t="shared" ref="G108" si="388">+IFERROR(G107/F107-1,"nm")</f>
        <v>-0.4285714285714286</v>
      </c>
      <c r="H108" s="45">
        <f t="shared" ref="H108" si="389">+IFERROR(H107/G107-1,"nm")</f>
        <v>2.3571428571428572</v>
      </c>
      <c r="I108" s="48">
        <f t="shared" ref="I108" si="390">+IFERROR(I107/H107-1,"nm")</f>
        <v>-0.17021276595744683</v>
      </c>
      <c r="J108" s="48">
        <f t="shared" ref="J108" si="391">+IFERROR(J107/I107-1,"nm")</f>
        <v>4.8999999999999932E-2</v>
      </c>
      <c r="K108" s="48">
        <f t="shared" ref="K108" si="392">+IFERROR(K107/J107-1,"nm")</f>
        <v>4.8999999999999932E-2</v>
      </c>
      <c r="L108" s="48">
        <f t="shared" ref="L108" si="393">+IFERROR(L107/K107-1,"nm")</f>
        <v>4.8999999999999932E-2</v>
      </c>
      <c r="M108" s="48">
        <f t="shared" ref="M108" si="394">+IFERROR(M107/L107-1,"nm")</f>
        <v>4.8999999999999932E-2</v>
      </c>
      <c r="N108" s="48">
        <f t="shared" ref="N108" si="395">+IFERROR(N107/M107-1,"nm")</f>
        <v>4.9000000000000155E-2</v>
      </c>
    </row>
    <row r="109" spans="1:14" x14ac:dyDescent="0.25">
      <c r="A109" s="44" t="s">
        <v>133</v>
      </c>
      <c r="B109" s="45">
        <f>+IFERROR(B107/B$83,"nm")</f>
        <v>2.2497554613628953E-2</v>
      </c>
      <c r="C109" s="45">
        <f t="shared" ref="C109:I109" si="396">+IFERROR(C107/C$83,"nm")</f>
        <v>1.1624834874504624E-2</v>
      </c>
      <c r="D109" s="45">
        <f t="shared" si="396"/>
        <v>1.2036818503658248E-2</v>
      </c>
      <c r="E109" s="45">
        <f t="shared" si="396"/>
        <v>1.4803272302298403E-2</v>
      </c>
      <c r="F109" s="45">
        <f t="shared" si="396"/>
        <v>7.8930412371134018E-3</v>
      </c>
      <c r="G109" s="45">
        <f t="shared" si="396"/>
        <v>4.1922443479562805E-3</v>
      </c>
      <c r="H109" s="45">
        <f t="shared" si="396"/>
        <v>1.1338962605548853E-2</v>
      </c>
      <c r="I109" s="48">
        <f t="shared" si="396"/>
        <v>1.0335232542732211E-2</v>
      </c>
      <c r="J109" s="51">
        <f>+I109</f>
        <v>1.0335232542732211E-2</v>
      </c>
      <c r="K109" s="51">
        <f t="shared" ref="K109:N109" si="397">+J109</f>
        <v>1.0335232542732211E-2</v>
      </c>
      <c r="L109" s="51">
        <f t="shared" si="397"/>
        <v>1.0335232542732211E-2</v>
      </c>
      <c r="M109" s="51">
        <f t="shared" si="397"/>
        <v>1.0335232542732211E-2</v>
      </c>
      <c r="N109" s="51">
        <f t="shared" si="397"/>
        <v>1.0335232542732211E-2</v>
      </c>
    </row>
    <row r="110" spans="1:14" x14ac:dyDescent="0.25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49">
        <f>Historicals!I147</f>
        <v>303</v>
      </c>
      <c r="J110" s="46">
        <f>+J83*J112</f>
        <v>317.84699999999998</v>
      </c>
      <c r="K110" s="46">
        <f t="shared" ref="K110:N110" si="398">+K83*K112</f>
        <v>333.42150299999997</v>
      </c>
      <c r="L110" s="46">
        <f t="shared" si="398"/>
        <v>349.75915664699988</v>
      </c>
      <c r="M110" s="46">
        <f t="shared" si="398"/>
        <v>366.89735532270288</v>
      </c>
      <c r="N110" s="46">
        <f t="shared" si="398"/>
        <v>384.87532573351535</v>
      </c>
    </row>
    <row r="111" spans="1:14" x14ac:dyDescent="0.25">
      <c r="A111" s="44" t="s">
        <v>129</v>
      </c>
      <c r="B111" s="45" t="str">
        <f t="shared" ref="B111" si="399">+IFERROR(B110/A110-1,"nm")</f>
        <v>nm</v>
      </c>
      <c r="C111" s="45">
        <f t="shared" ref="C111" si="400">+IFERROR(C110/B110-1,"nm")</f>
        <v>-7.8740157480314932E-2</v>
      </c>
      <c r="D111" s="45">
        <f t="shared" ref="D111" si="401">+IFERROR(D110/C110-1,"nm")</f>
        <v>-3.8461538461538436E-2</v>
      </c>
      <c r="E111" s="45">
        <f t="shared" ref="E111" si="402">+IFERROR(E110/D110-1,"nm")</f>
        <v>0.13777777777777778</v>
      </c>
      <c r="F111" s="45">
        <f t="shared" ref="F111" si="403">+IFERROR(F110/E110-1,"nm")</f>
        <v>-7.421875E-2</v>
      </c>
      <c r="G111" s="45">
        <f t="shared" ref="G111" si="404">+IFERROR(G110/F110-1,"nm")</f>
        <v>-9.7046413502109741E-2</v>
      </c>
      <c r="H111" s="45">
        <f t="shared" ref="H111" si="405">+IFERROR(H110/G110-1,"nm")</f>
        <v>0.34579439252336441</v>
      </c>
      <c r="I111" s="48">
        <f t="shared" ref="I111" si="406">+IFERROR(I110/H110-1,"nm")</f>
        <v>5.2083333333333259E-2</v>
      </c>
      <c r="J111" s="48">
        <f t="shared" ref="J111" si="407">+IFERROR(J110/I110-1,"nm")</f>
        <v>4.8999999999999932E-2</v>
      </c>
      <c r="K111" s="48">
        <f t="shared" ref="K111" si="408">+IFERROR(K110/J110-1,"nm")</f>
        <v>4.8999999999999932E-2</v>
      </c>
      <c r="L111" s="48">
        <f t="shared" ref="L111" si="409">+IFERROR(L110/K110-1,"nm")</f>
        <v>4.899999999999971E-2</v>
      </c>
      <c r="M111" s="48">
        <f t="shared" ref="M111" si="410">+IFERROR(M110/L110-1,"nm")</f>
        <v>4.8999999999999932E-2</v>
      </c>
      <c r="N111" s="48">
        <f t="shared" ref="N111" si="411">+IFERROR(N110/M110-1,"nm")</f>
        <v>4.9000000000000155E-2</v>
      </c>
    </row>
    <row r="112" spans="1:14" x14ac:dyDescent="0.25">
      <c r="A112" s="44" t="s">
        <v>133</v>
      </c>
      <c r="B112" s="45">
        <f>+IFERROR(B110/B$83,"nm")</f>
        <v>8.2817085099445714E-2</v>
      </c>
      <c r="C112" s="45">
        <f t="shared" ref="C112:I112" si="412">+IFERROR(C110/C$83,"nm")</f>
        <v>6.1822985468956405E-2</v>
      </c>
      <c r="D112" s="45">
        <f t="shared" si="412"/>
        <v>5.31036110455511E-2</v>
      </c>
      <c r="E112" s="45">
        <f t="shared" si="412"/>
        <v>4.9863654070899883E-2</v>
      </c>
      <c r="F112" s="45">
        <f t="shared" si="412"/>
        <v>3.817654639175258E-2</v>
      </c>
      <c r="G112" s="45">
        <f t="shared" si="412"/>
        <v>3.2040724659380147E-2</v>
      </c>
      <c r="H112" s="45">
        <f t="shared" si="412"/>
        <v>3.4740651387213509E-2</v>
      </c>
      <c r="I112" s="48">
        <f t="shared" si="412"/>
        <v>4.0148403339075128E-2</v>
      </c>
      <c r="J112" s="51">
        <f>+I112</f>
        <v>4.0148403339075128E-2</v>
      </c>
      <c r="K112" s="51">
        <f t="shared" ref="K112" si="413">+J112</f>
        <v>4.0148403339075128E-2</v>
      </c>
      <c r="L112" s="51">
        <f t="shared" ref="L112" si="414">+K112</f>
        <v>4.0148403339075128E-2</v>
      </c>
      <c r="M112" s="51">
        <f t="shared" ref="M112" si="415">+L112</f>
        <v>4.0148403339075128E-2</v>
      </c>
      <c r="N112" s="51">
        <f t="shared" ref="N112" si="416">+M112</f>
        <v>4.0148403339075128E-2</v>
      </c>
    </row>
    <row r="113" spans="1:14" x14ac:dyDescent="0.25">
      <c r="A113" s="41" t="s">
        <v>106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49">
        <f>Historicals!I119</f>
        <v>5955</v>
      </c>
      <c r="J114" s="49">
        <f>J116+J120+J124</f>
        <v>6246.7950000000001</v>
      </c>
      <c r="K114" s="49">
        <f t="shared" ref="K114:N114" si="417">K116+K120+K124</f>
        <v>6552.8879549999983</v>
      </c>
      <c r="L114" s="49">
        <f t="shared" si="417"/>
        <v>6873.9794647949984</v>
      </c>
      <c r="M114" s="49">
        <f t="shared" si="417"/>
        <v>7210.8044585699517</v>
      </c>
      <c r="N114" s="49">
        <f t="shared" si="417"/>
        <v>7564.1338770398797</v>
      </c>
    </row>
    <row r="115" spans="1:14" x14ac:dyDescent="0.25">
      <c r="A115" s="42" t="s">
        <v>129</v>
      </c>
      <c r="B115" s="45" t="str">
        <f t="shared" ref="B115" si="418">+IFERROR(B114/A114-1,"nm")</f>
        <v>nm</v>
      </c>
      <c r="C115" s="45">
        <f t="shared" ref="C115" si="419">+IFERROR(C114/B114-1,"nm")</f>
        <v>-7.2211476466795599E-2</v>
      </c>
      <c r="D115" s="45">
        <f t="shared" ref="D115" si="420">+IFERROR(D114/C114-1,"nm")</f>
        <v>9.7289784572619942E-2</v>
      </c>
      <c r="E115" s="45">
        <f t="shared" ref="E115" si="421">+IFERROR(E114/D114-1,"nm")</f>
        <v>9.0563647878403986E-2</v>
      </c>
      <c r="F115" s="45">
        <f t="shared" ref="F115" si="422">+IFERROR(F114/E114-1,"nm")</f>
        <v>1.7034456058846237E-2</v>
      </c>
      <c r="G115" s="45">
        <f t="shared" ref="G115" si="423">+IFERROR(G114/F114-1,"nm")</f>
        <v>-4.3014845831747195E-2</v>
      </c>
      <c r="H115" s="45">
        <f t="shared" ref="H115" si="424">+IFERROR(H114/G114-1,"nm")</f>
        <v>6.2649164677804237E-2</v>
      </c>
      <c r="I115" s="48">
        <f t="shared" ref="I115" si="425">+IFERROR(I114/H114-1,"nm")</f>
        <v>0.11454239191465465</v>
      </c>
      <c r="J115" s="48">
        <f t="shared" ref="J115" si="426">+IFERROR(J114/I114-1,"nm")</f>
        <v>4.8999999999999932E-2</v>
      </c>
      <c r="K115" s="48">
        <f t="shared" ref="K115" si="427">+IFERROR(K114/J114-1,"nm")</f>
        <v>4.899999999999971E-2</v>
      </c>
      <c r="L115" s="48">
        <f t="shared" ref="L115" si="428">+IFERROR(L114/K114-1,"nm")</f>
        <v>4.8999999999999932E-2</v>
      </c>
      <c r="M115" s="48">
        <f t="shared" ref="M115" si="429">+IFERROR(M114/L114-1,"nm")</f>
        <v>4.899999999999971E-2</v>
      </c>
      <c r="N115" s="48">
        <f t="shared" ref="N115" si="430">+IFERROR(N114/M114-1,"nm")</f>
        <v>4.9000000000000155E-2</v>
      </c>
    </row>
    <row r="116" spans="1:14" x14ac:dyDescent="0.25">
      <c r="A116" s="43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50">
        <f>Historicals!I120</f>
        <v>4111</v>
      </c>
      <c r="J116" s="50">
        <f>+I116*(1+J117)</f>
        <v>4312.4389999999994</v>
      </c>
      <c r="K116" s="50">
        <f t="shared" ref="K116:N116" si="431">+J116*(1+K117)</f>
        <v>4523.7485109999989</v>
      </c>
      <c r="L116" s="50">
        <f t="shared" si="431"/>
        <v>4745.4121880389985</v>
      </c>
      <c r="M116" s="50">
        <f t="shared" si="431"/>
        <v>4977.9373852529088</v>
      </c>
      <c r="N116" s="50">
        <f t="shared" si="431"/>
        <v>5221.8563171303012</v>
      </c>
    </row>
    <row r="117" spans="1:14" x14ac:dyDescent="0.25">
      <c r="A117" s="42" t="s">
        <v>129</v>
      </c>
      <c r="B117" s="45" t="str">
        <f t="shared" ref="B117" si="432">+IFERROR(B116/A116-1,"nm")</f>
        <v>nm</v>
      </c>
      <c r="C117" s="45">
        <f t="shared" ref="C117" si="433">+IFERROR(C116/B116-1,"nm")</f>
        <v>-5.269964435822827E-2</v>
      </c>
      <c r="D117" s="45">
        <f t="shared" ref="D117" si="434">+IFERROR(D116/C116-1,"nm")</f>
        <v>0.12116040955631391</v>
      </c>
      <c r="E117" s="45">
        <f t="shared" ref="E117" si="435">+IFERROR(E116/D116-1,"nm")</f>
        <v>8.8280060882800715E-2</v>
      </c>
      <c r="F117" s="45">
        <f t="shared" ref="F117" si="436">+IFERROR(F116/E116-1,"nm")</f>
        <v>1.3146853146853044E-2</v>
      </c>
      <c r="G117" s="45">
        <f t="shared" ref="G117" si="437">+IFERROR(G116/F116-1,"nm")</f>
        <v>-4.7763666482606326E-2</v>
      </c>
      <c r="H117" s="45">
        <f t="shared" ref="H117" si="438">+IFERROR(H116/G116-1,"nm")</f>
        <v>6.0887213685126174E-2</v>
      </c>
      <c r="I117" s="48">
        <f t="shared" ref="I117" si="439">+IFERROR(I116/H116-1,"nm")</f>
        <v>0.12353101940420874</v>
      </c>
      <c r="J117" s="48">
        <f>+J118+J119</f>
        <v>4.9000000000000002E-2</v>
      </c>
      <c r="K117" s="48">
        <f t="shared" ref="K117:N117" si="440">+K118+K119</f>
        <v>4.9000000000000002E-2</v>
      </c>
      <c r="L117" s="48">
        <f t="shared" si="440"/>
        <v>4.9000000000000002E-2</v>
      </c>
      <c r="M117" s="48">
        <f t="shared" si="440"/>
        <v>4.9000000000000002E-2</v>
      </c>
      <c r="N117" s="48">
        <f t="shared" si="440"/>
        <v>4.9000000000000002E-2</v>
      </c>
    </row>
    <row r="118" spans="1:14" x14ac:dyDescent="0.25">
      <c r="A118" s="42" t="s">
        <v>137</v>
      </c>
      <c r="B118" s="45">
        <f>Historicals!B192</f>
        <v>0</v>
      </c>
      <c r="C118" s="45">
        <f>Historicals!C192</f>
        <v>-5.2699644358228256E-2</v>
      </c>
      <c r="D118" s="45">
        <f>Historicals!D192</f>
        <v>0.12116040955631399</v>
      </c>
      <c r="E118" s="45">
        <f>Historicals!E192</f>
        <v>8.8280060882800604E-2</v>
      </c>
      <c r="F118" s="45">
        <f>Historicals!F192</f>
        <v>1.3146853146853148E-2</v>
      </c>
      <c r="G118" s="45">
        <f>Historicals!G192</f>
        <v>-4.7763666482606291E-2</v>
      </c>
      <c r="H118" s="45">
        <f>Historicals!H192</f>
        <v>6.0887213685126125E-2</v>
      </c>
      <c r="I118" s="48">
        <f>Historicals!I192</f>
        <v>0.17</v>
      </c>
      <c r="J118" s="51">
        <v>4.9000000000000002E-2</v>
      </c>
      <c r="K118" s="51">
        <f>J118</f>
        <v>4.9000000000000002E-2</v>
      </c>
      <c r="L118" s="51">
        <f t="shared" ref="L118:N118" si="441">K118</f>
        <v>4.9000000000000002E-2</v>
      </c>
      <c r="M118" s="51">
        <f t="shared" si="441"/>
        <v>4.9000000000000002E-2</v>
      </c>
      <c r="N118" s="51">
        <f t="shared" si="441"/>
        <v>4.9000000000000002E-2</v>
      </c>
    </row>
    <row r="119" spans="1:14" x14ac:dyDescent="0.25">
      <c r="A119" s="42" t="s">
        <v>138</v>
      </c>
      <c r="B119" s="45" t="str">
        <f t="shared" ref="B119:I119" si="442">+IFERROR(B117-B118,"nm")</f>
        <v>nm</v>
      </c>
      <c r="C119" s="45">
        <f t="shared" si="442"/>
        <v>-1.3877787807814457E-17</v>
      </c>
      <c r="D119" s="45">
        <f t="shared" si="442"/>
        <v>-8.3266726846886741E-17</v>
      </c>
      <c r="E119" s="45">
        <f t="shared" si="442"/>
        <v>1.1102230246251565E-16</v>
      </c>
      <c r="F119" s="45">
        <f t="shared" si="442"/>
        <v>-1.0408340855860843E-16</v>
      </c>
      <c r="G119" s="45">
        <f t="shared" si="442"/>
        <v>-3.4694469519536142E-17</v>
      </c>
      <c r="H119" s="45">
        <f t="shared" si="442"/>
        <v>4.8572257327350599E-17</v>
      </c>
      <c r="I119" s="48">
        <f t="shared" si="442"/>
        <v>-4.646898059579127E-2</v>
      </c>
      <c r="J119" s="51">
        <v>0</v>
      </c>
      <c r="K119" s="51">
        <f>J119</f>
        <v>0</v>
      </c>
      <c r="L119" s="51">
        <f t="shared" ref="L119:N119" si="443">K119</f>
        <v>0</v>
      </c>
      <c r="M119" s="51">
        <f t="shared" si="443"/>
        <v>0</v>
      </c>
      <c r="N119" s="51">
        <f t="shared" si="443"/>
        <v>0</v>
      </c>
    </row>
    <row r="120" spans="1:14" x14ac:dyDescent="0.25">
      <c r="A120" s="43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50">
        <f>Historicals!I121</f>
        <v>1610</v>
      </c>
      <c r="J120" s="50">
        <f>+I120*(1+J121)</f>
        <v>1688.8899999999999</v>
      </c>
      <c r="K120" s="50">
        <f t="shared" ref="K120:N120" si="444">+J120*(1+K121)</f>
        <v>1771.6456099999998</v>
      </c>
      <c r="L120" s="50">
        <f t="shared" si="444"/>
        <v>1858.4562448899997</v>
      </c>
      <c r="M120" s="50">
        <f t="shared" si="444"/>
        <v>1949.5206008896096</v>
      </c>
      <c r="N120" s="50">
        <f t="shared" si="444"/>
        <v>2045.0471103332004</v>
      </c>
    </row>
    <row r="121" spans="1:14" x14ac:dyDescent="0.25">
      <c r="A121" s="42" t="s">
        <v>129</v>
      </c>
      <c r="B121" s="45" t="str">
        <f t="shared" ref="B121" si="445">+IFERROR(B120/A120-1,"nm")</f>
        <v>nm</v>
      </c>
      <c r="C121" s="45">
        <f t="shared" ref="C121" si="446">+IFERROR(C120/B120-1,"nm")</f>
        <v>-0.10711430855315751</v>
      </c>
      <c r="D121" s="45">
        <f t="shared" ref="D121" si="447">+IFERROR(D120/C120-1,"nm")</f>
        <v>6.0877350044762801E-2</v>
      </c>
      <c r="E121" s="45">
        <f t="shared" ref="E121" si="448">+IFERROR(E120/D120-1,"nm")</f>
        <v>0.13670886075949373</v>
      </c>
      <c r="F121" s="45">
        <f t="shared" ref="F121" si="449">+IFERROR(F120/E120-1,"nm")</f>
        <v>3.563474387527843E-2</v>
      </c>
      <c r="G121" s="45">
        <f t="shared" ref="G121" si="450">+IFERROR(G120/F120-1,"nm")</f>
        <v>-2.1505376344086002E-2</v>
      </c>
      <c r="H121" s="45">
        <f t="shared" ref="H121" si="451">+IFERROR(H120/G120-1,"nm")</f>
        <v>9.4505494505494614E-2</v>
      </c>
      <c r="I121" s="48">
        <f t="shared" ref="I121" si="452">+IFERROR(I120/H120-1,"nm")</f>
        <v>7.7643908969210251E-2</v>
      </c>
      <c r="J121" s="48">
        <f>+J122+J123</f>
        <v>4.9000000000000002E-2</v>
      </c>
      <c r="K121" s="48">
        <f t="shared" ref="K121:N121" si="453">+K122+K123</f>
        <v>4.9000000000000002E-2</v>
      </c>
      <c r="L121" s="48">
        <f t="shared" si="453"/>
        <v>4.9000000000000002E-2</v>
      </c>
      <c r="M121" s="48">
        <f t="shared" si="453"/>
        <v>4.9000000000000002E-2</v>
      </c>
      <c r="N121" s="48">
        <f t="shared" si="453"/>
        <v>4.9000000000000002E-2</v>
      </c>
    </row>
    <row r="122" spans="1:14" x14ac:dyDescent="0.25">
      <c r="A122" s="42" t="s">
        <v>137</v>
      </c>
      <c r="B122" s="45">
        <f>Historicals!B193</f>
        <v>0</v>
      </c>
      <c r="C122" s="45">
        <f>Historicals!C193</f>
        <v>-0.10711430855315747</v>
      </c>
      <c r="D122" s="45">
        <f>Historicals!D193</f>
        <v>6.087735004476276E-2</v>
      </c>
      <c r="E122" s="45">
        <f>Historicals!E193</f>
        <v>0.13670886075949368</v>
      </c>
      <c r="F122" s="45">
        <f>Historicals!F193</f>
        <v>3.5634743875278395E-2</v>
      </c>
      <c r="G122" s="45">
        <f>Historicals!G193</f>
        <v>-2.1505376344086023E-2</v>
      </c>
      <c r="H122" s="45">
        <f>Historicals!H193</f>
        <v>9.4505494505494503E-2</v>
      </c>
      <c r="I122" s="48">
        <f>Historicals!I193</f>
        <v>0.12</v>
      </c>
      <c r="J122" s="51">
        <v>4.9000000000000002E-2</v>
      </c>
      <c r="K122" s="51">
        <f>J122</f>
        <v>4.9000000000000002E-2</v>
      </c>
      <c r="L122" s="51">
        <f t="shared" ref="L122:N122" si="454">K122</f>
        <v>4.9000000000000002E-2</v>
      </c>
      <c r="M122" s="51">
        <f t="shared" si="454"/>
        <v>4.9000000000000002E-2</v>
      </c>
      <c r="N122" s="51">
        <f t="shared" si="454"/>
        <v>4.9000000000000002E-2</v>
      </c>
    </row>
    <row r="123" spans="1:14" x14ac:dyDescent="0.25">
      <c r="A123" s="42" t="s">
        <v>138</v>
      </c>
      <c r="B123" s="45" t="str">
        <f t="shared" ref="B123:H123" si="455">+IFERROR(B121-B122,"nm")</f>
        <v>nm</v>
      </c>
      <c r="C123" s="45">
        <f t="shared" si="455"/>
        <v>-4.163336342344337E-17</v>
      </c>
      <c r="D123" s="45">
        <f t="shared" si="455"/>
        <v>4.163336342344337E-17</v>
      </c>
      <c r="E123" s="45">
        <f t="shared" si="455"/>
        <v>5.5511151231257827E-17</v>
      </c>
      <c r="F123" s="45">
        <f t="shared" si="455"/>
        <v>3.4694469519536142E-17</v>
      </c>
      <c r="G123" s="45">
        <f t="shared" si="455"/>
        <v>2.0816681711721685E-17</v>
      </c>
      <c r="H123" s="45">
        <f t="shared" si="455"/>
        <v>1.1102230246251565E-16</v>
      </c>
      <c r="I123" s="48">
        <f>+IFERROR(I121-I122,"nm")</f>
        <v>-4.2356091030789744E-2</v>
      </c>
      <c r="J123" s="51">
        <v>0</v>
      </c>
      <c r="K123" s="51">
        <f>J123</f>
        <v>0</v>
      </c>
      <c r="L123" s="51">
        <f t="shared" ref="L123:N123" si="456">K123</f>
        <v>0</v>
      </c>
      <c r="M123" s="51">
        <f t="shared" si="456"/>
        <v>0</v>
      </c>
      <c r="N123" s="51">
        <f t="shared" si="456"/>
        <v>0</v>
      </c>
    </row>
    <row r="124" spans="1:14" x14ac:dyDescent="0.25">
      <c r="A124" s="43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50">
        <f>Historicals!I122</f>
        <v>234</v>
      </c>
      <c r="J124" s="50">
        <f>+I124*(1+J125)</f>
        <v>245.46599999999998</v>
      </c>
      <c r="K124" s="50">
        <f t="shared" ref="K124:N124" si="457">+J124*(1+K125)</f>
        <v>257.49383399999994</v>
      </c>
      <c r="L124" s="50">
        <f t="shared" si="457"/>
        <v>270.11103186599991</v>
      </c>
      <c r="M124" s="50">
        <f t="shared" si="457"/>
        <v>283.34647242743387</v>
      </c>
      <c r="N124" s="50">
        <f t="shared" si="457"/>
        <v>297.23044957637813</v>
      </c>
    </row>
    <row r="125" spans="1:14" x14ac:dyDescent="0.25">
      <c r="A125" s="42" t="s">
        <v>129</v>
      </c>
      <c r="B125" s="45" t="str">
        <f t="shared" ref="B125" si="458">+IFERROR(B124/A124-1,"nm")</f>
        <v>nm</v>
      </c>
      <c r="C125" s="45">
        <f t="shared" ref="C125" si="459">+IFERROR(C124/B124-1,"nm")</f>
        <v>-0.12621359223300976</v>
      </c>
      <c r="D125" s="45">
        <f t="shared" ref="D125" si="460">+IFERROR(D124/C124-1,"nm")</f>
        <v>-1.1111111111111072E-2</v>
      </c>
      <c r="E125" s="45">
        <f t="shared" ref="E125" si="461">+IFERROR(E124/D124-1,"nm")</f>
        <v>-8.6142322097378266E-2</v>
      </c>
      <c r="F125" s="45">
        <f t="shared" ref="F125" si="462">+IFERROR(F124/E124-1,"nm")</f>
        <v>-2.8688524590163911E-2</v>
      </c>
      <c r="G125" s="45">
        <f t="shared" ref="G125" si="463">+IFERROR(G124/F124-1,"nm")</f>
        <v>-9.7046413502109741E-2</v>
      </c>
      <c r="H125" s="45">
        <f t="shared" ref="H125" si="464">+IFERROR(H124/G124-1,"nm")</f>
        <v>-0.11214953271028039</v>
      </c>
      <c r="I125" s="48">
        <f t="shared" ref="I125" si="465">+IFERROR(I124/H124-1,"nm")</f>
        <v>0.23157894736842111</v>
      </c>
      <c r="J125" s="48">
        <f>+J126+J127</f>
        <v>4.9000000000000002E-2</v>
      </c>
      <c r="K125" s="48">
        <f t="shared" ref="K125:N125" si="466">+K126+K127</f>
        <v>4.9000000000000002E-2</v>
      </c>
      <c r="L125" s="48">
        <f t="shared" si="466"/>
        <v>4.9000000000000002E-2</v>
      </c>
      <c r="M125" s="48">
        <f t="shared" si="466"/>
        <v>4.9000000000000002E-2</v>
      </c>
      <c r="N125" s="48">
        <f t="shared" si="466"/>
        <v>4.9000000000000002E-2</v>
      </c>
    </row>
    <row r="126" spans="1:14" x14ac:dyDescent="0.25">
      <c r="A126" s="42" t="s">
        <v>137</v>
      </c>
      <c r="B126" s="45">
        <f>Historicals!B194</f>
        <v>0</v>
      </c>
      <c r="C126" s="45">
        <f>Historicals!C194</f>
        <v>-0.12621359223300971</v>
      </c>
      <c r="D126" s="45">
        <f>Historicals!D194</f>
        <v>-1.1111111111111112E-2</v>
      </c>
      <c r="E126" s="45">
        <f>Historicals!E194</f>
        <v>-8.6142322097378279E-2</v>
      </c>
      <c r="F126" s="45">
        <f>Historicals!F194</f>
        <v>-2.8688524590163935E-2</v>
      </c>
      <c r="G126" s="45">
        <f>Historicals!G194</f>
        <v>-9.7046413502109699E-2</v>
      </c>
      <c r="H126" s="45">
        <f>Historicals!H194</f>
        <v>-0.11214953271028037</v>
      </c>
      <c r="I126" s="48">
        <f>Historicals!I194</f>
        <v>0.28000000000000003</v>
      </c>
      <c r="J126" s="51">
        <v>4.9000000000000002E-2</v>
      </c>
      <c r="K126" s="51">
        <f>J126</f>
        <v>4.9000000000000002E-2</v>
      </c>
      <c r="L126" s="51">
        <f t="shared" ref="L126:N126" si="467">K126</f>
        <v>4.9000000000000002E-2</v>
      </c>
      <c r="M126" s="51">
        <f t="shared" si="467"/>
        <v>4.9000000000000002E-2</v>
      </c>
      <c r="N126" s="51">
        <f t="shared" si="467"/>
        <v>4.9000000000000002E-2</v>
      </c>
    </row>
    <row r="127" spans="1:14" x14ac:dyDescent="0.25">
      <c r="A127" s="42" t="s">
        <v>138</v>
      </c>
      <c r="B127" s="45" t="str">
        <f t="shared" ref="B127:I127" si="468">+IFERROR(B125-B126,"nm")</f>
        <v>nm</v>
      </c>
      <c r="C127" s="45">
        <f t="shared" si="468"/>
        <v>-5.5511151231257827E-17</v>
      </c>
      <c r="D127" s="45">
        <f t="shared" si="468"/>
        <v>3.9898639947466563E-17</v>
      </c>
      <c r="E127" s="45">
        <f t="shared" si="468"/>
        <v>1.3877787807814457E-17</v>
      </c>
      <c r="F127" s="45">
        <f t="shared" si="468"/>
        <v>2.4286128663675299E-17</v>
      </c>
      <c r="G127" s="45">
        <f t="shared" si="468"/>
        <v>-4.163336342344337E-17</v>
      </c>
      <c r="H127" s="45">
        <f t="shared" si="468"/>
        <v>-1.3877787807814457E-17</v>
      </c>
      <c r="I127" s="48">
        <f t="shared" si="468"/>
        <v>-4.842105263157892E-2</v>
      </c>
      <c r="J127" s="51">
        <v>0</v>
      </c>
      <c r="K127" s="51">
        <f>J127</f>
        <v>0</v>
      </c>
      <c r="L127" s="51">
        <f t="shared" ref="L127:N127" si="469">K127</f>
        <v>0</v>
      </c>
      <c r="M127" s="51">
        <f t="shared" si="469"/>
        <v>0</v>
      </c>
      <c r="N127" s="51">
        <f t="shared" si="469"/>
        <v>0</v>
      </c>
    </row>
    <row r="128" spans="1:14" x14ac:dyDescent="0.25">
      <c r="A128" s="9" t="s">
        <v>130</v>
      </c>
      <c r="B128" s="46">
        <f t="shared" ref="B128:H128" si="470">+B135+B131</f>
        <v>967</v>
      </c>
      <c r="C128" s="46">
        <f t="shared" si="470"/>
        <v>1045</v>
      </c>
      <c r="D128" s="46">
        <f t="shared" si="470"/>
        <v>1036</v>
      </c>
      <c r="E128" s="46">
        <f t="shared" si="470"/>
        <v>1244</v>
      </c>
      <c r="F128" s="46">
        <f t="shared" si="470"/>
        <v>1376</v>
      </c>
      <c r="G128" s="46">
        <f t="shared" si="470"/>
        <v>1230</v>
      </c>
      <c r="H128" s="46">
        <f t="shared" si="470"/>
        <v>1573</v>
      </c>
      <c r="I128" s="46">
        <f>+I135+I131</f>
        <v>1938</v>
      </c>
      <c r="J128" s="46">
        <f>+J114*J130</f>
        <v>2032.962</v>
      </c>
      <c r="K128" s="46">
        <f t="shared" ref="K128:N128" si="471">+K114*K130</f>
        <v>2132.5771379999992</v>
      </c>
      <c r="L128" s="46">
        <f t="shared" si="471"/>
        <v>2237.0734177619993</v>
      </c>
      <c r="M128" s="46">
        <f t="shared" si="471"/>
        <v>2346.6900152323369</v>
      </c>
      <c r="N128" s="46">
        <f t="shared" si="471"/>
        <v>2461.6778259787216</v>
      </c>
    </row>
    <row r="129" spans="1:14" x14ac:dyDescent="0.25">
      <c r="A129" s="44" t="s">
        <v>129</v>
      </c>
      <c r="B129" s="45" t="str">
        <f t="shared" ref="B129" si="472">+IFERROR(B128/A128-1,"nm")</f>
        <v>nm</v>
      </c>
      <c r="C129" s="45">
        <f t="shared" ref="C129" si="473">+IFERROR(C128/B128-1,"nm")</f>
        <v>8.0661840744570945E-2</v>
      </c>
      <c r="D129" s="45">
        <f t="shared" ref="D129" si="474">+IFERROR(D128/C128-1,"nm")</f>
        <v>-8.6124401913875159E-3</v>
      </c>
      <c r="E129" s="45">
        <f t="shared" ref="E129" si="475">+IFERROR(E128/D128-1,"nm")</f>
        <v>0.20077220077220082</v>
      </c>
      <c r="F129" s="45">
        <f t="shared" ref="F129" si="476">+IFERROR(F128/E128-1,"nm")</f>
        <v>0.10610932475884249</v>
      </c>
      <c r="G129" s="45">
        <f t="shared" ref="G129" si="477">+IFERROR(G128/F128-1,"nm")</f>
        <v>-0.10610465116279066</v>
      </c>
      <c r="H129" s="45">
        <f t="shared" ref="H129" si="478">+IFERROR(H128/G128-1,"nm")</f>
        <v>0.27886178861788613</v>
      </c>
      <c r="I129" s="48">
        <f>+IFERROR(I128/H128-1,"nm")</f>
        <v>0.23204068658614108</v>
      </c>
      <c r="J129" s="48">
        <f t="shared" ref="J129" si="479">+IFERROR(J128/I128-1,"nm")</f>
        <v>4.8999999999999932E-2</v>
      </c>
      <c r="K129" s="48">
        <f t="shared" ref="K129" si="480">+IFERROR(K128/J128-1,"nm")</f>
        <v>4.899999999999971E-2</v>
      </c>
      <c r="L129" s="48">
        <f t="shared" ref="L129" si="481">+IFERROR(L128/K128-1,"nm")</f>
        <v>4.9000000000000155E-2</v>
      </c>
      <c r="M129" s="48">
        <f t="shared" ref="M129" si="482">+IFERROR(M128/L128-1,"nm")</f>
        <v>4.8999999999999932E-2</v>
      </c>
      <c r="N129" s="48">
        <f t="shared" ref="N129" si="483">+IFERROR(N128/M128-1,"nm")</f>
        <v>4.9000000000000155E-2</v>
      </c>
    </row>
    <row r="130" spans="1:14" x14ac:dyDescent="0.25">
      <c r="A130" s="44" t="s">
        <v>131</v>
      </c>
      <c r="B130" s="45">
        <f>+IFERROR(B128/B$114,"nm")</f>
        <v>0.20782290995056951</v>
      </c>
      <c r="C130" s="45">
        <f t="shared" ref="C130:I130" si="484">+IFERROR(C128/C$114,"nm")</f>
        <v>0.24206624971044707</v>
      </c>
      <c r="D130" s="45">
        <f t="shared" si="484"/>
        <v>0.218703820983745</v>
      </c>
      <c r="E130" s="45">
        <f t="shared" si="484"/>
        <v>0.2408052651955091</v>
      </c>
      <c r="F130" s="45">
        <f t="shared" si="484"/>
        <v>0.26189569851541683</v>
      </c>
      <c r="G130" s="45">
        <f t="shared" si="484"/>
        <v>0.24463007159904535</v>
      </c>
      <c r="H130" s="45">
        <f t="shared" si="484"/>
        <v>0.2944038929440389</v>
      </c>
      <c r="I130" s="48">
        <f t="shared" si="484"/>
        <v>0.32544080604534004</v>
      </c>
      <c r="J130" s="51">
        <f>+I130</f>
        <v>0.32544080604534004</v>
      </c>
      <c r="K130" s="51">
        <f t="shared" ref="K130" si="485">+J130</f>
        <v>0.32544080604534004</v>
      </c>
      <c r="L130" s="51">
        <f t="shared" ref="L130" si="486">+K130</f>
        <v>0.32544080604534004</v>
      </c>
      <c r="M130" s="51">
        <f t="shared" ref="M130" si="487">+L130</f>
        <v>0.32544080604534004</v>
      </c>
      <c r="N130" s="51">
        <f t="shared" ref="N130" si="488">+M130</f>
        <v>0.32544080604534004</v>
      </c>
    </row>
    <row r="131" spans="1:14" x14ac:dyDescent="0.25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49">
        <f>Historicals!I170</f>
        <v>42</v>
      </c>
      <c r="J131" s="46">
        <f>+J134*J141</f>
        <v>44.058</v>
      </c>
      <c r="K131" s="46">
        <f t="shared" ref="K131:N131" si="489">+K134*K141</f>
        <v>46.216841999999986</v>
      </c>
      <c r="L131" s="46">
        <f t="shared" si="489"/>
        <v>48.481467257999988</v>
      </c>
      <c r="M131" s="46">
        <f t="shared" si="489"/>
        <v>50.857059153641984</v>
      </c>
      <c r="N131" s="46">
        <f t="shared" si="489"/>
        <v>53.349055052170435</v>
      </c>
    </row>
    <row r="132" spans="1:14" x14ac:dyDescent="0.25">
      <c r="A132" s="44" t="s">
        <v>129</v>
      </c>
      <c r="B132" s="45" t="str">
        <f t="shared" ref="B132" si="490">+IFERROR(B131/A131-1,"nm")</f>
        <v>nm</v>
      </c>
      <c r="C132" s="45">
        <f t="shared" ref="C132" si="491">+IFERROR(C131/B131-1,"nm")</f>
        <v>-0.12244897959183676</v>
      </c>
      <c r="D132" s="45">
        <f t="shared" ref="D132" si="492">+IFERROR(D131/C131-1,"nm")</f>
        <v>0.30232558139534893</v>
      </c>
      <c r="E132" s="45">
        <f t="shared" ref="E132" si="493">+IFERROR(E131/D131-1,"nm")</f>
        <v>-1.7857142857142905E-2</v>
      </c>
      <c r="F132" s="45">
        <f t="shared" ref="F132" si="494">+IFERROR(F131/E131-1,"nm")</f>
        <v>-3.6363636363636376E-2</v>
      </c>
      <c r="G132" s="45">
        <f t="shared" ref="G132" si="495">+IFERROR(G131/F131-1,"nm")</f>
        <v>-0.13207547169811318</v>
      </c>
      <c r="H132" s="45">
        <f t="shared" ref="H132" si="496">+IFERROR(H131/G131-1,"nm")</f>
        <v>-6.5217391304347783E-2</v>
      </c>
      <c r="I132" s="48">
        <f t="shared" ref="I132" si="497">+IFERROR(I131/H131-1,"nm")</f>
        <v>-2.3255813953488413E-2</v>
      </c>
      <c r="J132" s="48">
        <f t="shared" ref="J132" si="498">+IFERROR(J131/I131-1,"nm")</f>
        <v>4.8999999999999932E-2</v>
      </c>
      <c r="K132" s="48">
        <f t="shared" ref="K132" si="499">+IFERROR(K131/J131-1,"nm")</f>
        <v>4.899999999999971E-2</v>
      </c>
      <c r="L132" s="48">
        <f t="shared" ref="L132" si="500">+IFERROR(L131/K131-1,"nm")</f>
        <v>4.9000000000000155E-2</v>
      </c>
      <c r="M132" s="48">
        <f t="shared" ref="M132" si="501">+IFERROR(M131/L131-1,"nm")</f>
        <v>4.8999999999999932E-2</v>
      </c>
      <c r="N132" s="48">
        <f t="shared" ref="N132" si="502">+IFERROR(N131/M131-1,"nm")</f>
        <v>4.8999999999999932E-2</v>
      </c>
    </row>
    <row r="133" spans="1:14" x14ac:dyDescent="0.25">
      <c r="A133" s="44" t="s">
        <v>133</v>
      </c>
      <c r="B133" s="45">
        <f>+IFERROR(B131/B$114,"nm")</f>
        <v>1.053084031807436E-2</v>
      </c>
      <c r="C133" s="45">
        <f t="shared" ref="C133:I133" si="503">+IFERROR(C131/C$114,"nm")</f>
        <v>9.9606208014825105E-3</v>
      </c>
      <c r="D133" s="45">
        <f t="shared" si="503"/>
        <v>1.1821828161283512E-2</v>
      </c>
      <c r="E133" s="45">
        <f t="shared" si="503"/>
        <v>1.064653503677894E-2</v>
      </c>
      <c r="F133" s="45">
        <f t="shared" si="503"/>
        <v>1.0087552341073468E-2</v>
      </c>
      <c r="G133" s="45">
        <f t="shared" si="503"/>
        <v>9.148766905330152E-3</v>
      </c>
      <c r="H133" s="45">
        <f t="shared" si="503"/>
        <v>8.0479131574022079E-3</v>
      </c>
      <c r="I133" s="48">
        <f t="shared" si="503"/>
        <v>7.0528967254408059E-3</v>
      </c>
      <c r="J133" s="48">
        <f t="shared" ref="J133:N133" si="504">+IFERROR(J131/J$21,"nm")</f>
        <v>2.2884542036724241E-3</v>
      </c>
      <c r="K133" s="48">
        <f t="shared" si="504"/>
        <v>2.2884542036724236E-3</v>
      </c>
      <c r="L133" s="48">
        <f t="shared" si="504"/>
        <v>2.2884542036724241E-3</v>
      </c>
      <c r="M133" s="48">
        <f t="shared" si="504"/>
        <v>2.2884542036724245E-3</v>
      </c>
      <c r="N133" s="48">
        <f t="shared" si="504"/>
        <v>2.2884542036724241E-3</v>
      </c>
    </row>
    <row r="134" spans="1:14" x14ac:dyDescent="0.25">
      <c r="A134" s="44" t="s">
        <v>140</v>
      </c>
      <c r="B134" s="45">
        <f t="shared" ref="B134:H134" si="505">+IFERROR(B131/B141,"nm")</f>
        <v>0.15909090909090909</v>
      </c>
      <c r="C134" s="45">
        <f t="shared" si="505"/>
        <v>0.12951807228915663</v>
      </c>
      <c r="D134" s="45">
        <f t="shared" si="505"/>
        <v>0.16470588235294117</v>
      </c>
      <c r="E134" s="45">
        <f t="shared" si="505"/>
        <v>0.16224188790560473</v>
      </c>
      <c r="F134" s="45">
        <f t="shared" si="505"/>
        <v>0.16257668711656442</v>
      </c>
      <c r="G134" s="45">
        <f t="shared" si="505"/>
        <v>0.1554054054054054</v>
      </c>
      <c r="H134" s="45">
        <f t="shared" si="505"/>
        <v>0.14144736842105263</v>
      </c>
      <c r="I134" s="48">
        <f>+IFERROR(I131/I141,"nm")</f>
        <v>0.15328467153284672</v>
      </c>
      <c r="J134" s="51">
        <f>+I134</f>
        <v>0.15328467153284672</v>
      </c>
      <c r="K134" s="51">
        <f t="shared" ref="K134" si="506">+J134</f>
        <v>0.15328467153284672</v>
      </c>
      <c r="L134" s="51">
        <f t="shared" ref="L134" si="507">+K134</f>
        <v>0.15328467153284672</v>
      </c>
      <c r="M134" s="51">
        <f t="shared" ref="M134" si="508">+L134</f>
        <v>0.15328467153284672</v>
      </c>
      <c r="N134" s="51">
        <f t="shared" ref="N134" si="509">+M134</f>
        <v>0.15328467153284672</v>
      </c>
    </row>
    <row r="135" spans="1:14" x14ac:dyDescent="0.25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49">
        <f>Historicals!I137</f>
        <v>1896</v>
      </c>
      <c r="J135" s="49">
        <f>+J128-J131</f>
        <v>1988.904</v>
      </c>
      <c r="K135" s="49">
        <f t="shared" ref="K135:N135" si="510">+K128-K131</f>
        <v>2086.3602959999994</v>
      </c>
      <c r="L135" s="49">
        <f t="shared" si="510"/>
        <v>2188.5919505039992</v>
      </c>
      <c r="M135" s="49">
        <f t="shared" si="510"/>
        <v>2295.8329560786951</v>
      </c>
      <c r="N135" s="49">
        <f t="shared" si="510"/>
        <v>2408.328770926551</v>
      </c>
    </row>
    <row r="136" spans="1:14" x14ac:dyDescent="0.25">
      <c r="A136" s="44" t="s">
        <v>129</v>
      </c>
      <c r="B136" s="45" t="str">
        <f t="shared" ref="B136" si="511">+IFERROR(B135/A135-1,"nm")</f>
        <v>nm</v>
      </c>
      <c r="C136" s="45">
        <f t="shared" ref="C136" si="512">+IFERROR(C135/B135-1,"nm")</f>
        <v>9.1503267973856106E-2</v>
      </c>
      <c r="D136" s="45">
        <f t="shared" ref="D136" si="513">+IFERROR(D135/C135-1,"nm")</f>
        <v>-2.1956087824351322E-2</v>
      </c>
      <c r="E136" s="45">
        <f t="shared" ref="E136" si="514">+IFERROR(E135/D135-1,"nm")</f>
        <v>0.21326530612244898</v>
      </c>
      <c r="F136" s="45">
        <f t="shared" ref="F136" si="515">+IFERROR(F135/E135-1,"nm")</f>
        <v>0.11269974768713209</v>
      </c>
      <c r="G136" s="45">
        <f t="shared" ref="G136" si="516">+IFERROR(G135/F135-1,"nm")</f>
        <v>-0.1050642479213908</v>
      </c>
      <c r="H136" s="45">
        <f t="shared" ref="H136" si="517">+IFERROR(H135/G135-1,"nm")</f>
        <v>0.29222972972972983</v>
      </c>
      <c r="I136" s="48">
        <f>+IFERROR(I135/H135-1,"nm")</f>
        <v>0.23921568627450984</v>
      </c>
      <c r="J136" s="48">
        <f t="shared" ref="J136" si="518">+IFERROR(J135/I135-1,"nm")</f>
        <v>4.8999999999999932E-2</v>
      </c>
      <c r="K136" s="48">
        <f t="shared" ref="K136" si="519">+IFERROR(K135/J135-1,"nm")</f>
        <v>4.899999999999971E-2</v>
      </c>
      <c r="L136" s="48">
        <f t="shared" ref="L136" si="520">+IFERROR(L135/K135-1,"nm")</f>
        <v>4.8999999999999932E-2</v>
      </c>
      <c r="M136" s="48">
        <f t="shared" ref="M136" si="521">+IFERROR(M135/L135-1,"nm")</f>
        <v>4.8999999999999932E-2</v>
      </c>
      <c r="N136" s="48">
        <f t="shared" ref="N136" si="522">+IFERROR(N135/M135-1,"nm")</f>
        <v>4.8999999999999932E-2</v>
      </c>
    </row>
    <row r="137" spans="1:14" x14ac:dyDescent="0.25">
      <c r="A137" s="44" t="s">
        <v>131</v>
      </c>
      <c r="B137" s="45">
        <f>+IFERROR(B135/B$114,"nm")</f>
        <v>0.19729206963249515</v>
      </c>
      <c r="C137" s="45">
        <f t="shared" ref="C137:N137" si="523">+IFERROR(C135/C$114,"nm")</f>
        <v>0.23210562890896455</v>
      </c>
      <c r="D137" s="45">
        <f t="shared" si="523"/>
        <v>0.20688199282246147</v>
      </c>
      <c r="E137" s="45">
        <f t="shared" si="523"/>
        <v>0.23015873015873015</v>
      </c>
      <c r="F137" s="45">
        <f t="shared" si="523"/>
        <v>0.25180814617434338</v>
      </c>
      <c r="G137" s="45">
        <f t="shared" si="523"/>
        <v>0.2354813046937152</v>
      </c>
      <c r="H137" s="45">
        <f t="shared" si="523"/>
        <v>0.28635597978663674</v>
      </c>
      <c r="I137" s="48">
        <f t="shared" si="523"/>
        <v>0.31838790931989924</v>
      </c>
      <c r="J137" s="48">
        <f t="shared" si="523"/>
        <v>0.31838790931989924</v>
      </c>
      <c r="K137" s="48">
        <f t="shared" si="523"/>
        <v>0.31838790931989924</v>
      </c>
      <c r="L137" s="48">
        <f t="shared" si="523"/>
        <v>0.31838790931989919</v>
      </c>
      <c r="M137" s="48">
        <f t="shared" si="523"/>
        <v>0.31838790931989924</v>
      </c>
      <c r="N137" s="48">
        <f t="shared" si="523"/>
        <v>0.31838790931989924</v>
      </c>
    </row>
    <row r="138" spans="1:14" x14ac:dyDescent="0.25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49">
        <f>Historicals!I159</f>
        <v>56</v>
      </c>
      <c r="J138" s="46">
        <f>+J114*J140</f>
        <v>58.744</v>
      </c>
      <c r="K138" s="46">
        <f t="shared" ref="K138:N138" si="524">+K114*K140</f>
        <v>61.622455999999985</v>
      </c>
      <c r="L138" s="46">
        <f t="shared" si="524"/>
        <v>64.641956343999979</v>
      </c>
      <c r="M138" s="46">
        <f t="shared" si="524"/>
        <v>67.809412204855974</v>
      </c>
      <c r="N138" s="46">
        <f t="shared" si="524"/>
        <v>71.132073402893909</v>
      </c>
    </row>
    <row r="139" spans="1:14" x14ac:dyDescent="0.25">
      <c r="A139" s="44" t="s">
        <v>129</v>
      </c>
      <c r="B139" s="45" t="str">
        <f t="shared" ref="B139" si="525">+IFERROR(B138/A138-1,"nm")</f>
        <v>nm</v>
      </c>
      <c r="C139" s="45">
        <f t="shared" ref="C139" si="526">+IFERROR(C138/B138-1,"nm")</f>
        <v>0.23076923076923084</v>
      </c>
      <c r="D139" s="45">
        <f t="shared" ref="D139" si="527">+IFERROR(D138/C138-1,"nm")</f>
        <v>-7.8125E-2</v>
      </c>
      <c r="E139" s="45">
        <f t="shared" ref="E139" si="528">+IFERROR(E138/D138-1,"nm")</f>
        <v>-0.16949152542372881</v>
      </c>
      <c r="F139" s="45">
        <f t="shared" ref="F139" si="529">+IFERROR(F138/E138-1,"nm")</f>
        <v>-4.081632653061229E-2</v>
      </c>
      <c r="G139" s="45">
        <f t="shared" ref="G139" si="530">+IFERROR(G138/F138-1,"nm")</f>
        <v>-0.12765957446808507</v>
      </c>
      <c r="H139" s="45">
        <f t="shared" ref="H139" si="531">+IFERROR(H138/G138-1,"nm")</f>
        <v>0.31707317073170738</v>
      </c>
      <c r="I139" s="48">
        <f t="shared" ref="I139" si="532">+IFERROR(I138/H138-1,"nm")</f>
        <v>3.7037037037036979E-2</v>
      </c>
      <c r="J139" s="48">
        <f t="shared" ref="J139" si="533">+IFERROR(J138/I138-1,"nm")</f>
        <v>4.8999999999999932E-2</v>
      </c>
      <c r="K139" s="48">
        <f t="shared" ref="K139" si="534">+IFERROR(K138/J138-1,"nm")</f>
        <v>4.899999999999971E-2</v>
      </c>
      <c r="L139" s="48">
        <f t="shared" ref="L139" si="535">+IFERROR(L138/K138-1,"nm")</f>
        <v>4.8999999999999932E-2</v>
      </c>
      <c r="M139" s="48">
        <f t="shared" ref="M139" si="536">+IFERROR(M138/L138-1,"nm")</f>
        <v>4.8999999999999932E-2</v>
      </c>
      <c r="N139" s="48">
        <f t="shared" ref="N139" si="537">+IFERROR(N138/M138-1,"nm")</f>
        <v>4.8999999999999932E-2</v>
      </c>
    </row>
    <row r="140" spans="1:14" x14ac:dyDescent="0.25">
      <c r="A140" s="44" t="s">
        <v>133</v>
      </c>
      <c r="B140" s="45">
        <f>+IFERROR(B138/B$114,"nm")</f>
        <v>1.117558564367075E-2</v>
      </c>
      <c r="C140" s="45">
        <f t="shared" ref="C140:I140" si="538">+IFERROR(C138/C$114,"nm")</f>
        <v>1.4825110030113504E-2</v>
      </c>
      <c r="D140" s="45">
        <f t="shared" si="538"/>
        <v>1.2455140384209416E-2</v>
      </c>
      <c r="E140" s="45">
        <f t="shared" si="538"/>
        <v>9.485094850948509E-3</v>
      </c>
      <c r="F140" s="45">
        <f t="shared" si="538"/>
        <v>8.9455652835934533E-3</v>
      </c>
      <c r="G140" s="45">
        <f t="shared" si="538"/>
        <v>8.1543357199681775E-3</v>
      </c>
      <c r="H140" s="45">
        <f t="shared" si="538"/>
        <v>1.0106681639528355E-2</v>
      </c>
      <c r="I140" s="48">
        <f t="shared" si="538"/>
        <v>9.4038623005877411E-3</v>
      </c>
      <c r="J140" s="51">
        <f>+I140</f>
        <v>9.4038623005877411E-3</v>
      </c>
      <c r="K140" s="51">
        <f t="shared" ref="K140" si="539">+J140</f>
        <v>9.4038623005877411E-3</v>
      </c>
      <c r="L140" s="51">
        <f t="shared" ref="L140" si="540">+K140</f>
        <v>9.4038623005877411E-3</v>
      </c>
      <c r="M140" s="51">
        <f t="shared" ref="M140" si="541">+L140</f>
        <v>9.4038623005877411E-3</v>
      </c>
      <c r="N140" s="51">
        <f t="shared" ref="N140" si="542">+M140</f>
        <v>9.4038623005877411E-3</v>
      </c>
    </row>
    <row r="141" spans="1:14" x14ac:dyDescent="0.25">
      <c r="A141" s="9" t="s">
        <v>141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49">
        <f>Historicals!I148</f>
        <v>274</v>
      </c>
      <c r="J141" s="46">
        <f>+J114*J143</f>
        <v>287.42599999999999</v>
      </c>
      <c r="K141" s="46">
        <f t="shared" ref="K141:N141" si="543">+K114*K143</f>
        <v>301.50987399999991</v>
      </c>
      <c r="L141" s="46">
        <f t="shared" si="543"/>
        <v>316.28385782599992</v>
      </c>
      <c r="M141" s="46">
        <f t="shared" si="543"/>
        <v>331.78176685947386</v>
      </c>
      <c r="N141" s="46">
        <f t="shared" si="543"/>
        <v>348.03907343558808</v>
      </c>
    </row>
    <row r="142" spans="1:14" x14ac:dyDescent="0.25">
      <c r="A142" s="44" t="s">
        <v>129</v>
      </c>
      <c r="B142" s="45" t="str">
        <f t="shared" ref="B142" si="544">+IFERROR(B141/A141-1,"nm")</f>
        <v>nm</v>
      </c>
      <c r="C142" s="45">
        <f t="shared" ref="C142" si="545">+IFERROR(C141/B141-1,"nm")</f>
        <v>7.7922077922077948E-2</v>
      </c>
      <c r="D142" s="45">
        <f t="shared" ref="D142" si="546">+IFERROR(D141/C141-1,"nm")</f>
        <v>2.4096385542168752E-2</v>
      </c>
      <c r="E142" s="45">
        <f t="shared" ref="E142" si="547">+IFERROR(E141/D141-1,"nm")</f>
        <v>-2.9411764705882248E-3</v>
      </c>
      <c r="F142" s="45">
        <f t="shared" ref="F142" si="548">+IFERROR(F141/E141-1,"nm")</f>
        <v>-3.8348082595870192E-2</v>
      </c>
      <c r="G142" s="45">
        <f t="shared" ref="G142" si="549">+IFERROR(G141/F141-1,"nm")</f>
        <v>-9.2024539877300637E-2</v>
      </c>
      <c r="H142" s="45">
        <f t="shared" ref="H142" si="550">+IFERROR(H141/G141-1,"nm")</f>
        <v>2.7027027027026973E-2</v>
      </c>
      <c r="I142" s="48">
        <f>+IFERROR(I141/H141-1,"nm")</f>
        <v>-9.8684210526315819E-2</v>
      </c>
      <c r="J142" s="48">
        <f t="shared" ref="J142:N142" si="551">+IFERROR(J141/I141-1,"nm")</f>
        <v>4.8999999999999932E-2</v>
      </c>
      <c r="K142" s="48">
        <f t="shared" si="551"/>
        <v>4.899999999999971E-2</v>
      </c>
      <c r="L142" s="48">
        <f t="shared" si="551"/>
        <v>4.8999999999999932E-2</v>
      </c>
      <c r="M142" s="48">
        <f t="shared" si="551"/>
        <v>4.8999999999999932E-2</v>
      </c>
      <c r="N142" s="48">
        <f t="shared" si="551"/>
        <v>4.8999999999999932E-2</v>
      </c>
    </row>
    <row r="143" spans="1:14" x14ac:dyDescent="0.25">
      <c r="A143" s="44" t="s">
        <v>133</v>
      </c>
      <c r="B143" s="45">
        <f>+IFERROR(B141/B$114,"nm")</f>
        <v>6.6193853427895979E-2</v>
      </c>
      <c r="C143" s="45">
        <f t="shared" ref="C143:I143" si="552">+IFERROR(C141/C$114,"nm")</f>
        <v>7.6905258281213806E-2</v>
      </c>
      <c r="D143" s="45">
        <f t="shared" si="552"/>
        <v>7.1775385264935612E-2</v>
      </c>
      <c r="E143" s="45">
        <f t="shared" si="552"/>
        <v>6.5621370499419282E-2</v>
      </c>
      <c r="F143" s="45">
        <f t="shared" si="552"/>
        <v>6.2047963456414161E-2</v>
      </c>
      <c r="G143" s="45">
        <f t="shared" si="552"/>
        <v>5.88703261734288E-2</v>
      </c>
      <c r="H143" s="45">
        <f t="shared" si="552"/>
        <v>5.6896874415122589E-2</v>
      </c>
      <c r="I143" s="48">
        <f t="shared" si="552"/>
        <v>4.6011754827875735E-2</v>
      </c>
      <c r="J143" s="51">
        <f>+I143</f>
        <v>4.6011754827875735E-2</v>
      </c>
      <c r="K143" s="51">
        <f t="shared" ref="K143" si="553">+J143</f>
        <v>4.6011754827875735E-2</v>
      </c>
      <c r="L143" s="51">
        <f t="shared" ref="L143" si="554">+K143</f>
        <v>4.6011754827875735E-2</v>
      </c>
      <c r="M143" s="51">
        <f t="shared" ref="M143" si="555">+L143</f>
        <v>4.6011754827875735E-2</v>
      </c>
      <c r="N143" s="51">
        <f t="shared" ref="N143" si="556">+M143</f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49">
        <f>Historicals!I125</f>
        <v>2346</v>
      </c>
      <c r="J145" s="49">
        <f>J147+J151+J155+J159</f>
        <v>2460.9539999999997</v>
      </c>
      <c r="K145" s="49">
        <f t="shared" ref="K145:N145" si="557">K147+K151+K155+K159</f>
        <v>2581.5407459999997</v>
      </c>
      <c r="L145" s="49">
        <f t="shared" si="557"/>
        <v>2708.0362425539993</v>
      </c>
      <c r="M145" s="49">
        <f t="shared" si="557"/>
        <v>2840.7300184391452</v>
      </c>
      <c r="N145" s="49">
        <f t="shared" si="557"/>
        <v>2979.9257893426629</v>
      </c>
    </row>
    <row r="146" spans="1:14" x14ac:dyDescent="0.25">
      <c r="A146" s="42" t="s">
        <v>129</v>
      </c>
      <c r="B146" s="45" t="str">
        <f t="shared" ref="B146" si="558">+IFERROR(B145/A145-1,"nm")</f>
        <v>nm</v>
      </c>
      <c r="C146" s="45">
        <f t="shared" ref="C146" si="559">+IFERROR(C145/B145-1,"nm")</f>
        <v>-1.3622603430877955E-2</v>
      </c>
      <c r="D146" s="45">
        <f t="shared" ref="D146" si="560">+IFERROR(D145/C145-1,"nm")</f>
        <v>4.4501278772378416E-2</v>
      </c>
      <c r="E146" s="45">
        <f t="shared" ref="E146" si="561">+IFERROR(E145/D145-1,"nm")</f>
        <v>-7.6395690499510338E-2</v>
      </c>
      <c r="F146" s="45">
        <f t="shared" ref="F146" si="562">+IFERROR(F145/E145-1,"nm")</f>
        <v>1.0604453870625585E-2</v>
      </c>
      <c r="G146" s="45">
        <f t="shared" ref="G146" si="563">+IFERROR(G145/F145-1,"nm")</f>
        <v>-3.147953830010497E-2</v>
      </c>
      <c r="H146" s="45">
        <f t="shared" ref="H146" si="564">+IFERROR(H145/G145-1,"nm")</f>
        <v>0.19447453954496208</v>
      </c>
      <c r="I146" s="48">
        <f t="shared" ref="I146" si="565">+IFERROR(I145/H145-1,"nm")</f>
        <v>6.3945578231292544E-2</v>
      </c>
      <c r="J146" s="48">
        <f t="shared" ref="J146" si="566">+IFERROR(J145/I145-1,"nm")</f>
        <v>4.8999999999999932E-2</v>
      </c>
      <c r="K146" s="48">
        <f t="shared" ref="K146" si="567">+IFERROR(K145/J145-1,"nm")</f>
        <v>4.8999999999999932E-2</v>
      </c>
      <c r="L146" s="48">
        <f t="shared" ref="L146" si="568">+IFERROR(L145/K145-1,"nm")</f>
        <v>4.8999999999999932E-2</v>
      </c>
      <c r="M146" s="48">
        <f t="shared" ref="M146" si="569">+IFERROR(M145/L145-1,"nm")</f>
        <v>4.8999999999999932E-2</v>
      </c>
      <c r="N146" s="48">
        <f t="shared" ref="N146" si="570">+IFERROR(N145/M145-1,"nm")</f>
        <v>4.8999999999999932E-2</v>
      </c>
    </row>
    <row r="147" spans="1:14" x14ac:dyDescent="0.25">
      <c r="A147" s="43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50">
        <f>Historicals!I126</f>
        <v>2094</v>
      </c>
      <c r="J147" s="50">
        <f>+I147*(1+J148)</f>
        <v>2196.6059999999998</v>
      </c>
      <c r="K147" s="50">
        <f t="shared" ref="K147:N147" si="571">+J147*(1+K148)</f>
        <v>2304.2396939999994</v>
      </c>
      <c r="L147" s="50">
        <f t="shared" si="571"/>
        <v>2417.1474390059993</v>
      </c>
      <c r="M147" s="50">
        <f t="shared" si="571"/>
        <v>2535.5876635172931</v>
      </c>
      <c r="N147" s="50">
        <f t="shared" si="571"/>
        <v>2659.8314590296404</v>
      </c>
    </row>
    <row r="148" spans="1:14" x14ac:dyDescent="0.25">
      <c r="A148" s="42" t="s">
        <v>129</v>
      </c>
      <c r="B148" s="45" t="str">
        <f t="shared" ref="B148" si="572">+IFERROR(B147/A147-1,"nm")</f>
        <v>nm</v>
      </c>
      <c r="C148" s="45" t="str">
        <f t="shared" ref="C148" si="573">+IFERROR(C147/B147-1,"nm")</f>
        <v>nm</v>
      </c>
      <c r="D148" s="45" t="str">
        <f t="shared" ref="D148" si="574">+IFERROR(D147/C147-1,"nm")</f>
        <v>nm</v>
      </c>
      <c r="E148" s="45" t="str">
        <f t="shared" ref="E148" si="575">+IFERROR(E147/D147-1,"nm")</f>
        <v>nm</v>
      </c>
      <c r="F148" s="45">
        <f t="shared" ref="F148" si="576">+IFERROR(F147/E147-1,"nm")</f>
        <v>2.9174425822470429E-2</v>
      </c>
      <c r="G148" s="45">
        <f t="shared" ref="G148" si="577">+IFERROR(G147/F147-1,"nm")</f>
        <v>-9.6501809408926498E-3</v>
      </c>
      <c r="H148" s="45">
        <f t="shared" ref="H148" si="578">+IFERROR(H147/G147-1,"nm")</f>
        <v>0.2095006090133984</v>
      </c>
      <c r="I148" s="48">
        <f t="shared" ref="I148" si="579">+IFERROR(I147/H147-1,"nm")</f>
        <v>5.4380664652567967E-2</v>
      </c>
      <c r="J148" s="48">
        <f>+J149+J150</f>
        <v>4.9000000000000002E-2</v>
      </c>
      <c r="K148" s="48">
        <f t="shared" ref="K148:N148" si="580">+K149+K150</f>
        <v>4.9000000000000002E-2</v>
      </c>
      <c r="L148" s="48">
        <f t="shared" si="580"/>
        <v>4.9000000000000002E-2</v>
      </c>
      <c r="M148" s="48">
        <f t="shared" si="580"/>
        <v>4.9000000000000002E-2</v>
      </c>
      <c r="N148" s="48">
        <f t="shared" si="580"/>
        <v>4.9000000000000002E-2</v>
      </c>
    </row>
    <row r="149" spans="1:14" x14ac:dyDescent="0.25">
      <c r="A149" s="42" t="s">
        <v>137</v>
      </c>
      <c r="B149" s="45">
        <f>Historicals!B198</f>
        <v>0</v>
      </c>
      <c r="C149" s="45" t="e">
        <f>Historicals!C198</f>
        <v>#DIV/0!</v>
      </c>
      <c r="D149" s="45" t="e">
        <f>Historicals!D198</f>
        <v>#DIV/0!</v>
      </c>
      <c r="E149" s="45" t="e">
        <f>Historicals!E198</f>
        <v>#DIV/0!</v>
      </c>
      <c r="F149" s="45">
        <f>Historicals!F198</f>
        <v>2.9174425822470516E-2</v>
      </c>
      <c r="G149" s="45">
        <f>Historicals!G198</f>
        <v>-9.6501809408926411E-3</v>
      </c>
      <c r="H149" s="45">
        <f>Historicals!H198</f>
        <v>0.20950060901339829</v>
      </c>
      <c r="I149" s="48">
        <f>Historicals!I198</f>
        <v>0.06</v>
      </c>
      <c r="J149" s="51">
        <v>4.9000000000000002E-2</v>
      </c>
      <c r="K149" s="51">
        <f t="shared" ref="K149:K150" si="581">+J149</f>
        <v>4.9000000000000002E-2</v>
      </c>
      <c r="L149" s="51">
        <f t="shared" ref="L149:L150" si="582">+K149</f>
        <v>4.9000000000000002E-2</v>
      </c>
      <c r="M149" s="51">
        <f t="shared" ref="M149:M150" si="583">+L149</f>
        <v>4.9000000000000002E-2</v>
      </c>
      <c r="N149" s="51">
        <f t="shared" ref="N149:N150" si="584">+M149</f>
        <v>4.9000000000000002E-2</v>
      </c>
    </row>
    <row r="150" spans="1:14" x14ac:dyDescent="0.25">
      <c r="A150" s="42" t="s">
        <v>138</v>
      </c>
      <c r="B150" s="45" t="str">
        <f t="shared" ref="B150:I150" si="585">+IFERROR(B148-B149,"nm")</f>
        <v>nm</v>
      </c>
      <c r="C150" s="45" t="str">
        <f t="shared" si="585"/>
        <v>nm</v>
      </c>
      <c r="D150" s="45" t="str">
        <f t="shared" si="585"/>
        <v>nm</v>
      </c>
      <c r="E150" s="45" t="str">
        <f t="shared" si="585"/>
        <v>nm</v>
      </c>
      <c r="F150" s="45">
        <f t="shared" si="585"/>
        <v>-8.6736173798840355E-17</v>
      </c>
      <c r="G150" s="45">
        <f t="shared" si="585"/>
        <v>-8.6736173798840355E-18</v>
      </c>
      <c r="H150" s="45">
        <f t="shared" si="585"/>
        <v>1.1102230246251565E-16</v>
      </c>
      <c r="I150" s="48">
        <f t="shared" si="585"/>
        <v>-5.6193353474320307E-3</v>
      </c>
      <c r="J150" s="51">
        <v>0</v>
      </c>
      <c r="K150" s="51">
        <f t="shared" si="581"/>
        <v>0</v>
      </c>
      <c r="L150" s="51">
        <f t="shared" si="582"/>
        <v>0</v>
      </c>
      <c r="M150" s="51">
        <f t="shared" si="583"/>
        <v>0</v>
      </c>
      <c r="N150" s="51">
        <f t="shared" si="584"/>
        <v>0</v>
      </c>
    </row>
    <row r="151" spans="1:14" x14ac:dyDescent="0.25">
      <c r="A151" s="43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50">
        <f>Historicals!I127</f>
        <v>103</v>
      </c>
      <c r="J151" s="50">
        <f>+I151*(1+J152)</f>
        <v>108.047</v>
      </c>
      <c r="K151" s="50">
        <f t="shared" ref="K151:N151" si="586">+J151*(1+K152)</f>
        <v>113.341303</v>
      </c>
      <c r="L151" s="50">
        <f t="shared" si="586"/>
        <v>118.89502684699998</v>
      </c>
      <c r="M151" s="50">
        <f t="shared" si="586"/>
        <v>124.72088316250297</v>
      </c>
      <c r="N151" s="50">
        <f t="shared" si="586"/>
        <v>130.8322064374656</v>
      </c>
    </row>
    <row r="152" spans="1:14" x14ac:dyDescent="0.25">
      <c r="A152" s="42" t="s">
        <v>129</v>
      </c>
      <c r="B152" s="45" t="str">
        <f t="shared" ref="B152" si="587">+IFERROR(B151/A151-1,"nm")</f>
        <v>nm</v>
      </c>
      <c r="C152" s="45" t="str">
        <f t="shared" ref="C152" si="588">+IFERROR(C151/B151-1,"nm")</f>
        <v>nm</v>
      </c>
      <c r="D152" s="45" t="str">
        <f t="shared" ref="D152" si="589">+IFERROR(D151/C151-1,"nm")</f>
        <v>nm</v>
      </c>
      <c r="E152" s="45" t="str">
        <f t="shared" ref="E152" si="590">+IFERROR(E151/D151-1,"nm")</f>
        <v>nm</v>
      </c>
      <c r="F152" s="45">
        <f t="shared" ref="F152" si="591">+IFERROR(F151/E151-1,"nm")</f>
        <v>-0.18055555555555558</v>
      </c>
      <c r="G152" s="45">
        <f t="shared" ref="G152" si="592">+IFERROR(G151/F151-1,"nm")</f>
        <v>-0.24576271186440679</v>
      </c>
      <c r="H152" s="45">
        <f t="shared" ref="H152" si="593">+IFERROR(H151/G151-1,"nm")</f>
        <v>0.1685393258426966</v>
      </c>
      <c r="I152" s="48">
        <f t="shared" ref="I152" si="594">+IFERROR(I151/H151-1,"nm")</f>
        <v>-9.6153846153845812E-3</v>
      </c>
      <c r="J152" s="48">
        <f>+J153+J154</f>
        <v>4.9000000000000002E-2</v>
      </c>
      <c r="K152" s="48">
        <f t="shared" ref="K152:N152" si="595">+K153+K154</f>
        <v>4.9000000000000002E-2</v>
      </c>
      <c r="L152" s="48">
        <f t="shared" si="595"/>
        <v>4.9000000000000002E-2</v>
      </c>
      <c r="M152" s="48">
        <f t="shared" si="595"/>
        <v>4.9000000000000002E-2</v>
      </c>
      <c r="N152" s="48">
        <f t="shared" si="595"/>
        <v>4.9000000000000002E-2</v>
      </c>
    </row>
    <row r="153" spans="1:14" x14ac:dyDescent="0.25">
      <c r="A153" s="42" t="s">
        <v>137</v>
      </c>
      <c r="B153" s="45">
        <f>Historicals!B199</f>
        <v>0</v>
      </c>
      <c r="C153" s="45" t="e">
        <f>Historicals!C199</f>
        <v>#DIV/0!</v>
      </c>
      <c r="D153" s="45" t="e">
        <f>Historicals!D199</f>
        <v>#DIV/0!</v>
      </c>
      <c r="E153" s="45" t="e">
        <f>Historicals!E199</f>
        <v>#DIV/0!</v>
      </c>
      <c r="F153" s="45">
        <f>Historicals!F199</f>
        <v>-0.18055555555555555</v>
      </c>
      <c r="G153" s="45">
        <f>Historicals!G199</f>
        <v>-0.24576271186440679</v>
      </c>
      <c r="H153" s="45">
        <f>Historicals!H199</f>
        <v>0.16853932584269662</v>
      </c>
      <c r="I153" s="48">
        <f>Historicals!I199</f>
        <v>-0.03</v>
      </c>
      <c r="J153" s="51">
        <v>4.9000000000000002E-2</v>
      </c>
      <c r="K153" s="51">
        <f t="shared" ref="K153:K154" si="596">+J153</f>
        <v>4.9000000000000002E-2</v>
      </c>
      <c r="L153" s="51">
        <f t="shared" ref="L153:L154" si="597">+K153</f>
        <v>4.9000000000000002E-2</v>
      </c>
      <c r="M153" s="51">
        <f t="shared" ref="M153:M154" si="598">+L153</f>
        <v>4.9000000000000002E-2</v>
      </c>
      <c r="N153" s="51">
        <f t="shared" ref="N153:N154" si="599">+M153</f>
        <v>4.9000000000000002E-2</v>
      </c>
    </row>
    <row r="154" spans="1:14" x14ac:dyDescent="0.25">
      <c r="A154" s="42" t="s">
        <v>138</v>
      </c>
      <c r="B154" s="45" t="str">
        <f t="shared" ref="B154:I154" si="600">+IFERROR(B152-B153,"nm")</f>
        <v>nm</v>
      </c>
      <c r="C154" s="45" t="str">
        <f t="shared" si="600"/>
        <v>nm</v>
      </c>
      <c r="D154" s="45" t="str">
        <f t="shared" si="600"/>
        <v>nm</v>
      </c>
      <c r="E154" s="45" t="str">
        <f t="shared" si="600"/>
        <v>nm</v>
      </c>
      <c r="F154" s="45">
        <f t="shared" si="600"/>
        <v>-2.7755575615628914E-17</v>
      </c>
      <c r="G154" s="45">
        <f t="shared" si="600"/>
        <v>0</v>
      </c>
      <c r="H154" s="45">
        <f t="shared" si="600"/>
        <v>-2.7755575615628914E-17</v>
      </c>
      <c r="I154" s="48">
        <f t="shared" si="600"/>
        <v>2.0384615384615418E-2</v>
      </c>
      <c r="J154" s="51">
        <v>0</v>
      </c>
      <c r="K154" s="51">
        <f t="shared" si="596"/>
        <v>0</v>
      </c>
      <c r="L154" s="51">
        <f t="shared" si="597"/>
        <v>0</v>
      </c>
      <c r="M154" s="51">
        <f t="shared" si="598"/>
        <v>0</v>
      </c>
      <c r="N154" s="51">
        <f t="shared" si="599"/>
        <v>0</v>
      </c>
    </row>
    <row r="155" spans="1:14" x14ac:dyDescent="0.25">
      <c r="A155" s="43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50">
        <f>Historicals!I128</f>
        <v>26</v>
      </c>
      <c r="J155" s="50">
        <f>+I155*(1+J156)</f>
        <v>27.273999999999997</v>
      </c>
      <c r="K155" s="50">
        <f t="shared" ref="K155:N155" si="601">+J155*(1+K156)</f>
        <v>28.610425999999997</v>
      </c>
      <c r="L155" s="50">
        <f t="shared" si="601"/>
        <v>30.012336873999995</v>
      </c>
      <c r="M155" s="50">
        <f t="shared" si="601"/>
        <v>31.482941380825991</v>
      </c>
      <c r="N155" s="50">
        <f t="shared" si="601"/>
        <v>33.025605508486464</v>
      </c>
    </row>
    <row r="156" spans="1:14" x14ac:dyDescent="0.25">
      <c r="A156" s="42" t="s">
        <v>129</v>
      </c>
      <c r="B156" s="45" t="str">
        <f t="shared" ref="B156" si="602">+IFERROR(B155/A155-1,"nm")</f>
        <v>nm</v>
      </c>
      <c r="C156" s="45" t="str">
        <f t="shared" ref="C156" si="603">+IFERROR(C155/B155-1,"nm")</f>
        <v>nm</v>
      </c>
      <c r="D156" s="45" t="str">
        <f t="shared" ref="D156" si="604">+IFERROR(D155/C155-1,"nm")</f>
        <v>nm</v>
      </c>
      <c r="E156" s="45" t="str">
        <f t="shared" ref="E156" si="605">+IFERROR(E155/D155-1,"nm")</f>
        <v>nm</v>
      </c>
      <c r="F156" s="45">
        <f t="shared" ref="F156" si="606">+IFERROR(F155/E155-1,"nm")</f>
        <v>-0.1428571428571429</v>
      </c>
      <c r="G156" s="45">
        <f t="shared" ref="G156" si="607">+IFERROR(G155/F155-1,"nm")</f>
        <v>4.1666666666666741E-2</v>
      </c>
      <c r="H156" s="45">
        <f t="shared" ref="H156" si="608">+IFERROR(H155/G155-1,"nm")</f>
        <v>0.15999999999999992</v>
      </c>
      <c r="I156" s="48">
        <f t="shared" ref="I156" si="609">+IFERROR(I155/H155-1,"nm")</f>
        <v>-0.10344827586206895</v>
      </c>
      <c r="J156" s="48">
        <f>+J157+J158</f>
        <v>4.9000000000000002E-2</v>
      </c>
      <c r="K156" s="48">
        <f t="shared" ref="K156:N156" si="610">+K157+K158</f>
        <v>4.9000000000000002E-2</v>
      </c>
      <c r="L156" s="48">
        <f t="shared" si="610"/>
        <v>4.9000000000000002E-2</v>
      </c>
      <c r="M156" s="48">
        <f t="shared" si="610"/>
        <v>4.9000000000000002E-2</v>
      </c>
      <c r="N156" s="48">
        <f t="shared" si="610"/>
        <v>4.9000000000000002E-2</v>
      </c>
    </row>
    <row r="157" spans="1:14" x14ac:dyDescent="0.25">
      <c r="A157" s="42" t="s">
        <v>137</v>
      </c>
      <c r="B157" s="45">
        <f>Historicals!B200</f>
        <v>0</v>
      </c>
      <c r="C157" s="45" t="e">
        <f>Historicals!C200</f>
        <v>#DIV/0!</v>
      </c>
      <c r="D157" s="45" t="e">
        <f>Historicals!D200</f>
        <v>#DIV/0!</v>
      </c>
      <c r="E157" s="45" t="e">
        <f>Historicals!E200</f>
        <v>#DIV/0!</v>
      </c>
      <c r="F157" s="45">
        <f>Historicals!F200</f>
        <v>-0.14285714285714285</v>
      </c>
      <c r="G157" s="45">
        <f>Historicals!G200</f>
        <v>4.1666666666666664E-2</v>
      </c>
      <c r="H157" s="45">
        <f>Historicals!H200</f>
        <v>0.16</v>
      </c>
      <c r="I157" s="48">
        <f>Historicals!I200</f>
        <v>-0.16</v>
      </c>
      <c r="J157" s="51">
        <v>4.9000000000000002E-2</v>
      </c>
      <c r="K157" s="51">
        <f t="shared" ref="K157:K158" si="611">+J157</f>
        <v>4.9000000000000002E-2</v>
      </c>
      <c r="L157" s="51">
        <f t="shared" ref="L157:L158" si="612">+K157</f>
        <v>4.9000000000000002E-2</v>
      </c>
      <c r="M157" s="51">
        <f t="shared" ref="M157:M158" si="613">+L157</f>
        <v>4.9000000000000002E-2</v>
      </c>
      <c r="N157" s="51">
        <f t="shared" ref="N157:N158" si="614">+M157</f>
        <v>4.9000000000000002E-2</v>
      </c>
    </row>
    <row r="158" spans="1:14" x14ac:dyDescent="0.25">
      <c r="A158" s="42" t="s">
        <v>138</v>
      </c>
      <c r="B158" s="45" t="str">
        <f t="shared" ref="B158:I158" si="615">+IFERROR(B156-B157,"nm")</f>
        <v>nm</v>
      </c>
      <c r="C158" s="45" t="str">
        <f t="shared" si="615"/>
        <v>nm</v>
      </c>
      <c r="D158" s="45" t="str">
        <f t="shared" si="615"/>
        <v>nm</v>
      </c>
      <c r="E158" s="45" t="str">
        <f t="shared" si="615"/>
        <v>nm</v>
      </c>
      <c r="F158" s="45">
        <f t="shared" si="615"/>
        <v>-5.5511151231257827E-17</v>
      </c>
      <c r="G158" s="45">
        <f t="shared" si="615"/>
        <v>7.6327832942979512E-17</v>
      </c>
      <c r="H158" s="45">
        <f t="shared" si="615"/>
        <v>-8.3266726846886741E-17</v>
      </c>
      <c r="I158" s="48">
        <f t="shared" si="615"/>
        <v>5.6551724137931053E-2</v>
      </c>
      <c r="J158" s="51">
        <v>0</v>
      </c>
      <c r="K158" s="51">
        <f t="shared" si="611"/>
        <v>0</v>
      </c>
      <c r="L158" s="51">
        <f t="shared" si="612"/>
        <v>0</v>
      </c>
      <c r="M158" s="51">
        <f t="shared" si="613"/>
        <v>0</v>
      </c>
      <c r="N158" s="51">
        <f t="shared" si="614"/>
        <v>0</v>
      </c>
    </row>
    <row r="159" spans="1:14" x14ac:dyDescent="0.25">
      <c r="A159" s="43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50">
        <f>Historicals!I129</f>
        <v>123</v>
      </c>
      <c r="J159" s="50">
        <f>+I159*(1+J160)</f>
        <v>129.02699999999999</v>
      </c>
      <c r="K159" s="50">
        <f t="shared" ref="K159:N159" si="616">+J159*(1+K160)</f>
        <v>135.34932299999997</v>
      </c>
      <c r="L159" s="50">
        <f t="shared" si="616"/>
        <v>141.98143982699995</v>
      </c>
      <c r="M159" s="50">
        <f t="shared" si="616"/>
        <v>148.93853037852293</v>
      </c>
      <c r="N159" s="50">
        <f t="shared" si="616"/>
        <v>156.23651836707054</v>
      </c>
    </row>
    <row r="160" spans="1:14" x14ac:dyDescent="0.25">
      <c r="A160" s="42" t="s">
        <v>129</v>
      </c>
      <c r="B160" s="45" t="str">
        <f t="shared" ref="B160" si="617">+IFERROR(B159/A159-1,"nm")</f>
        <v>nm</v>
      </c>
      <c r="C160" s="45">
        <f t="shared" ref="C160" si="618">+IFERROR(C159/B159-1,"nm")</f>
        <v>-1.3622603430877955E-2</v>
      </c>
      <c r="D160" s="45">
        <f t="shared" ref="D160" si="619">+IFERROR(D159/C159-1,"nm")</f>
        <v>4.4501278772378416E-2</v>
      </c>
      <c r="E160" s="45">
        <f t="shared" ref="E160" si="620">+IFERROR(E159/D159-1,"nm")</f>
        <v>-0.9495592556317336</v>
      </c>
      <c r="F160" s="45">
        <f t="shared" ref="F160" si="621">+IFERROR(F159/E159-1,"nm")</f>
        <v>2.9126213592232997E-2</v>
      </c>
      <c r="G160" s="45">
        <f t="shared" ref="G160" si="622">+IFERROR(G159/F159-1,"nm")</f>
        <v>-0.15094339622641506</v>
      </c>
      <c r="H160" s="45">
        <f t="shared" ref="H160" si="623">+IFERROR(H159/G159-1,"nm")</f>
        <v>-4.4444444444444398E-2</v>
      </c>
      <c r="I160" s="48">
        <f t="shared" ref="I160" si="624">+IFERROR(I159/H159-1,"nm")</f>
        <v>0.43023255813953498</v>
      </c>
      <c r="J160" s="48">
        <f>+J161+J162</f>
        <v>4.9000000000000002E-2</v>
      </c>
      <c r="K160" s="48">
        <f t="shared" ref="K160:N160" si="625">+K161+K162</f>
        <v>4.9000000000000002E-2</v>
      </c>
      <c r="L160" s="48">
        <f t="shared" si="625"/>
        <v>4.9000000000000002E-2</v>
      </c>
      <c r="M160" s="48">
        <f t="shared" si="625"/>
        <v>4.9000000000000002E-2</v>
      </c>
      <c r="N160" s="48">
        <f t="shared" si="625"/>
        <v>4.9000000000000002E-2</v>
      </c>
    </row>
    <row r="161" spans="1:14" x14ac:dyDescent="0.25">
      <c r="A161" s="42" t="s">
        <v>137</v>
      </c>
      <c r="B161" s="45">
        <f>Historicals!B201</f>
        <v>0</v>
      </c>
      <c r="C161" s="45">
        <f>Historicals!C201</f>
        <v>-1.3622603430877902E-2</v>
      </c>
      <c r="D161" s="45">
        <f>Historicals!D201</f>
        <v>4.4501278772378514E-2</v>
      </c>
      <c r="E161" s="45">
        <f>Historicals!E201</f>
        <v>-0.9495592556317336</v>
      </c>
      <c r="F161" s="45">
        <f>Historicals!F201</f>
        <v>2.9126213592233011E-2</v>
      </c>
      <c r="G161" s="45">
        <f>Historicals!G201</f>
        <v>-0.15094339622641509</v>
      </c>
      <c r="H161" s="45">
        <f>Historicals!H201</f>
        <v>-4.4444444444444446E-2</v>
      </c>
      <c r="I161" s="48">
        <f>Historicals!I201</f>
        <v>0.42</v>
      </c>
      <c r="J161" s="51">
        <v>4.9000000000000002E-2</v>
      </c>
      <c r="K161" s="51">
        <f t="shared" ref="K161:K162" si="626">+J161</f>
        <v>4.9000000000000002E-2</v>
      </c>
      <c r="L161" s="51">
        <f t="shared" ref="L161:L162" si="627">+K161</f>
        <v>4.9000000000000002E-2</v>
      </c>
      <c r="M161" s="51">
        <f t="shared" ref="M161:M162" si="628">+L161</f>
        <v>4.9000000000000002E-2</v>
      </c>
      <c r="N161" s="51">
        <f t="shared" ref="N161:N162" si="629">+M161</f>
        <v>4.9000000000000002E-2</v>
      </c>
    </row>
    <row r="162" spans="1:14" x14ac:dyDescent="0.25">
      <c r="A162" s="42" t="s">
        <v>138</v>
      </c>
      <c r="B162" s="45" t="str">
        <f t="shared" ref="B162:I162" si="630">+IFERROR(B160-B161,"nm")</f>
        <v>nm</v>
      </c>
      <c r="C162" s="45">
        <f t="shared" si="630"/>
        <v>-5.377642775528102E-17</v>
      </c>
      <c r="D162" s="45">
        <f t="shared" si="630"/>
        <v>-9.7144514654701197E-17</v>
      </c>
      <c r="E162" s="45">
        <f t="shared" si="630"/>
        <v>0</v>
      </c>
      <c r="F162" s="45">
        <f t="shared" si="630"/>
        <v>-1.3877787807814457E-17</v>
      </c>
      <c r="G162" s="45">
        <f t="shared" si="630"/>
        <v>2.7755575615628914E-17</v>
      </c>
      <c r="H162" s="45">
        <f t="shared" si="630"/>
        <v>4.8572257327350599E-17</v>
      </c>
      <c r="I162" s="48">
        <f t="shared" si="630"/>
        <v>1.0232558139534997E-2</v>
      </c>
      <c r="J162" s="51">
        <v>0</v>
      </c>
      <c r="K162" s="51">
        <f t="shared" si="626"/>
        <v>0</v>
      </c>
      <c r="L162" s="51">
        <f t="shared" si="627"/>
        <v>0</v>
      </c>
      <c r="M162" s="51">
        <f t="shared" si="628"/>
        <v>0</v>
      </c>
      <c r="N162" s="51">
        <f t="shared" si="629"/>
        <v>0</v>
      </c>
    </row>
    <row r="163" spans="1:14" x14ac:dyDescent="0.25">
      <c r="A163" s="9" t="s">
        <v>130</v>
      </c>
      <c r="B163" s="46">
        <f t="shared" ref="B163:H163" si="631">+B170+B166</f>
        <v>535</v>
      </c>
      <c r="C163" s="46">
        <f t="shared" si="631"/>
        <v>514</v>
      </c>
      <c r="D163" s="46">
        <f t="shared" si="631"/>
        <v>505</v>
      </c>
      <c r="E163" s="46">
        <f t="shared" si="631"/>
        <v>343</v>
      </c>
      <c r="F163" s="46">
        <f t="shared" si="631"/>
        <v>334</v>
      </c>
      <c r="G163" s="46">
        <f t="shared" si="631"/>
        <v>322</v>
      </c>
      <c r="H163" s="46">
        <f t="shared" si="631"/>
        <v>569</v>
      </c>
      <c r="I163" s="46">
        <f>+I170+I166</f>
        <v>691</v>
      </c>
      <c r="J163" s="46">
        <f>+J145*J165</f>
        <v>724.85899999999992</v>
      </c>
      <c r="K163" s="46">
        <f t="shared" ref="K163:N163" si="632">+K145*K165</f>
        <v>760.37709099999995</v>
      </c>
      <c r="L163" s="46">
        <f t="shared" si="632"/>
        <v>797.63556845899973</v>
      </c>
      <c r="M163" s="46">
        <f t="shared" si="632"/>
        <v>836.71971131349073</v>
      </c>
      <c r="N163" s="46">
        <f t="shared" si="632"/>
        <v>877.71897716785168</v>
      </c>
    </row>
    <row r="164" spans="1:14" x14ac:dyDescent="0.25">
      <c r="A164" s="44" t="s">
        <v>129</v>
      </c>
      <c r="B164" s="45" t="str">
        <f t="shared" ref="B164" si="633">+IFERROR(B163/A163-1,"nm")</f>
        <v>nm</v>
      </c>
      <c r="C164" s="45">
        <f t="shared" ref="C164" si="634">+IFERROR(C163/B163-1,"nm")</f>
        <v>-3.9252336448598157E-2</v>
      </c>
      <c r="D164" s="45">
        <f t="shared" ref="D164" si="635">+IFERROR(D163/C163-1,"nm")</f>
        <v>-1.7509727626459193E-2</v>
      </c>
      <c r="E164" s="45">
        <f t="shared" ref="E164" si="636">+IFERROR(E163/D163-1,"nm")</f>
        <v>-0.32079207920792074</v>
      </c>
      <c r="F164" s="45">
        <f t="shared" ref="F164" si="637">+IFERROR(F163/E163-1,"nm")</f>
        <v>-2.6239067055393583E-2</v>
      </c>
      <c r="G164" s="45">
        <f t="shared" ref="G164" si="638">+IFERROR(G163/F163-1,"nm")</f>
        <v>-3.59281437125748E-2</v>
      </c>
      <c r="H164" s="45">
        <f t="shared" ref="H164" si="639">+IFERROR(H163/G163-1,"nm")</f>
        <v>0.76708074534161486</v>
      </c>
      <c r="I164" s="48">
        <f t="shared" ref="I164" si="640">+IFERROR(I163/H163-1,"nm")</f>
        <v>0.21441124780316345</v>
      </c>
      <c r="J164" s="48">
        <f t="shared" ref="J164" si="641">+IFERROR(J163/I163-1,"nm")</f>
        <v>4.8999999999999932E-2</v>
      </c>
      <c r="K164" s="48">
        <f t="shared" ref="K164" si="642">+IFERROR(K163/J163-1,"nm")</f>
        <v>4.8999999999999932E-2</v>
      </c>
      <c r="L164" s="48">
        <f t="shared" ref="L164" si="643">+IFERROR(L163/K163-1,"nm")</f>
        <v>4.899999999999971E-2</v>
      </c>
      <c r="M164" s="48">
        <f t="shared" ref="M164" si="644">+IFERROR(M163/L163-1,"nm")</f>
        <v>4.8999999999999932E-2</v>
      </c>
      <c r="N164" s="48">
        <f t="shared" ref="N164" si="645">+IFERROR(N163/M163-1,"nm")</f>
        <v>4.8999999999999932E-2</v>
      </c>
    </row>
    <row r="165" spans="1:14" x14ac:dyDescent="0.25">
      <c r="A165" s="44" t="s">
        <v>131</v>
      </c>
      <c r="B165" s="45">
        <f>+IFERROR(B163/B$145,"nm")</f>
        <v>0.26992936427850656</v>
      </c>
      <c r="C165" s="45">
        <f t="shared" ref="C165:I165" si="646">+IFERROR(C163/C$145,"nm")</f>
        <v>0.26291560102301792</v>
      </c>
      <c r="D165" s="45">
        <f t="shared" si="646"/>
        <v>0.24730656219392752</v>
      </c>
      <c r="E165" s="45">
        <f t="shared" si="646"/>
        <v>0.18186638388123011</v>
      </c>
      <c r="F165" s="45">
        <f t="shared" si="646"/>
        <v>0.17523609653725078</v>
      </c>
      <c r="G165" s="45">
        <f t="shared" si="646"/>
        <v>0.17443120260021669</v>
      </c>
      <c r="H165" s="45">
        <f t="shared" si="646"/>
        <v>0.25804988662131517</v>
      </c>
      <c r="I165" s="48">
        <f t="shared" si="646"/>
        <v>0.29454390451832907</v>
      </c>
      <c r="J165" s="51">
        <f>+I165</f>
        <v>0.29454390451832907</v>
      </c>
      <c r="K165" s="51">
        <f t="shared" ref="K165" si="647">+J165</f>
        <v>0.29454390451832907</v>
      </c>
      <c r="L165" s="51">
        <f t="shared" ref="L165" si="648">+K165</f>
        <v>0.29454390451832907</v>
      </c>
      <c r="M165" s="51">
        <f t="shared" ref="M165" si="649">+L165</f>
        <v>0.29454390451832907</v>
      </c>
      <c r="N165" s="51">
        <f t="shared" ref="N165" si="650">+M165</f>
        <v>0.29454390451832907</v>
      </c>
    </row>
    <row r="166" spans="1:14" x14ac:dyDescent="0.25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49">
        <f>Historicals!I173</f>
        <v>22</v>
      </c>
      <c r="J166" s="46">
        <f>+J169*J176</f>
        <v>23.077999999999999</v>
      </c>
      <c r="K166" s="46">
        <f t="shared" ref="K166:N166" si="651">+K169*K176</f>
        <v>24.208821999999998</v>
      </c>
      <c r="L166" s="46">
        <f t="shared" si="651"/>
        <v>25.395054277999993</v>
      </c>
      <c r="M166" s="46">
        <f t="shared" si="651"/>
        <v>26.639411937621993</v>
      </c>
      <c r="N166" s="46">
        <f t="shared" si="651"/>
        <v>27.944743122565466</v>
      </c>
    </row>
    <row r="167" spans="1:14" x14ac:dyDescent="0.25">
      <c r="A167" s="44" t="s">
        <v>129</v>
      </c>
      <c r="B167" s="45" t="str">
        <f t="shared" ref="B167" si="652">+IFERROR(B166/A166-1,"nm")</f>
        <v>nm</v>
      </c>
      <c r="C167" s="45">
        <f t="shared" ref="C167" si="653">+IFERROR(C166/B166-1,"nm")</f>
        <v>0.5</v>
      </c>
      <c r="D167" s="45">
        <f t="shared" ref="D167" si="654">+IFERROR(D166/C166-1,"nm")</f>
        <v>3.7037037037036979E-2</v>
      </c>
      <c r="E167" s="45">
        <f t="shared" ref="E167" si="655">+IFERROR(E166/D166-1,"nm")</f>
        <v>0.1785714285714286</v>
      </c>
      <c r="F167" s="45">
        <f t="shared" ref="F167" si="656">+IFERROR(F166/E166-1,"nm")</f>
        <v>-6.0606060606060552E-2</v>
      </c>
      <c r="G167" s="45">
        <f t="shared" ref="G167" si="657">+IFERROR(G166/F166-1,"nm")</f>
        <v>-0.19354838709677424</v>
      </c>
      <c r="H167" s="45">
        <f t="shared" ref="H167" si="658">+IFERROR(H166/G166-1,"nm")</f>
        <v>4.0000000000000036E-2</v>
      </c>
      <c r="I167" s="48">
        <f t="shared" ref="I167" si="659">+IFERROR(I166/H166-1,"nm")</f>
        <v>-0.15384615384615385</v>
      </c>
      <c r="J167" s="48">
        <f t="shared" ref="J167" si="660">+IFERROR(J166/I166-1,"nm")</f>
        <v>4.8999999999999932E-2</v>
      </c>
      <c r="K167" s="48">
        <f t="shared" ref="K167" si="661">+IFERROR(K166/J166-1,"nm")</f>
        <v>4.8999999999999932E-2</v>
      </c>
      <c r="L167" s="48">
        <f t="shared" ref="L167" si="662">+IFERROR(L166/K166-1,"nm")</f>
        <v>4.899999999999971E-2</v>
      </c>
      <c r="M167" s="48">
        <f t="shared" ref="M167" si="663">+IFERROR(M166/L166-1,"nm")</f>
        <v>4.8999999999999932E-2</v>
      </c>
      <c r="N167" s="48">
        <f t="shared" ref="N167" si="664">+IFERROR(N166/M166-1,"nm")</f>
        <v>4.899999999999971E-2</v>
      </c>
    </row>
    <row r="168" spans="1:14" x14ac:dyDescent="0.25">
      <c r="A168" s="44" t="s">
        <v>133</v>
      </c>
      <c r="B168" s="45">
        <f>+IFERROR(B166/B$145,"nm")</f>
        <v>9.0817356205852677E-3</v>
      </c>
      <c r="C168" s="45">
        <f t="shared" ref="C168:I168" si="665">+IFERROR(C166/C$145,"nm")</f>
        <v>1.3810741687979539E-2</v>
      </c>
      <c r="D168" s="45">
        <f t="shared" si="665"/>
        <v>1.3712047012732615E-2</v>
      </c>
      <c r="E168" s="45">
        <f t="shared" si="665"/>
        <v>1.7497348886532343E-2</v>
      </c>
      <c r="F168" s="45">
        <f t="shared" si="665"/>
        <v>1.6264428121720881E-2</v>
      </c>
      <c r="G168" s="45">
        <f t="shared" si="665"/>
        <v>1.3542795232936078E-2</v>
      </c>
      <c r="H168" s="45">
        <f t="shared" si="665"/>
        <v>1.1791383219954649E-2</v>
      </c>
      <c r="I168" s="48">
        <f t="shared" si="665"/>
        <v>9.3776641091219103E-3</v>
      </c>
      <c r="J168" s="48">
        <f t="shared" ref="J168:N168" si="666">+IFERROR(J166/J$21,"nm")</f>
        <v>1.1987141066855556E-3</v>
      </c>
      <c r="K168" s="48">
        <f t="shared" si="666"/>
        <v>1.1987141066855556E-3</v>
      </c>
      <c r="L168" s="48">
        <f t="shared" si="666"/>
        <v>1.1987141066855554E-3</v>
      </c>
      <c r="M168" s="48">
        <f t="shared" si="666"/>
        <v>1.1987141066855558E-3</v>
      </c>
      <c r="N168" s="48">
        <f t="shared" si="666"/>
        <v>1.1987141066855556E-3</v>
      </c>
    </row>
    <row r="169" spans="1:14" x14ac:dyDescent="0.25">
      <c r="A169" s="44" t="s">
        <v>140</v>
      </c>
      <c r="B169" s="45">
        <f t="shared" ref="B169:I169" si="667">+IFERROR(B166/B176,"nm")</f>
        <v>0.14754098360655737</v>
      </c>
      <c r="C169" s="45">
        <f t="shared" si="667"/>
        <v>0.216</v>
      </c>
      <c r="D169" s="45">
        <f t="shared" si="667"/>
        <v>0.224</v>
      </c>
      <c r="E169" s="45">
        <f t="shared" si="667"/>
        <v>0.28695652173913044</v>
      </c>
      <c r="F169" s="45">
        <f t="shared" si="667"/>
        <v>0.31</v>
      </c>
      <c r="G169" s="45">
        <f t="shared" si="667"/>
        <v>0.3125</v>
      </c>
      <c r="H169" s="45">
        <f t="shared" si="667"/>
        <v>0.41269841269841268</v>
      </c>
      <c r="I169" s="48">
        <f t="shared" si="667"/>
        <v>0.44897959183673469</v>
      </c>
      <c r="J169" s="51">
        <f>+I169</f>
        <v>0.44897959183673469</v>
      </c>
      <c r="K169" s="51">
        <f t="shared" ref="K169" si="668">+J169</f>
        <v>0.44897959183673469</v>
      </c>
      <c r="L169" s="51">
        <f t="shared" ref="L169" si="669">+K169</f>
        <v>0.44897959183673469</v>
      </c>
      <c r="M169" s="51">
        <f t="shared" ref="M169" si="670">+L169</f>
        <v>0.44897959183673469</v>
      </c>
      <c r="N169" s="51">
        <f t="shared" ref="N169" si="671">+M169</f>
        <v>0.44897959183673469</v>
      </c>
    </row>
    <row r="170" spans="1:14" x14ac:dyDescent="0.25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49">
        <f>Historicals!I140</f>
        <v>669</v>
      </c>
      <c r="J170" s="49">
        <f>+J163-J166</f>
        <v>701.78099999999995</v>
      </c>
      <c r="K170" s="49">
        <f t="shared" ref="K170:N170" si="672">+K163-K166</f>
        <v>736.16826900000001</v>
      </c>
      <c r="L170" s="49">
        <f t="shared" si="672"/>
        <v>772.24051418099975</v>
      </c>
      <c r="M170" s="49">
        <f t="shared" si="672"/>
        <v>810.08029937586878</v>
      </c>
      <c r="N170" s="49">
        <f t="shared" si="672"/>
        <v>849.77423404528622</v>
      </c>
    </row>
    <row r="171" spans="1:14" x14ac:dyDescent="0.25">
      <c r="A171" s="44" t="s">
        <v>129</v>
      </c>
      <c r="B171" s="45" t="str">
        <f t="shared" ref="B171" si="673">+IFERROR(B170/A170-1,"nm")</f>
        <v>nm</v>
      </c>
      <c r="C171" s="45">
        <f t="shared" ref="C171" si="674">+IFERROR(C170/B170-1,"nm")</f>
        <v>-5.8027079303675011E-2</v>
      </c>
      <c r="D171" s="45">
        <f t="shared" ref="D171" si="675">+IFERROR(D170/C170-1,"nm")</f>
        <v>-2.0533880903490731E-2</v>
      </c>
      <c r="E171" s="45">
        <f t="shared" ref="E171" si="676">+IFERROR(E170/D170-1,"nm")</f>
        <v>-0.35010482180293501</v>
      </c>
      <c r="F171" s="45">
        <f t="shared" ref="F171" si="677">+IFERROR(F170/E170-1,"nm")</f>
        <v>-2.2580645161290325E-2</v>
      </c>
      <c r="G171" s="45">
        <f t="shared" ref="G171" si="678">+IFERROR(G170/F170-1,"nm")</f>
        <v>-1.980198019801982E-2</v>
      </c>
      <c r="H171" s="45">
        <f t="shared" ref="H171" si="679">+IFERROR(H170/G170-1,"nm")</f>
        <v>0.82828282828282829</v>
      </c>
      <c r="I171" s="48">
        <f>+IFERROR(I170/H170-1,"nm")</f>
        <v>0.2320441988950277</v>
      </c>
      <c r="J171" s="48">
        <f t="shared" ref="J171" si="680">+IFERROR(J170/I170-1,"nm")</f>
        <v>4.8999999999999932E-2</v>
      </c>
      <c r="K171" s="48">
        <f t="shared" ref="K171" si="681">+IFERROR(K170/J170-1,"nm")</f>
        <v>4.9000000000000155E-2</v>
      </c>
      <c r="L171" s="48">
        <f t="shared" ref="L171" si="682">+IFERROR(L170/K170-1,"nm")</f>
        <v>4.899999999999971E-2</v>
      </c>
      <c r="M171" s="48">
        <f t="shared" ref="M171" si="683">+IFERROR(M170/L170-1,"nm")</f>
        <v>4.9000000000000155E-2</v>
      </c>
      <c r="N171" s="48">
        <f t="shared" ref="N171" si="684">+IFERROR(N170/M170-1,"nm")</f>
        <v>4.8999999999999932E-2</v>
      </c>
    </row>
    <row r="172" spans="1:14" x14ac:dyDescent="0.25">
      <c r="A172" s="44" t="s">
        <v>131</v>
      </c>
      <c r="B172" s="45">
        <f>+IFERROR(B170/B$145,"nm")</f>
        <v>0.26084762865792127</v>
      </c>
      <c r="C172" s="45">
        <f t="shared" ref="C172:N172" si="685">+IFERROR(C170/C$145,"nm")</f>
        <v>0.24910485933503837</v>
      </c>
      <c r="D172" s="45">
        <f t="shared" si="685"/>
        <v>0.23359451518119489</v>
      </c>
      <c r="E172" s="45">
        <f t="shared" si="685"/>
        <v>0.16436903499469777</v>
      </c>
      <c r="F172" s="45">
        <f t="shared" si="685"/>
        <v>0.1589716684155299</v>
      </c>
      <c r="G172" s="45">
        <f t="shared" si="685"/>
        <v>0.16088840736728061</v>
      </c>
      <c r="H172" s="45">
        <f t="shared" si="685"/>
        <v>0.24625850340136055</v>
      </c>
      <c r="I172" s="48">
        <f t="shared" si="685"/>
        <v>0.28516624040920718</v>
      </c>
      <c r="J172" s="48">
        <f t="shared" si="685"/>
        <v>0.28516624040920718</v>
      </c>
      <c r="K172" s="48">
        <f t="shared" si="685"/>
        <v>0.28516624040920718</v>
      </c>
      <c r="L172" s="48">
        <f t="shared" si="685"/>
        <v>0.28516624040920713</v>
      </c>
      <c r="M172" s="48">
        <f t="shared" si="685"/>
        <v>0.28516624040920718</v>
      </c>
      <c r="N172" s="48">
        <f t="shared" si="685"/>
        <v>0.28516624040920718</v>
      </c>
    </row>
    <row r="173" spans="1:14" x14ac:dyDescent="0.25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49">
        <f>Historicals!I162</f>
        <v>9</v>
      </c>
      <c r="J173" s="46">
        <f>+J145*J175</f>
        <v>9.4409999999999989</v>
      </c>
      <c r="K173" s="46">
        <f t="shared" ref="K173:N173" si="686">+K145*K175</f>
        <v>9.9036089999999994</v>
      </c>
      <c r="L173" s="46">
        <f t="shared" si="686"/>
        <v>10.388885840999997</v>
      </c>
      <c r="M173" s="46">
        <f t="shared" si="686"/>
        <v>10.897941247208998</v>
      </c>
      <c r="N173" s="46">
        <f t="shared" si="686"/>
        <v>11.431940368322236</v>
      </c>
    </row>
    <row r="174" spans="1:14" x14ac:dyDescent="0.25">
      <c r="A174" s="44" t="s">
        <v>129</v>
      </c>
      <c r="B174" s="45" t="str">
        <f t="shared" ref="B174" si="687">+IFERROR(B173/A173-1,"nm")</f>
        <v>nm</v>
      </c>
      <c r="C174" s="45">
        <f t="shared" ref="C174" si="688">+IFERROR(C173/B173-1,"nm")</f>
        <v>-0.43478260869565222</v>
      </c>
      <c r="D174" s="45">
        <f t="shared" ref="D174" si="689">+IFERROR(D173/C173-1,"nm")</f>
        <v>-0.23076923076923073</v>
      </c>
      <c r="E174" s="45">
        <f t="shared" ref="E174" si="690">+IFERROR(E173/D173-1,"nm")</f>
        <v>-0.26666666666666672</v>
      </c>
      <c r="F174" s="45">
        <f t="shared" ref="F174" si="691">+IFERROR(F173/E173-1,"nm")</f>
        <v>-0.18181818181818177</v>
      </c>
      <c r="G174" s="45">
        <f t="shared" ref="G174" si="692">+IFERROR(G173/F173-1,"nm")</f>
        <v>-0.33333333333333337</v>
      </c>
      <c r="H174" s="45">
        <f t="shared" ref="H174" si="693">+IFERROR(H173/G173-1,"nm")</f>
        <v>-0.41666666666666663</v>
      </c>
      <c r="I174" s="48">
        <f t="shared" ref="I174" si="694">+IFERROR(I173/H173-1,"nm")</f>
        <v>0.28571428571428581</v>
      </c>
      <c r="J174" s="48">
        <f t="shared" ref="J174" si="695">+IFERROR(J173/I173-1,"nm")</f>
        <v>4.8999999999999932E-2</v>
      </c>
      <c r="K174" s="48">
        <f t="shared" ref="K174" si="696">+IFERROR(K173/J173-1,"nm")</f>
        <v>4.9000000000000155E-2</v>
      </c>
      <c r="L174" s="48">
        <f t="shared" ref="L174" si="697">+IFERROR(L173/K173-1,"nm")</f>
        <v>4.899999999999971E-2</v>
      </c>
      <c r="M174" s="48">
        <f t="shared" ref="M174" si="698">+IFERROR(M173/L173-1,"nm")</f>
        <v>4.9000000000000155E-2</v>
      </c>
      <c r="N174" s="48">
        <f t="shared" ref="N174" si="699">+IFERROR(N173/M173-1,"nm")</f>
        <v>4.899999999999971E-2</v>
      </c>
    </row>
    <row r="175" spans="1:14" x14ac:dyDescent="0.25">
      <c r="A175" s="44" t="s">
        <v>133</v>
      </c>
      <c r="B175" s="45">
        <f>+IFERROR(B173/B$145,"nm")</f>
        <v>3.481331987891019E-2</v>
      </c>
      <c r="C175" s="45">
        <f t="shared" ref="C175:I175" si="700">+IFERROR(C173/C$145,"nm")</f>
        <v>1.9948849104859334E-2</v>
      </c>
      <c r="D175" s="45">
        <f t="shared" si="700"/>
        <v>1.4691478942213516E-2</v>
      </c>
      <c r="E175" s="45">
        <f t="shared" si="700"/>
        <v>1.166489925768823E-2</v>
      </c>
      <c r="F175" s="45">
        <f t="shared" si="700"/>
        <v>9.4438614900314802E-3</v>
      </c>
      <c r="G175" s="45">
        <f t="shared" si="700"/>
        <v>6.5005417118093175E-3</v>
      </c>
      <c r="H175" s="45">
        <f t="shared" si="700"/>
        <v>3.1746031746031746E-3</v>
      </c>
      <c r="I175" s="48">
        <f t="shared" si="700"/>
        <v>3.8363171355498722E-3</v>
      </c>
      <c r="J175" s="51">
        <f>+I175</f>
        <v>3.8363171355498722E-3</v>
      </c>
      <c r="K175" s="51">
        <f t="shared" ref="K175" si="701">+J175</f>
        <v>3.8363171355498722E-3</v>
      </c>
      <c r="L175" s="51">
        <f t="shared" ref="L175" si="702">+K175</f>
        <v>3.8363171355498722E-3</v>
      </c>
      <c r="M175" s="51">
        <f t="shared" ref="M175" si="703">+L175</f>
        <v>3.8363171355498722E-3</v>
      </c>
      <c r="N175" s="51">
        <f t="shared" ref="N175" si="704">+M175</f>
        <v>3.8363171355498722E-3</v>
      </c>
    </row>
    <row r="176" spans="1:14" x14ac:dyDescent="0.25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49">
        <f>Historicals!I151</f>
        <v>49</v>
      </c>
      <c r="J176" s="46">
        <f>+J145*J178</f>
        <v>51.400999999999996</v>
      </c>
      <c r="K176" s="46">
        <f t="shared" ref="K176:N176" si="705">+K145*K178</f>
        <v>53.919648999999993</v>
      </c>
      <c r="L176" s="46">
        <f t="shared" si="705"/>
        <v>56.561711800999987</v>
      </c>
      <c r="M176" s="46">
        <f t="shared" si="705"/>
        <v>59.333235679248986</v>
      </c>
      <c r="N176" s="46">
        <f t="shared" si="705"/>
        <v>62.240564227532175</v>
      </c>
    </row>
    <row r="177" spans="1:14" x14ac:dyDescent="0.25">
      <c r="A177" s="44" t="s">
        <v>129</v>
      </c>
      <c r="B177" s="45" t="str">
        <f t="shared" ref="B177" si="706">+IFERROR(B176/A176-1,"nm")</f>
        <v>nm</v>
      </c>
      <c r="C177" s="45">
        <f t="shared" ref="C177" si="707">+IFERROR(C176/B176-1,"nm")</f>
        <v>2.4590163934426146E-2</v>
      </c>
      <c r="D177" s="45">
        <f t="shared" ref="D177" si="708">+IFERROR(D176/C176-1,"nm")</f>
        <v>0</v>
      </c>
      <c r="E177" s="45">
        <f t="shared" ref="E177" si="709">+IFERROR(E176/D176-1,"nm")</f>
        <v>-7.999999999999996E-2</v>
      </c>
      <c r="F177" s="45">
        <f t="shared" ref="F177" si="710">+IFERROR(F176/E176-1,"nm")</f>
        <v>-0.13043478260869568</v>
      </c>
      <c r="G177" s="45">
        <f t="shared" ref="G177" si="711">+IFERROR(G176/F176-1,"nm")</f>
        <v>-0.19999999999999996</v>
      </c>
      <c r="H177" s="45">
        <f t="shared" ref="H177" si="712">+IFERROR(H176/G176-1,"nm")</f>
        <v>-0.21250000000000002</v>
      </c>
      <c r="I177" s="48">
        <f>+IFERROR(I176/H176-1,"nm")</f>
        <v>-0.22222222222222221</v>
      </c>
      <c r="J177" s="48">
        <f t="shared" ref="J177:N177" si="713">+IFERROR(J176/I176-1,"nm")</f>
        <v>4.8999999999999932E-2</v>
      </c>
      <c r="K177" s="48">
        <f t="shared" si="713"/>
        <v>4.8999999999999932E-2</v>
      </c>
      <c r="L177" s="48">
        <f t="shared" si="713"/>
        <v>4.8999999999999932E-2</v>
      </c>
      <c r="M177" s="48">
        <f t="shared" si="713"/>
        <v>4.8999999999999932E-2</v>
      </c>
      <c r="N177" s="48">
        <f t="shared" si="713"/>
        <v>4.899999999999971E-2</v>
      </c>
    </row>
    <row r="178" spans="1:14" x14ac:dyDescent="0.25">
      <c r="A178" s="44" t="s">
        <v>133</v>
      </c>
      <c r="B178" s="45">
        <f>+IFERROR(B176/B$145,"nm")</f>
        <v>6.1553985872855703E-2</v>
      </c>
      <c r="C178" s="45">
        <f t="shared" ref="C178:I178" si="714">+IFERROR(C176/C$145,"nm")</f>
        <v>6.3938618925831206E-2</v>
      </c>
      <c r="D178" s="45">
        <f t="shared" si="714"/>
        <v>6.1214495592556317E-2</v>
      </c>
      <c r="E178" s="45">
        <f t="shared" si="714"/>
        <v>6.097560975609756E-2</v>
      </c>
      <c r="F178" s="45">
        <f t="shared" si="714"/>
        <v>5.2465897166841552E-2</v>
      </c>
      <c r="G178" s="45">
        <f t="shared" si="714"/>
        <v>4.3336944745395449E-2</v>
      </c>
      <c r="H178" s="45">
        <f t="shared" si="714"/>
        <v>2.8571428571428571E-2</v>
      </c>
      <c r="I178" s="48">
        <f t="shared" si="714"/>
        <v>2.0886615515771527E-2</v>
      </c>
      <c r="J178" s="51">
        <f>+I178</f>
        <v>2.0886615515771527E-2</v>
      </c>
      <c r="K178" s="51">
        <f t="shared" ref="K178" si="715">+J178</f>
        <v>2.0886615515771527E-2</v>
      </c>
      <c r="L178" s="51">
        <f t="shared" ref="L178" si="716">+K178</f>
        <v>2.0886615515771527E-2</v>
      </c>
      <c r="M178" s="51">
        <f t="shared" ref="M178" si="717">+L178</f>
        <v>2.0886615515771527E-2</v>
      </c>
      <c r="N178" s="51">
        <f t="shared" ref="N178" si="718">+M178</f>
        <v>2.0886615515771527E-2</v>
      </c>
    </row>
    <row r="179" spans="1:14" x14ac:dyDescent="0.25">
      <c r="A179" s="41" t="s">
        <v>107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4" x14ac:dyDescent="0.25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49">
        <f>Historicals!I123</f>
        <v>102</v>
      </c>
      <c r="J180" s="49">
        <f>I180*(1+J181)</f>
        <v>106.99799999999999</v>
      </c>
      <c r="K180" s="49">
        <f t="shared" ref="K180" si="719">J180*(1+K181)</f>
        <v>112.24090199999998</v>
      </c>
      <c r="L180" s="49">
        <f t="shared" ref="L180" si="720">K180*(1+L181)</f>
        <v>117.74070619799997</v>
      </c>
      <c r="M180" s="49">
        <f t="shared" ref="M180" si="721">L180*(1+M181)</f>
        <v>123.51000080170196</v>
      </c>
      <c r="N180" s="49">
        <f t="shared" ref="N180" si="722">M180*(1+N181)</f>
        <v>129.56199084098535</v>
      </c>
    </row>
    <row r="181" spans="1:14" x14ac:dyDescent="0.25">
      <c r="A181" s="42" t="s">
        <v>129</v>
      </c>
      <c r="B181" s="45" t="str">
        <f t="shared" ref="B181" si="723">+IFERROR(B180/A180-1,"nm")</f>
        <v>nm</v>
      </c>
      <c r="C181" s="45">
        <f t="shared" ref="C181" si="724">+IFERROR(C180/B180-1,"nm")</f>
        <v>-0.36521739130434783</v>
      </c>
      <c r="D181" s="45">
        <f t="shared" ref="D181" si="725">+IFERROR(D180/C180-1,"nm")</f>
        <v>0</v>
      </c>
      <c r="E181" s="45">
        <f t="shared" ref="E181" si="726">+IFERROR(E180/D180-1,"nm")</f>
        <v>0.20547945205479445</v>
      </c>
      <c r="F181" s="45">
        <f t="shared" ref="F181" si="727">+IFERROR(F180/E180-1,"nm")</f>
        <v>-0.52272727272727271</v>
      </c>
      <c r="G181" s="45">
        <f t="shared" ref="G181" si="728">+IFERROR(G180/F180-1,"nm")</f>
        <v>-0.2857142857142857</v>
      </c>
      <c r="H181" s="45">
        <f t="shared" ref="H181" si="729">+IFERROR(H180/G180-1,"nm")</f>
        <v>-0.16666666666666663</v>
      </c>
      <c r="I181" s="48">
        <f t="shared" ref="I181" si="730">+IFERROR(I180/H180-1,"nm")</f>
        <v>3.08</v>
      </c>
      <c r="J181" s="48">
        <v>4.9000000000000002E-2</v>
      </c>
      <c r="K181" s="48">
        <f>J181</f>
        <v>4.9000000000000002E-2</v>
      </c>
      <c r="L181" s="48">
        <f t="shared" ref="L181:N181" si="731">K181</f>
        <v>4.9000000000000002E-2</v>
      </c>
      <c r="M181" s="48">
        <f t="shared" si="731"/>
        <v>4.9000000000000002E-2</v>
      </c>
      <c r="N181" s="48">
        <f t="shared" si="731"/>
        <v>4.9000000000000002E-2</v>
      </c>
    </row>
    <row r="182" spans="1:14" x14ac:dyDescent="0.25">
      <c r="A182" s="9" t="s">
        <v>130</v>
      </c>
      <c r="B182" s="46">
        <f t="shared" ref="B182:H182" si="732">+B189+B185</f>
        <v>-2057</v>
      </c>
      <c r="C182" s="46">
        <f t="shared" si="732"/>
        <v>-2366</v>
      </c>
      <c r="D182" s="46">
        <f t="shared" si="732"/>
        <v>-2444</v>
      </c>
      <c r="E182" s="46">
        <f t="shared" si="732"/>
        <v>-2441</v>
      </c>
      <c r="F182" s="46">
        <f t="shared" si="732"/>
        <v>-3067</v>
      </c>
      <c r="G182" s="46">
        <f t="shared" si="732"/>
        <v>-3254</v>
      </c>
      <c r="H182" s="46">
        <f t="shared" si="732"/>
        <v>-3434</v>
      </c>
      <c r="I182" s="46">
        <f>+I189+I185</f>
        <v>-4042</v>
      </c>
      <c r="J182" s="46">
        <f>+J180*J184</f>
        <v>-4240.0579999999991</v>
      </c>
      <c r="K182" s="46">
        <f>+K180*K184</f>
        <v>-4447.8208419999992</v>
      </c>
      <c r="L182" s="46">
        <f>+L180*L184</f>
        <v>-4665.7640632579987</v>
      </c>
      <c r="M182" s="46">
        <f>+M180*M184</f>
        <v>-4894.38650235764</v>
      </c>
      <c r="N182" s="46">
        <f>+N180*N184</f>
        <v>-5134.2114409731639</v>
      </c>
    </row>
    <row r="183" spans="1:14" x14ac:dyDescent="0.25">
      <c r="A183" s="44" t="s">
        <v>129</v>
      </c>
      <c r="B183" s="45" t="str">
        <f t="shared" ref="B183" si="733">+IFERROR(B182/A182-1,"nm")</f>
        <v>nm</v>
      </c>
      <c r="C183" s="45">
        <f t="shared" ref="C183" si="734">+IFERROR(C182/B182-1,"nm")</f>
        <v>0.15021876519202726</v>
      </c>
      <c r="D183" s="45">
        <f t="shared" ref="D183" si="735">+IFERROR(D182/C182-1,"nm")</f>
        <v>3.2967032967033072E-2</v>
      </c>
      <c r="E183" s="45">
        <f t="shared" ref="E183" si="736">+IFERROR(E182/D182-1,"nm")</f>
        <v>-1.2274959083469206E-3</v>
      </c>
      <c r="F183" s="45">
        <f t="shared" ref="F183" si="737">+IFERROR(F182/E182-1,"nm")</f>
        <v>0.25645227365833678</v>
      </c>
      <c r="G183" s="45">
        <f t="shared" ref="G183" si="738">+IFERROR(G182/F182-1,"nm")</f>
        <v>6.0971633518095869E-2</v>
      </c>
      <c r="H183" s="45">
        <f t="shared" ref="H183" si="739">+IFERROR(H182/G182-1,"nm")</f>
        <v>5.5316533497234088E-2</v>
      </c>
      <c r="I183" s="48">
        <f>+IFERROR(I182/H182-1,"nm")</f>
        <v>0.1770529994175889</v>
      </c>
      <c r="J183" s="48">
        <f t="shared" ref="J183" si="740">+IFERROR(J182/I182-1,"nm")</f>
        <v>4.899999999999971E-2</v>
      </c>
      <c r="K183" s="48">
        <f t="shared" ref="K183" si="741">+IFERROR(K182/J182-1,"nm")</f>
        <v>4.8999999999999932E-2</v>
      </c>
      <c r="L183" s="48">
        <f t="shared" ref="L183" si="742">+IFERROR(L182/K182-1,"nm")</f>
        <v>4.8999999999999932E-2</v>
      </c>
      <c r="M183" s="48">
        <f t="shared" ref="M183" si="743">+IFERROR(M182/L182-1,"nm")</f>
        <v>4.8999999999999932E-2</v>
      </c>
      <c r="N183" s="48">
        <f t="shared" ref="N183" si="744">+IFERROR(N182/M182-1,"nm")</f>
        <v>4.8999999999999932E-2</v>
      </c>
    </row>
    <row r="184" spans="1:14" x14ac:dyDescent="0.25">
      <c r="A184" s="44" t="s">
        <v>131</v>
      </c>
      <c r="B184" s="45">
        <f>+IFERROR(B182/B$180,"nm")</f>
        <v>-17.88695652173913</v>
      </c>
      <c r="C184" s="45">
        <f t="shared" ref="C184:I184" si="745">+IFERROR(C182/C$180,"nm")</f>
        <v>-32.410958904109592</v>
      </c>
      <c r="D184" s="45">
        <f t="shared" si="745"/>
        <v>-33.479452054794521</v>
      </c>
      <c r="E184" s="45">
        <f t="shared" si="745"/>
        <v>-27.738636363636363</v>
      </c>
      <c r="F184" s="45">
        <f t="shared" si="745"/>
        <v>-73.023809523809518</v>
      </c>
      <c r="G184" s="45">
        <f t="shared" si="745"/>
        <v>-108.46666666666667</v>
      </c>
      <c r="H184" s="45">
        <f t="shared" si="745"/>
        <v>-137.36000000000001</v>
      </c>
      <c r="I184" s="48">
        <f t="shared" si="745"/>
        <v>-39.627450980392155</v>
      </c>
      <c r="J184" s="51">
        <f>+I184</f>
        <v>-39.627450980392155</v>
      </c>
      <c r="K184" s="51">
        <f t="shared" ref="K184" si="746">+J184</f>
        <v>-39.627450980392155</v>
      </c>
      <c r="L184" s="51">
        <f t="shared" ref="L184" si="747">+K184</f>
        <v>-39.627450980392155</v>
      </c>
      <c r="M184" s="51">
        <f t="shared" ref="M184" si="748">+L184</f>
        <v>-39.627450980392155</v>
      </c>
      <c r="N184" s="51">
        <f t="shared" ref="N184" si="749">+M184</f>
        <v>-39.627450980392155</v>
      </c>
    </row>
    <row r="185" spans="1:14" x14ac:dyDescent="0.25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49">
        <f>Historicals!I171</f>
        <v>220</v>
      </c>
      <c r="J185" s="46">
        <f>+J188*J195</f>
        <v>230.77999999999997</v>
      </c>
      <c r="K185" s="46">
        <f t="shared" ref="K185:N185" si="750">+K188*K195</f>
        <v>242.08821999999992</v>
      </c>
      <c r="L185" s="46">
        <f t="shared" si="750"/>
        <v>253.95054277999989</v>
      </c>
      <c r="M185" s="46">
        <f t="shared" si="750"/>
        <v>266.39411937621992</v>
      </c>
      <c r="N185" s="46">
        <f t="shared" si="750"/>
        <v>279.44743122565467</v>
      </c>
    </row>
    <row r="186" spans="1:14" x14ac:dyDescent="0.25">
      <c r="A186" s="44" t="s">
        <v>129</v>
      </c>
      <c r="B186" s="45" t="str">
        <f t="shared" ref="B186" si="751">+IFERROR(B185/A185-1,"nm")</f>
        <v>nm</v>
      </c>
      <c r="C186" s="45">
        <f t="shared" ref="C186" si="752">+IFERROR(C185/B185-1,"nm")</f>
        <v>9.5238095238095344E-2</v>
      </c>
      <c r="D186" s="45">
        <f t="shared" ref="D186" si="753">+IFERROR(D185/C185-1,"nm")</f>
        <v>1.304347826086949E-2</v>
      </c>
      <c r="E186" s="45">
        <f t="shared" ref="E186" si="754">+IFERROR(E185/D185-1,"nm")</f>
        <v>-6.8669527896995763E-2</v>
      </c>
      <c r="F186" s="45">
        <f t="shared" ref="F186" si="755">+IFERROR(F185/E185-1,"nm")</f>
        <v>-0.10138248847926268</v>
      </c>
      <c r="G186" s="45">
        <f t="shared" ref="G186" si="756">+IFERROR(G185/F185-1,"nm")</f>
        <v>9.7435897435897534E-2</v>
      </c>
      <c r="H186" s="45">
        <f t="shared" ref="H186" si="757">+IFERROR(H185/G185-1,"nm")</f>
        <v>3.7383177570093462E-2</v>
      </c>
      <c r="I186" s="48">
        <f t="shared" ref="I186" si="758">+IFERROR(I185/H185-1,"nm")</f>
        <v>-9.009009009009028E-3</v>
      </c>
      <c r="J186" s="48">
        <f t="shared" ref="J186" si="759">+IFERROR(J185/I185-1,"nm")</f>
        <v>4.8999999999999932E-2</v>
      </c>
      <c r="K186" s="48">
        <f t="shared" ref="K186" si="760">+IFERROR(K185/J185-1,"nm")</f>
        <v>4.899999999999971E-2</v>
      </c>
      <c r="L186" s="48">
        <f t="shared" ref="L186" si="761">+IFERROR(L185/K185-1,"nm")</f>
        <v>4.8999999999999932E-2</v>
      </c>
      <c r="M186" s="48">
        <f t="shared" ref="M186" si="762">+IFERROR(M185/L185-1,"nm")</f>
        <v>4.9000000000000155E-2</v>
      </c>
      <c r="N186" s="48">
        <f t="shared" ref="N186" si="763">+IFERROR(N185/M185-1,"nm")</f>
        <v>4.8999999999999932E-2</v>
      </c>
    </row>
    <row r="187" spans="1:14" x14ac:dyDescent="0.25">
      <c r="A187" s="44" t="s">
        <v>133</v>
      </c>
      <c r="B187" s="45">
        <f>+IFERROR(B185/B$180,"nm")</f>
        <v>1.826086956521739</v>
      </c>
      <c r="C187" s="45">
        <f t="shared" ref="C187:I187" si="764">+IFERROR(C185/C$180,"nm")</f>
        <v>3.1506849315068495</v>
      </c>
      <c r="D187" s="45">
        <f t="shared" si="764"/>
        <v>3.1917808219178081</v>
      </c>
      <c r="E187" s="45">
        <f t="shared" si="764"/>
        <v>2.4659090909090908</v>
      </c>
      <c r="F187" s="45">
        <f t="shared" si="764"/>
        <v>4.6428571428571432</v>
      </c>
      <c r="G187" s="45">
        <f t="shared" si="764"/>
        <v>7.1333333333333337</v>
      </c>
      <c r="H187" s="45">
        <f t="shared" si="764"/>
        <v>8.8800000000000008</v>
      </c>
      <c r="I187" s="48">
        <f t="shared" si="764"/>
        <v>2.1568627450980391</v>
      </c>
      <c r="J187" s="48">
        <f t="shared" ref="J187:N187" si="765">+IFERROR(J185/J$21,"nm")</f>
        <v>1.1987141066855554E-2</v>
      </c>
      <c r="K187" s="48">
        <f t="shared" si="765"/>
        <v>1.1987141066855552E-2</v>
      </c>
      <c r="L187" s="48">
        <f t="shared" si="765"/>
        <v>1.1987141066855552E-2</v>
      </c>
      <c r="M187" s="48">
        <f t="shared" si="765"/>
        <v>1.1987141066855557E-2</v>
      </c>
      <c r="N187" s="48">
        <f t="shared" si="765"/>
        <v>1.1987141066855556E-2</v>
      </c>
    </row>
    <row r="188" spans="1:14" x14ac:dyDescent="0.25">
      <c r="A188" s="44" t="s">
        <v>140</v>
      </c>
      <c r="B188" s="45">
        <f t="shared" ref="B188:I188" si="766">+IFERROR(B185/B195,"nm")</f>
        <v>0.43388429752066116</v>
      </c>
      <c r="C188" s="45">
        <f t="shared" si="766"/>
        <v>0.45009784735812131</v>
      </c>
      <c r="D188" s="45">
        <f t="shared" si="766"/>
        <v>0.43714821763602252</v>
      </c>
      <c r="E188" s="45">
        <f t="shared" si="766"/>
        <v>0.36348408710217756</v>
      </c>
      <c r="F188" s="45">
        <f t="shared" si="766"/>
        <v>0.2932330827067669</v>
      </c>
      <c r="G188" s="45">
        <f t="shared" si="766"/>
        <v>0.25783132530120484</v>
      </c>
      <c r="H188" s="45">
        <f t="shared" si="766"/>
        <v>0.2846153846153846</v>
      </c>
      <c r="I188" s="48">
        <f t="shared" si="766"/>
        <v>0.27883396704689478</v>
      </c>
      <c r="J188" s="51">
        <f>+I188</f>
        <v>0.27883396704689478</v>
      </c>
      <c r="K188" s="51">
        <f t="shared" ref="K188" si="767">+J188</f>
        <v>0.27883396704689478</v>
      </c>
      <c r="L188" s="51">
        <f t="shared" ref="L188" si="768">+K188</f>
        <v>0.27883396704689478</v>
      </c>
      <c r="M188" s="51">
        <f t="shared" ref="M188" si="769">+L188</f>
        <v>0.27883396704689478</v>
      </c>
      <c r="N188" s="51">
        <f t="shared" ref="N188" si="770">+M188</f>
        <v>0.27883396704689478</v>
      </c>
    </row>
    <row r="189" spans="1:14" x14ac:dyDescent="0.25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49">
        <f>Historicals!I138</f>
        <v>-4262</v>
      </c>
      <c r="J189" s="49">
        <f>+J182-J185</f>
        <v>-4470.8379999999988</v>
      </c>
      <c r="K189" s="49">
        <f t="shared" ref="K189:N189" si="771">+K182-K185</f>
        <v>-4689.9090619999988</v>
      </c>
      <c r="L189" s="49">
        <f t="shared" si="771"/>
        <v>-4919.7146060379982</v>
      </c>
      <c r="M189" s="49">
        <f t="shared" si="771"/>
        <v>-5160.7806217338602</v>
      </c>
      <c r="N189" s="49">
        <f t="shared" si="771"/>
        <v>-5413.6588721988182</v>
      </c>
    </row>
    <row r="190" spans="1:14" x14ac:dyDescent="0.25">
      <c r="A190" s="44" t="s">
        <v>129</v>
      </c>
      <c r="B190" s="45" t="str">
        <f t="shared" ref="B190" si="772">+IFERROR(B189/A189-1,"nm")</f>
        <v>nm</v>
      </c>
      <c r="C190" s="45">
        <f t="shared" ref="C190" si="773">+IFERROR(C189/B189-1,"nm")</f>
        <v>0.145125716806352</v>
      </c>
      <c r="D190" s="45">
        <f t="shared" ref="D190" si="774">+IFERROR(D189/C189-1,"nm")</f>
        <v>3.1201848998459125E-2</v>
      </c>
      <c r="E190" s="45">
        <f t="shared" ref="E190" si="775">+IFERROR(E189/D189-1,"nm")</f>
        <v>-7.097497198356395E-3</v>
      </c>
      <c r="F190" s="45">
        <f t="shared" ref="F190" si="776">+IFERROR(F189/E189-1,"nm")</f>
        <v>0.22723852520692245</v>
      </c>
      <c r="G190" s="45">
        <f t="shared" ref="G190" si="777">+IFERROR(G189/F189-1,"nm")</f>
        <v>6.3151440833844275E-2</v>
      </c>
      <c r="H190" s="45">
        <f t="shared" ref="H190" si="778">+IFERROR(H189/G189-1,"nm")</f>
        <v>5.4209919261822392E-2</v>
      </c>
      <c r="I190" s="48">
        <f t="shared" ref="I190" si="779">+IFERROR(I189/H189-1,"nm")</f>
        <v>0.16575492341356668</v>
      </c>
      <c r="J190" s="48">
        <f t="shared" ref="J190" si="780">+IFERROR(J189/I189-1,"nm")</f>
        <v>4.899999999999971E-2</v>
      </c>
      <c r="K190" s="48">
        <f t="shared" ref="K190" si="781">+IFERROR(K189/J189-1,"nm")</f>
        <v>4.8999999999999932E-2</v>
      </c>
      <c r="L190" s="48">
        <f t="shared" ref="L190" si="782">+IFERROR(L189/K189-1,"nm")</f>
        <v>4.8999999999999932E-2</v>
      </c>
      <c r="M190" s="48">
        <f t="shared" ref="M190" si="783">+IFERROR(M189/L189-1,"nm")</f>
        <v>4.8999999999999932E-2</v>
      </c>
      <c r="N190" s="48">
        <f t="shared" ref="N190" si="784">+IFERROR(N189/M189-1,"nm")</f>
        <v>4.899999999999971E-2</v>
      </c>
    </row>
    <row r="191" spans="1:14" x14ac:dyDescent="0.25">
      <c r="A191" s="44" t="s">
        <v>131</v>
      </c>
      <c r="B191" s="45">
        <f>+IFERROR(B189/B$180,"nm")</f>
        <v>-19.713043478260868</v>
      </c>
      <c r="C191" s="45">
        <f t="shared" ref="C191:N191" si="785">+IFERROR(C189/C$180,"nm")</f>
        <v>-35.561643835616437</v>
      </c>
      <c r="D191" s="45">
        <f t="shared" si="785"/>
        <v>-36.671232876712331</v>
      </c>
      <c r="E191" s="45">
        <f t="shared" si="785"/>
        <v>-30.204545454545453</v>
      </c>
      <c r="F191" s="45">
        <f t="shared" si="785"/>
        <v>-77.666666666666671</v>
      </c>
      <c r="G191" s="45">
        <f t="shared" si="785"/>
        <v>-115.6</v>
      </c>
      <c r="H191" s="45">
        <f t="shared" si="785"/>
        <v>-146.24</v>
      </c>
      <c r="I191" s="48">
        <f t="shared" si="785"/>
        <v>-41.784313725490193</v>
      </c>
      <c r="J191" s="48">
        <f t="shared" si="785"/>
        <v>-41.784313725490186</v>
      </c>
      <c r="K191" s="48">
        <f t="shared" si="785"/>
        <v>-41.784313725490193</v>
      </c>
      <c r="L191" s="48">
        <f t="shared" si="785"/>
        <v>-41.784313725490193</v>
      </c>
      <c r="M191" s="48">
        <f t="shared" si="785"/>
        <v>-41.784313725490193</v>
      </c>
      <c r="N191" s="48">
        <f t="shared" si="785"/>
        <v>-41.784313725490193</v>
      </c>
    </row>
    <row r="192" spans="1:14" x14ac:dyDescent="0.25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49">
        <f>Historicals!I160</f>
        <v>222</v>
      </c>
      <c r="J192" s="46">
        <f>+J180*J194</f>
        <v>232.87799999999996</v>
      </c>
      <c r="K192" s="46">
        <f>+K180*K194</f>
        <v>244.28902199999993</v>
      </c>
      <c r="L192" s="46">
        <f>+L180*L194</f>
        <v>256.25918407799992</v>
      </c>
      <c r="M192" s="46">
        <f>+M180*M194</f>
        <v>268.81588409782188</v>
      </c>
      <c r="N192" s="46">
        <f>+N180*N194</f>
        <v>281.98786241861512</v>
      </c>
    </row>
    <row r="193" spans="1:14" x14ac:dyDescent="0.25">
      <c r="A193" s="44" t="s">
        <v>129</v>
      </c>
      <c r="B193" s="45" t="str">
        <f t="shared" ref="B193" si="786">+IFERROR(B192/A192-1,"nm")</f>
        <v>nm</v>
      </c>
      <c r="C193" s="45">
        <f t="shared" ref="C193" si="787">+IFERROR(C192/B192-1,"nm")</f>
        <v>0.14666666666666672</v>
      </c>
      <c r="D193" s="45">
        <f t="shared" ref="D193" si="788">+IFERROR(D192/C192-1,"nm")</f>
        <v>7.7519379844961156E-2</v>
      </c>
      <c r="E193" s="45">
        <f t="shared" ref="E193" si="789">+IFERROR(E192/D192-1,"nm")</f>
        <v>2.877697841726623E-2</v>
      </c>
      <c r="F193" s="45">
        <f t="shared" ref="F193" si="790">+IFERROR(F192/E192-1,"nm")</f>
        <v>-2.7972027972028024E-2</v>
      </c>
      <c r="G193" s="45">
        <f t="shared" ref="G193" si="791">+IFERROR(G192/F192-1,"nm")</f>
        <v>0.57553956834532372</v>
      </c>
      <c r="H193" s="45">
        <f t="shared" ref="H193" si="792">+IFERROR(H192/G192-1,"nm")</f>
        <v>-0.36529680365296802</v>
      </c>
      <c r="I193" s="48">
        <f t="shared" ref="I193" si="793">+IFERROR(I192/H192-1,"nm")</f>
        <v>-0.20143884892086328</v>
      </c>
      <c r="J193" s="48">
        <f t="shared" ref="J193" si="794">+IFERROR(J192/I192-1,"nm")</f>
        <v>4.899999999999971E-2</v>
      </c>
      <c r="K193" s="48">
        <f t="shared" ref="K193" si="795">+IFERROR(K192/J192-1,"nm")</f>
        <v>4.8999999999999932E-2</v>
      </c>
      <c r="L193" s="48">
        <f t="shared" ref="L193" si="796">+IFERROR(L192/K192-1,"nm")</f>
        <v>4.8999999999999932E-2</v>
      </c>
      <c r="M193" s="48">
        <f t="shared" ref="M193" si="797">+IFERROR(M192/L192-1,"nm")</f>
        <v>4.8999999999999932E-2</v>
      </c>
      <c r="N193" s="48">
        <f t="shared" ref="N193" si="798">+IFERROR(N192/M192-1,"nm")</f>
        <v>4.8999999999999932E-2</v>
      </c>
    </row>
    <row r="194" spans="1:14" x14ac:dyDescent="0.25">
      <c r="A194" s="44" t="s">
        <v>133</v>
      </c>
      <c r="B194" s="45">
        <f>+IFERROR(B192/B$180,"nm")</f>
        <v>1.9565217391304348</v>
      </c>
      <c r="C194" s="45">
        <f t="shared" ref="C194:I194" si="799">+IFERROR(C192/C$180,"nm")</f>
        <v>3.5342465753424657</v>
      </c>
      <c r="D194" s="45">
        <f t="shared" si="799"/>
        <v>3.8082191780821919</v>
      </c>
      <c r="E194" s="45">
        <f t="shared" si="799"/>
        <v>3.25</v>
      </c>
      <c r="F194" s="45">
        <f t="shared" si="799"/>
        <v>6.6190476190476186</v>
      </c>
      <c r="G194" s="45">
        <f t="shared" si="799"/>
        <v>14.6</v>
      </c>
      <c r="H194" s="45">
        <f t="shared" si="799"/>
        <v>11.12</v>
      </c>
      <c r="I194" s="48">
        <f t="shared" si="799"/>
        <v>2.1764705882352939</v>
      </c>
      <c r="J194" s="51">
        <f>+I194</f>
        <v>2.1764705882352939</v>
      </c>
      <c r="K194" s="51">
        <f t="shared" ref="K194" si="800">+J194</f>
        <v>2.1764705882352939</v>
      </c>
      <c r="L194" s="51">
        <f t="shared" ref="L194" si="801">+K194</f>
        <v>2.1764705882352939</v>
      </c>
      <c r="M194" s="51">
        <f t="shared" ref="M194" si="802">+L194</f>
        <v>2.1764705882352939</v>
      </c>
      <c r="N194" s="51">
        <f t="shared" ref="N194" si="803">+M194</f>
        <v>2.1764705882352939</v>
      </c>
    </row>
    <row r="195" spans="1:14" x14ac:dyDescent="0.25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49">
        <f>Historicals!I149</f>
        <v>789</v>
      </c>
      <c r="J195" s="46">
        <f>+J180*J197</f>
        <v>827.66099999999994</v>
      </c>
      <c r="K195" s="46">
        <f t="shared" ref="K195:N195" si="804">+K180*K197</f>
        <v>868.21638899999982</v>
      </c>
      <c r="L195" s="46">
        <f t="shared" si="804"/>
        <v>910.75899206099973</v>
      </c>
      <c r="M195" s="46">
        <f t="shared" si="804"/>
        <v>955.38618267198876</v>
      </c>
      <c r="N195" s="46">
        <f t="shared" si="804"/>
        <v>1002.2001056229161</v>
      </c>
    </row>
    <row r="196" spans="1:14" x14ac:dyDescent="0.25">
      <c r="A196" s="44" t="s">
        <v>129</v>
      </c>
      <c r="B196" s="45" t="str">
        <f t="shared" ref="B196" si="805">+IFERROR(B195/A195-1,"nm")</f>
        <v>nm</v>
      </c>
      <c r="C196" s="45">
        <f t="shared" ref="C196" si="806">+IFERROR(C195/B195-1,"nm")</f>
        <v>5.5785123966942241E-2</v>
      </c>
      <c r="D196" s="45">
        <f t="shared" ref="D196" si="807">+IFERROR(D195/C195-1,"nm")</f>
        <v>4.3052837573385627E-2</v>
      </c>
      <c r="E196" s="45">
        <f t="shared" ref="E196" si="808">+IFERROR(E195/D195-1,"nm")</f>
        <v>0.12007504690431525</v>
      </c>
      <c r="F196" s="45">
        <f t="shared" ref="F196" si="809">+IFERROR(F195/E195-1,"nm")</f>
        <v>0.11390284757118918</v>
      </c>
      <c r="G196" s="45">
        <f t="shared" ref="G196" si="810">+IFERROR(G195/F195-1,"nm")</f>
        <v>0.24812030075187974</v>
      </c>
      <c r="H196" s="45">
        <f t="shared" ref="H196" si="811">+IFERROR(H195/G195-1,"nm")</f>
        <v>-6.0240963855421659E-2</v>
      </c>
      <c r="I196" s="48">
        <f t="shared" ref="I196" si="812">+IFERROR(I195/H195-1,"nm")</f>
        <v>1.1538461538461497E-2</v>
      </c>
      <c r="J196" s="48">
        <f t="shared" ref="J196" si="813">+IFERROR(J195/I195-1,"nm")</f>
        <v>4.8999999999999932E-2</v>
      </c>
      <c r="K196" s="48">
        <f t="shared" ref="K196" si="814">+IFERROR(K195/J195-1,"nm")</f>
        <v>4.8999999999999932E-2</v>
      </c>
      <c r="L196" s="48">
        <f t="shared" ref="L196" si="815">+IFERROR(L195/K195-1,"nm")</f>
        <v>4.8999999999999932E-2</v>
      </c>
      <c r="M196" s="48">
        <f t="shared" ref="M196" si="816">+IFERROR(M195/L195-1,"nm")</f>
        <v>4.9000000000000155E-2</v>
      </c>
      <c r="N196" s="48">
        <f t="shared" ref="N196" si="817">+IFERROR(N195/M195-1,"nm")</f>
        <v>4.8999999999999932E-2</v>
      </c>
    </row>
    <row r="197" spans="1:14" x14ac:dyDescent="0.25">
      <c r="A197" s="44" t="s">
        <v>133</v>
      </c>
      <c r="B197" s="45">
        <f>+IFERROR(B195/B$180,"nm")</f>
        <v>4.2086956521739127</v>
      </c>
      <c r="C197" s="45">
        <f t="shared" ref="C197:I197" si="818">+IFERROR(C195/C$180,"nm")</f>
        <v>7</v>
      </c>
      <c r="D197" s="45">
        <f t="shared" si="818"/>
        <v>7.3013698630136989</v>
      </c>
      <c r="E197" s="45">
        <f t="shared" si="818"/>
        <v>6.7840909090909092</v>
      </c>
      <c r="F197" s="45">
        <f t="shared" si="818"/>
        <v>15.833333333333334</v>
      </c>
      <c r="G197" s="45">
        <f t="shared" si="818"/>
        <v>27.666666666666668</v>
      </c>
      <c r="H197" s="45">
        <f t="shared" si="818"/>
        <v>31.2</v>
      </c>
      <c r="I197" s="48">
        <f t="shared" si="818"/>
        <v>7.7352941176470589</v>
      </c>
      <c r="J197" s="51">
        <f>+I197</f>
        <v>7.7352941176470589</v>
      </c>
      <c r="K197" s="51">
        <f t="shared" ref="K197" si="819">+J197</f>
        <v>7.7352941176470589</v>
      </c>
      <c r="L197" s="51">
        <f t="shared" ref="L197" si="820">+K197</f>
        <v>7.7352941176470589</v>
      </c>
      <c r="M197" s="51">
        <f t="shared" ref="M197" si="821">+L197</f>
        <v>7.7352941176470589</v>
      </c>
      <c r="N197" s="51">
        <f t="shared" ref="N197" si="822">+M197</f>
        <v>7.7352941176470589</v>
      </c>
    </row>
    <row r="198" spans="1:14" x14ac:dyDescent="0.25">
      <c r="A198" s="41" t="s">
        <v>108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4" x14ac:dyDescent="0.25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49">
        <f>Historicals!I130</f>
        <v>-72</v>
      </c>
      <c r="J199" s="49">
        <f>I199*(1+J200)</f>
        <v>-75.527999999999992</v>
      </c>
      <c r="K199" s="49">
        <f t="shared" ref="K199:N199" si="823">J199*(1+K200)</f>
        <v>-79.228871999999981</v>
      </c>
      <c r="L199" s="49">
        <f t="shared" si="823"/>
        <v>-83.111086727999975</v>
      </c>
      <c r="M199" s="49">
        <f t="shared" si="823"/>
        <v>-87.183529977671967</v>
      </c>
      <c r="N199" s="49">
        <f t="shared" si="823"/>
        <v>-91.455522946577887</v>
      </c>
    </row>
    <row r="200" spans="1:14" x14ac:dyDescent="0.25">
      <c r="A200" s="42" t="s">
        <v>129</v>
      </c>
      <c r="B200" s="45" t="str">
        <f t="shared" ref="B200" si="824">+IFERROR(B199/A199-1,"nm")</f>
        <v>nm</v>
      </c>
      <c r="C200" s="45">
        <f t="shared" ref="C200" si="825">+IFERROR(C199/B199-1,"nm")</f>
        <v>4.8780487804878092E-2</v>
      </c>
      <c r="D200" s="45">
        <f t="shared" ref="D200" si="826">+IFERROR(D199/C199-1,"nm")</f>
        <v>-1.8720930232558139</v>
      </c>
      <c r="E200" s="45">
        <f t="shared" ref="E200" si="827">+IFERROR(E199/D199-1,"nm")</f>
        <v>-0.65333333333333332</v>
      </c>
      <c r="F200" s="45">
        <f t="shared" ref="F200" si="828">+IFERROR(F199/E199-1,"nm")</f>
        <v>-1.2692307692307692</v>
      </c>
      <c r="G200" s="45">
        <f t="shared" ref="G200" si="829">+IFERROR(G199/F199-1,"nm")</f>
        <v>0.5714285714285714</v>
      </c>
      <c r="H200" s="45">
        <f t="shared" ref="H200" si="830">+IFERROR(H199/G199-1,"nm")</f>
        <v>-4.6363636363636367</v>
      </c>
      <c r="I200" s="48">
        <f t="shared" ref="I200" si="831">+IFERROR(I199/H199-1,"nm")</f>
        <v>-2.8</v>
      </c>
      <c r="J200" s="48">
        <v>4.9000000000000002E-2</v>
      </c>
      <c r="K200" s="48">
        <f>J200</f>
        <v>4.9000000000000002E-2</v>
      </c>
      <c r="L200" s="48">
        <f t="shared" ref="L200:N200" si="832">K200</f>
        <v>4.9000000000000002E-2</v>
      </c>
      <c r="M200" s="48">
        <f t="shared" si="832"/>
        <v>4.9000000000000002E-2</v>
      </c>
      <c r="N200" s="48">
        <f t="shared" si="832"/>
        <v>4.9000000000000002E-2</v>
      </c>
    </row>
    <row r="201" spans="1:14" x14ac:dyDescent="0.25">
      <c r="A201" s="9" t="s">
        <v>130</v>
      </c>
      <c r="B201" s="46">
        <f t="shared" ref="B201:H201" si="833">+B208+B204</f>
        <v>-1022</v>
      </c>
      <c r="C201" s="46">
        <f t="shared" si="833"/>
        <v>-1089</v>
      </c>
      <c r="D201" s="46">
        <f t="shared" si="833"/>
        <v>-633</v>
      </c>
      <c r="E201" s="46">
        <f t="shared" si="833"/>
        <v>-1346</v>
      </c>
      <c r="F201" s="46">
        <f t="shared" si="833"/>
        <v>-1694</v>
      </c>
      <c r="G201" s="46">
        <f t="shared" si="833"/>
        <v>-1855</v>
      </c>
      <c r="H201" s="46">
        <f t="shared" si="833"/>
        <v>-2120</v>
      </c>
      <c r="I201" s="46">
        <f>+I208+I204</f>
        <v>-2085</v>
      </c>
      <c r="J201" s="46">
        <f>+J199*J203</f>
        <v>-2187.1649999999995</v>
      </c>
      <c r="K201" s="46">
        <f t="shared" ref="K201:N201" si="834">+K199*K203</f>
        <v>-2294.3360849999995</v>
      </c>
      <c r="L201" s="46">
        <f t="shared" si="834"/>
        <v>-2406.7585531649993</v>
      </c>
      <c r="M201" s="46">
        <f t="shared" si="834"/>
        <v>-2524.6897222700841</v>
      </c>
      <c r="N201" s="46">
        <f t="shared" si="834"/>
        <v>-2648.3995186613179</v>
      </c>
    </row>
    <row r="202" spans="1:14" x14ac:dyDescent="0.25">
      <c r="A202" s="44" t="s">
        <v>129</v>
      </c>
      <c r="B202" s="45" t="str">
        <f t="shared" ref="B202" si="835">+IFERROR(B201/A201-1,"nm")</f>
        <v>nm</v>
      </c>
      <c r="C202" s="45">
        <f t="shared" ref="C202" si="836">+IFERROR(C201/B201-1,"nm")</f>
        <v>6.5557729941291498E-2</v>
      </c>
      <c r="D202" s="45">
        <f t="shared" ref="D202" si="837">+IFERROR(D201/C201-1,"nm")</f>
        <v>-0.41873278236914602</v>
      </c>
      <c r="E202" s="45">
        <f t="shared" ref="E202" si="838">+IFERROR(E201/D201-1,"nm")</f>
        <v>1.126382306477093</v>
      </c>
      <c r="F202" s="45">
        <f t="shared" ref="F202" si="839">+IFERROR(F201/E201-1,"nm")</f>
        <v>0.25854383358098065</v>
      </c>
      <c r="G202" s="45">
        <f t="shared" ref="G202" si="840">+IFERROR(G201/F201-1,"nm")</f>
        <v>9.5041322314049603E-2</v>
      </c>
      <c r="H202" s="45">
        <f t="shared" ref="H202" si="841">+IFERROR(H201/G201-1,"nm")</f>
        <v>0.14285714285714279</v>
      </c>
      <c r="I202" s="48">
        <f>+IFERROR(I201/H201-1,"nm")</f>
        <v>-1.650943396226412E-2</v>
      </c>
      <c r="J202" s="48">
        <f t="shared" ref="J202" si="842">+IFERROR(J201/I201-1,"nm")</f>
        <v>4.899999999999971E-2</v>
      </c>
      <c r="K202" s="48">
        <f t="shared" ref="K202" si="843">+IFERROR(K201/J201-1,"nm")</f>
        <v>4.8999999999999932E-2</v>
      </c>
      <c r="L202" s="48">
        <f t="shared" ref="L202" si="844">+IFERROR(L201/K201-1,"nm")</f>
        <v>4.8999999999999932E-2</v>
      </c>
      <c r="M202" s="48">
        <f t="shared" ref="M202" si="845">+IFERROR(M201/L201-1,"nm")</f>
        <v>4.8999999999999932E-2</v>
      </c>
      <c r="N202" s="48">
        <f t="shared" ref="N202" si="846">+IFERROR(N201/M201-1,"nm")</f>
        <v>4.8999999999999932E-2</v>
      </c>
    </row>
    <row r="203" spans="1:14" x14ac:dyDescent="0.25">
      <c r="A203" s="44" t="s">
        <v>131</v>
      </c>
      <c r="B203" s="45">
        <f>+IFERROR(B201/B$199,"nm")</f>
        <v>12.463414634146341</v>
      </c>
      <c r="C203" s="45">
        <f t="shared" ref="C203:I203" si="847">+IFERROR(C201/C$199,"nm")</f>
        <v>12.662790697674419</v>
      </c>
      <c r="D203" s="45">
        <f t="shared" si="847"/>
        <v>-8.44</v>
      </c>
      <c r="E203" s="45">
        <f t="shared" si="847"/>
        <v>-51.769230769230766</v>
      </c>
      <c r="F203" s="45">
        <f t="shared" si="847"/>
        <v>242</v>
      </c>
      <c r="G203" s="45">
        <f t="shared" si="847"/>
        <v>168.63636363636363</v>
      </c>
      <c r="H203" s="45">
        <f t="shared" si="847"/>
        <v>-53</v>
      </c>
      <c r="I203" s="48">
        <f t="shared" si="847"/>
        <v>28.958333333333332</v>
      </c>
      <c r="J203" s="51">
        <f>+I203</f>
        <v>28.958333333333332</v>
      </c>
      <c r="K203" s="51">
        <f t="shared" ref="K203" si="848">+J203</f>
        <v>28.958333333333332</v>
      </c>
      <c r="L203" s="51">
        <f t="shared" ref="L203" si="849">+K203</f>
        <v>28.958333333333332</v>
      </c>
      <c r="M203" s="51">
        <f t="shared" ref="M203" si="850">+L203</f>
        <v>28.958333333333332</v>
      </c>
      <c r="N203" s="51">
        <f t="shared" ref="N203" si="851">+M203</f>
        <v>28.958333333333332</v>
      </c>
    </row>
    <row r="204" spans="1:14" x14ac:dyDescent="0.25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49">
        <f>Historicals!I174</f>
        <v>134</v>
      </c>
      <c r="J204" s="46">
        <f>+J207*J214</f>
        <v>140.56599999999997</v>
      </c>
      <c r="K204" s="46">
        <f t="shared" ref="K204:N204" si="852">+K207*K214</f>
        <v>147.45373399999997</v>
      </c>
      <c r="L204" s="46">
        <f t="shared" si="852"/>
        <v>154.67896696599996</v>
      </c>
      <c r="M204" s="46">
        <f t="shared" si="852"/>
        <v>162.25823634733396</v>
      </c>
      <c r="N204" s="46">
        <f t="shared" si="852"/>
        <v>170.2088899283533</v>
      </c>
    </row>
    <row r="205" spans="1:14" x14ac:dyDescent="0.25">
      <c r="A205" s="44" t="s">
        <v>129</v>
      </c>
      <c r="B205" s="45" t="str">
        <f t="shared" ref="B205" si="853">+IFERROR(B204/A204-1,"nm")</f>
        <v>nm</v>
      </c>
      <c r="C205" s="45">
        <f t="shared" ref="C205" si="854">+IFERROR(C204/B204-1,"nm")</f>
        <v>0.12000000000000011</v>
      </c>
      <c r="D205" s="45">
        <f t="shared" ref="D205" si="855">+IFERROR(D204/C204-1,"nm")</f>
        <v>8.3333333333333259E-2</v>
      </c>
      <c r="E205" s="45">
        <f t="shared" ref="E205" si="856">+IFERROR(E204/D204-1,"nm")</f>
        <v>0.20879120879120872</v>
      </c>
      <c r="F205" s="45">
        <f t="shared" ref="F205" si="857">+IFERROR(F204/E204-1,"nm")</f>
        <v>5.4545454545454453E-2</v>
      </c>
      <c r="G205" s="45">
        <f t="shared" ref="G205" si="858">+IFERROR(G204/F204-1,"nm")</f>
        <v>-3.4482758620689613E-2</v>
      </c>
      <c r="H205" s="45">
        <f t="shared" ref="H205" si="859">+IFERROR(H204/G204-1,"nm")</f>
        <v>0.2589285714285714</v>
      </c>
      <c r="I205" s="48">
        <f t="shared" ref="I205" si="860">+IFERROR(I204/H204-1,"nm")</f>
        <v>-4.9645390070921946E-2</v>
      </c>
      <c r="J205" s="48">
        <f t="shared" ref="J205" si="861">+IFERROR(J204/I204-1,"nm")</f>
        <v>4.899999999999971E-2</v>
      </c>
      <c r="K205" s="48">
        <f t="shared" ref="K205" si="862">+IFERROR(K204/J204-1,"nm")</f>
        <v>4.8999999999999932E-2</v>
      </c>
      <c r="L205" s="48">
        <f t="shared" ref="L205" si="863">+IFERROR(L204/K204-1,"nm")</f>
        <v>4.8999999999999932E-2</v>
      </c>
      <c r="M205" s="48">
        <f t="shared" ref="M205" si="864">+IFERROR(M204/L204-1,"nm")</f>
        <v>4.8999999999999932E-2</v>
      </c>
      <c r="N205" s="48">
        <f t="shared" ref="N205" si="865">+IFERROR(N204/M204-1,"nm")</f>
        <v>4.8999999999999932E-2</v>
      </c>
    </row>
    <row r="206" spans="1:14" x14ac:dyDescent="0.25">
      <c r="A206" s="44" t="s">
        <v>133</v>
      </c>
      <c r="B206" s="45">
        <f>+IFERROR(B204/B$199,"nm")</f>
        <v>-0.91463414634146345</v>
      </c>
      <c r="C206" s="45">
        <f t="shared" ref="C206:I206" si="866">+IFERROR(C204/C$199,"nm")</f>
        <v>-0.97674418604651159</v>
      </c>
      <c r="D206" s="45">
        <f t="shared" si="866"/>
        <v>1.2133333333333334</v>
      </c>
      <c r="E206" s="45">
        <f t="shared" si="866"/>
        <v>4.2307692307692308</v>
      </c>
      <c r="F206" s="45">
        <f t="shared" si="866"/>
        <v>-16.571428571428573</v>
      </c>
      <c r="G206" s="45">
        <f t="shared" si="866"/>
        <v>-10.181818181818182</v>
      </c>
      <c r="H206" s="45">
        <f t="shared" si="866"/>
        <v>3.5249999999999999</v>
      </c>
      <c r="I206" s="48">
        <f t="shared" si="866"/>
        <v>-1.8611111111111112</v>
      </c>
      <c r="J206" s="48">
        <f t="shared" ref="J206:N206" si="867">+IFERROR(J204/J$21,"nm")</f>
        <v>7.301258649812019E-3</v>
      </c>
      <c r="K206" s="48">
        <f t="shared" si="867"/>
        <v>7.301258649812019E-3</v>
      </c>
      <c r="L206" s="48">
        <f t="shared" si="867"/>
        <v>7.3012586498120199E-3</v>
      </c>
      <c r="M206" s="48">
        <f t="shared" si="867"/>
        <v>7.3012586498120216E-3</v>
      </c>
      <c r="N206" s="48">
        <f t="shared" si="867"/>
        <v>7.3012586498120199E-3</v>
      </c>
    </row>
    <row r="207" spans="1:14" x14ac:dyDescent="0.25">
      <c r="A207" s="44" t="s">
        <v>140</v>
      </c>
      <c r="B207" s="45">
        <f t="shared" ref="B207:I207" si="868">+IFERROR(B204/B214,"nm")</f>
        <v>0.10518934081346423</v>
      </c>
      <c r="C207" s="45">
        <f t="shared" si="868"/>
        <v>8.9647812166488788E-2</v>
      </c>
      <c r="D207" s="45">
        <f t="shared" si="868"/>
        <v>7.3505654281098551E-2</v>
      </c>
      <c r="E207" s="45">
        <f t="shared" si="868"/>
        <v>7.586206896551724E-2</v>
      </c>
      <c r="F207" s="45">
        <f t="shared" si="868"/>
        <v>6.9336521219366412E-2</v>
      </c>
      <c r="G207" s="45">
        <f t="shared" si="868"/>
        <v>5.845511482254697E-2</v>
      </c>
      <c r="H207" s="45">
        <f t="shared" si="868"/>
        <v>7.5401069518716571E-2</v>
      </c>
      <c r="I207" s="48">
        <f t="shared" si="868"/>
        <v>7.374793615850303E-2</v>
      </c>
      <c r="J207" s="51">
        <f>+I207</f>
        <v>7.374793615850303E-2</v>
      </c>
      <c r="K207" s="51">
        <f t="shared" ref="K207" si="869">+J207</f>
        <v>7.374793615850303E-2</v>
      </c>
      <c r="L207" s="51">
        <f t="shared" ref="L207" si="870">+K207</f>
        <v>7.374793615850303E-2</v>
      </c>
      <c r="M207" s="51">
        <f t="shared" ref="M207" si="871">+L207</f>
        <v>7.374793615850303E-2</v>
      </c>
      <c r="N207" s="51">
        <f t="shared" ref="N207" si="872">+M207</f>
        <v>7.374793615850303E-2</v>
      </c>
    </row>
    <row r="208" spans="1:14" x14ac:dyDescent="0.25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49">
        <f>Historicals!I141</f>
        <v>-2219</v>
      </c>
      <c r="J208" s="49">
        <f>+J201-J204</f>
        <v>-2327.7309999999993</v>
      </c>
      <c r="K208" s="49">
        <f t="shared" ref="K208:N208" si="873">+K201-K204</f>
        <v>-2441.7898189999996</v>
      </c>
      <c r="L208" s="49">
        <f t="shared" si="873"/>
        <v>-2561.4375201309995</v>
      </c>
      <c r="M208" s="49">
        <f t="shared" si="873"/>
        <v>-2686.947958617418</v>
      </c>
      <c r="N208" s="49">
        <f t="shared" si="873"/>
        <v>-2818.6084085896709</v>
      </c>
    </row>
    <row r="209" spans="1:14" x14ac:dyDescent="0.25">
      <c r="A209" s="44" t="s">
        <v>129</v>
      </c>
      <c r="B209" s="45" t="str">
        <f t="shared" ref="B209" si="874">+IFERROR(B208/A208-1,"nm")</f>
        <v>nm</v>
      </c>
      <c r="C209" s="45">
        <f t="shared" ref="C209" si="875">+IFERROR(C208/B208-1,"nm")</f>
        <v>6.9279854147675568E-2</v>
      </c>
      <c r="D209" s="45">
        <f t="shared" ref="D209" si="876">+IFERROR(D208/C208-1,"nm")</f>
        <v>-0.38277919863597609</v>
      </c>
      <c r="E209" s="45">
        <f t="shared" ref="E209" si="877">+IFERROR(E208/D208-1,"nm")</f>
        <v>1.0110497237569063</v>
      </c>
      <c r="F209" s="45">
        <f t="shared" ref="F209" si="878">+IFERROR(F208/E208-1,"nm")</f>
        <v>0.24313186813186816</v>
      </c>
      <c r="G209" s="45">
        <f t="shared" ref="G209" si="879">+IFERROR(G208/F208-1,"nm")</f>
        <v>8.6740331491712785E-2</v>
      </c>
      <c r="H209" s="45">
        <f t="shared" ref="H209" si="880">+IFERROR(H208/G208-1,"nm")</f>
        <v>0.14946619217081847</v>
      </c>
      <c r="I209" s="48">
        <f t="shared" ref="I209" si="881">+IFERROR(I208/H208-1,"nm")</f>
        <v>-1.8575851393188847E-2</v>
      </c>
      <c r="J209" s="48">
        <f t="shared" ref="J209" si="882">+IFERROR(J208/I208-1,"nm")</f>
        <v>4.899999999999971E-2</v>
      </c>
      <c r="K209" s="48">
        <f t="shared" ref="K209" si="883">+IFERROR(K208/J208-1,"nm")</f>
        <v>4.9000000000000155E-2</v>
      </c>
      <c r="L209" s="48">
        <f t="shared" ref="L209" si="884">+IFERROR(L208/K208-1,"nm")</f>
        <v>4.8999999999999932E-2</v>
      </c>
      <c r="M209" s="48">
        <f t="shared" ref="M209" si="885">+IFERROR(M208/L208-1,"nm")</f>
        <v>4.899999999999971E-2</v>
      </c>
      <c r="N209" s="48">
        <f t="shared" ref="N209" si="886">+IFERROR(N208/M208-1,"nm")</f>
        <v>4.899999999999971E-2</v>
      </c>
    </row>
    <row r="210" spans="1:14" x14ac:dyDescent="0.25">
      <c r="A210" s="44" t="s">
        <v>131</v>
      </c>
      <c r="B210" s="45">
        <f>+IFERROR(B208/B$199,"nm")</f>
        <v>13.378048780487806</v>
      </c>
      <c r="C210" s="45">
        <f t="shared" ref="C210:N210" si="887">+IFERROR(C208/C$199,"nm")</f>
        <v>13.63953488372093</v>
      </c>
      <c r="D210" s="45">
        <f t="shared" si="887"/>
        <v>-9.6533333333333342</v>
      </c>
      <c r="E210" s="45">
        <f t="shared" si="887"/>
        <v>-56</v>
      </c>
      <c r="F210" s="45">
        <f t="shared" si="887"/>
        <v>258.57142857142856</v>
      </c>
      <c r="G210" s="45">
        <f t="shared" si="887"/>
        <v>178.81818181818181</v>
      </c>
      <c r="H210" s="45">
        <f t="shared" si="887"/>
        <v>-56.524999999999999</v>
      </c>
      <c r="I210" s="48">
        <f t="shared" si="887"/>
        <v>30.819444444444443</v>
      </c>
      <c r="J210" s="48">
        <f t="shared" si="887"/>
        <v>30.819444444444439</v>
      </c>
      <c r="K210" s="48">
        <f t="shared" si="887"/>
        <v>30.819444444444446</v>
      </c>
      <c r="L210" s="48">
        <f t="shared" si="887"/>
        <v>30.819444444444446</v>
      </c>
      <c r="M210" s="48">
        <f t="shared" si="887"/>
        <v>30.819444444444443</v>
      </c>
      <c r="N210" s="48">
        <f t="shared" si="887"/>
        <v>30.819444444444439</v>
      </c>
    </row>
    <row r="211" spans="1:14" x14ac:dyDescent="0.25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49">
        <f>Historicals!I163</f>
        <v>50</v>
      </c>
      <c r="J211" s="46">
        <f>+J199*J213</f>
        <v>52.449999999999996</v>
      </c>
      <c r="K211" s="46">
        <f t="shared" ref="K211:N211" si="888">+K199*K213</f>
        <v>55.020049999999983</v>
      </c>
      <c r="L211" s="46">
        <f t="shared" si="888"/>
        <v>57.716032449999979</v>
      </c>
      <c r="M211" s="46">
        <f t="shared" si="888"/>
        <v>60.544118040049973</v>
      </c>
      <c r="N211" s="46">
        <f t="shared" si="888"/>
        <v>63.510779824012417</v>
      </c>
    </row>
    <row r="212" spans="1:14" x14ac:dyDescent="0.25">
      <c r="A212" s="44" t="s">
        <v>129</v>
      </c>
      <c r="B212" s="45" t="str">
        <f t="shared" ref="B212" si="889">+IFERROR(B211/A211-1,"nm")</f>
        <v>nm</v>
      </c>
      <c r="C212" s="45">
        <f t="shared" ref="C212" si="890">+IFERROR(C211/B211-1,"nm")</f>
        <v>1.5384615384615383</v>
      </c>
      <c r="D212" s="45">
        <f t="shared" ref="D212" si="891">+IFERROR(D211/C211-1,"nm")</f>
        <v>0.10227272727272729</v>
      </c>
      <c r="E212" s="45">
        <f t="shared" ref="E212" si="892">+IFERROR(E211/D211-1,"nm")</f>
        <v>-0.45360824742268047</v>
      </c>
      <c r="F212" s="45">
        <f t="shared" ref="F212" si="893">+IFERROR(F211/E211-1,"nm")</f>
        <v>1.3710691823899372</v>
      </c>
      <c r="G212" s="45">
        <f t="shared" ref="G212" si="894">+IFERROR(G211/F211-1,"nm")</f>
        <v>-0.156498673740053</v>
      </c>
      <c r="H212" s="45">
        <f t="shared" ref="H212" si="895">+IFERROR(H211/G211-1,"nm")</f>
        <v>-0.96540880503144655</v>
      </c>
      <c r="I212" s="48">
        <f t="shared" ref="I212" si="896">+IFERROR(I211/H211-1,"nm")</f>
        <v>3.5454545454545459</v>
      </c>
      <c r="J212" s="48">
        <f t="shared" ref="J212" si="897">+IFERROR(J211/I211-1,"nm")</f>
        <v>4.8999999999999932E-2</v>
      </c>
      <c r="K212" s="48">
        <f t="shared" ref="K212" si="898">+IFERROR(K211/J211-1,"nm")</f>
        <v>4.899999999999971E-2</v>
      </c>
      <c r="L212" s="48">
        <f t="shared" ref="L212" si="899">+IFERROR(L211/K211-1,"nm")</f>
        <v>4.8999999999999932E-2</v>
      </c>
      <c r="M212" s="48">
        <f t="shared" ref="M212" si="900">+IFERROR(M211/L211-1,"nm")</f>
        <v>4.8999999999999932E-2</v>
      </c>
      <c r="N212" s="48">
        <f t="shared" ref="N212" si="901">+IFERROR(N211/M211-1,"nm")</f>
        <v>4.8999999999999932E-2</v>
      </c>
    </row>
    <row r="213" spans="1:14" x14ac:dyDescent="0.25">
      <c r="A213" s="44" t="s">
        <v>133</v>
      </c>
      <c r="B213" s="45">
        <f>+IFERROR(B211/B$199,"nm")</f>
        <v>-1.2682926829268293</v>
      </c>
      <c r="C213" s="45">
        <f t="shared" ref="C213:I213" si="902">+IFERROR(C211/C$199,"nm")</f>
        <v>-3.0697674418604652</v>
      </c>
      <c r="D213" s="45">
        <f t="shared" si="902"/>
        <v>3.88</v>
      </c>
      <c r="E213" s="45">
        <f t="shared" si="902"/>
        <v>6.115384615384615</v>
      </c>
      <c r="F213" s="45">
        <f t="shared" si="902"/>
        <v>-53.857142857142854</v>
      </c>
      <c r="G213" s="45">
        <f t="shared" si="902"/>
        <v>-28.90909090909091</v>
      </c>
      <c r="H213" s="45">
        <f t="shared" si="902"/>
        <v>0.27500000000000002</v>
      </c>
      <c r="I213" s="48">
        <f t="shared" si="902"/>
        <v>-0.69444444444444442</v>
      </c>
      <c r="J213" s="51">
        <f>+I213</f>
        <v>-0.69444444444444442</v>
      </c>
      <c r="K213" s="51">
        <f t="shared" ref="K213" si="903">+J213</f>
        <v>-0.69444444444444442</v>
      </c>
      <c r="L213" s="51">
        <f t="shared" ref="L213" si="904">+K213</f>
        <v>-0.69444444444444442</v>
      </c>
      <c r="M213" s="51">
        <f t="shared" ref="M213" si="905">+L213</f>
        <v>-0.69444444444444442</v>
      </c>
      <c r="N213" s="51">
        <f t="shared" ref="N213" si="906">+M213</f>
        <v>-0.69444444444444442</v>
      </c>
    </row>
    <row r="214" spans="1:14" x14ac:dyDescent="0.25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49">
        <f>Historicals!I152</f>
        <v>1817</v>
      </c>
      <c r="J214" s="46">
        <f>+J199*J216</f>
        <v>1906.0329999999997</v>
      </c>
      <c r="K214" s="46">
        <f>+K199*K216</f>
        <v>1999.4286169999996</v>
      </c>
      <c r="L214" s="46">
        <f>+L199*L216</f>
        <v>2097.4006192329994</v>
      </c>
      <c r="M214" s="46">
        <f>+M199*M216</f>
        <v>2200.1732495754163</v>
      </c>
      <c r="N214" s="46">
        <f>+N199*N216</f>
        <v>2307.9817388046113</v>
      </c>
    </row>
    <row r="215" spans="1:14" x14ac:dyDescent="0.25">
      <c r="A215" s="44" t="s">
        <v>129</v>
      </c>
      <c r="B215" s="45" t="str">
        <f t="shared" ref="B215" si="907">+IFERROR(B214/A214-1,"nm")</f>
        <v>nm</v>
      </c>
      <c r="C215" s="45">
        <f t="shared" ref="C215" si="908">+IFERROR(C214/B214-1,"nm")</f>
        <v>0.31416549789621318</v>
      </c>
      <c r="D215" s="45">
        <f t="shared" ref="D215" si="909">+IFERROR(D214/C214-1,"nm")</f>
        <v>0.32123799359658478</v>
      </c>
      <c r="E215" s="45">
        <f t="shared" ref="E215" si="910">+IFERROR(E214/D214-1,"nm")</f>
        <v>0.17124394184168024</v>
      </c>
      <c r="F215" s="45">
        <f t="shared" ref="F215" si="911">+IFERROR(F214/E214-1,"nm")</f>
        <v>0.15379310344827579</v>
      </c>
      <c r="G215" s="45">
        <f t="shared" ref="G215" si="912">+IFERROR(G214/F214-1,"nm")</f>
        <v>0.14524805738194857</v>
      </c>
      <c r="H215" s="45">
        <f t="shared" ref="H215" si="913">+IFERROR(H214/G214-1,"nm")</f>
        <v>-2.4008350730688965E-2</v>
      </c>
      <c r="I215" s="48">
        <f t="shared" ref="I215" si="914">+IFERROR(I214/H214-1,"nm")</f>
        <v>-2.8342245989304793E-2</v>
      </c>
      <c r="J215" s="48">
        <f t="shared" ref="J215" si="915">+IFERROR(J214/I214-1,"nm")</f>
        <v>4.899999999999971E-2</v>
      </c>
      <c r="K215" s="48">
        <f t="shared" ref="K215" si="916">+IFERROR(K214/J214-1,"nm")</f>
        <v>4.8999999999999932E-2</v>
      </c>
      <c r="L215" s="48">
        <f t="shared" ref="L215" si="917">+IFERROR(L214/K214-1,"nm")</f>
        <v>4.8999999999999932E-2</v>
      </c>
      <c r="M215" s="48">
        <f t="shared" ref="M215" si="918">+IFERROR(M214/L214-1,"nm")</f>
        <v>4.8999999999999932E-2</v>
      </c>
      <c r="N215" s="48">
        <f t="shared" ref="N215" si="919">+IFERROR(N214/M214-1,"nm")</f>
        <v>4.899999999999971E-2</v>
      </c>
    </row>
    <row r="216" spans="1:14" x14ac:dyDescent="0.25">
      <c r="A216" s="44" t="s">
        <v>133</v>
      </c>
      <c r="B216" s="45">
        <f>+IFERROR(B214/B$199,"nm")</f>
        <v>-8.6951219512195124</v>
      </c>
      <c r="C216" s="45">
        <f t="shared" ref="C216:I216" si="920">+IFERROR(C214/C$199,"nm")</f>
        <v>-10.895348837209303</v>
      </c>
      <c r="D216" s="45">
        <f t="shared" si="920"/>
        <v>16.506666666666668</v>
      </c>
      <c r="E216" s="45">
        <f t="shared" si="920"/>
        <v>55.769230769230766</v>
      </c>
      <c r="F216" s="45">
        <f t="shared" si="920"/>
        <v>-239</v>
      </c>
      <c r="G216" s="45">
        <f t="shared" si="920"/>
        <v>-174.18181818181819</v>
      </c>
      <c r="H216" s="45">
        <f t="shared" si="920"/>
        <v>46.75</v>
      </c>
      <c r="I216" s="48">
        <f t="shared" si="920"/>
        <v>-25.236111111111111</v>
      </c>
      <c r="J216" s="51">
        <f>+I216</f>
        <v>-25.236111111111111</v>
      </c>
      <c r="K216" s="51">
        <f t="shared" ref="K216" si="921">+J216</f>
        <v>-25.236111111111111</v>
      </c>
      <c r="L216" s="51">
        <f t="shared" ref="L216" si="922">+K216</f>
        <v>-25.236111111111111</v>
      </c>
      <c r="M216" s="51">
        <f t="shared" ref="M216" si="923">+L216</f>
        <v>-25.236111111111111</v>
      </c>
      <c r="N216" s="51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S111"/>
  <sheetViews>
    <sheetView tabSelected="1" topLeftCell="A31" workbookViewId="0">
      <selection activeCell="L54" sqref="L54"/>
    </sheetView>
  </sheetViews>
  <sheetFormatPr defaultRowHeight="15" x14ac:dyDescent="0.25"/>
  <cols>
    <col min="1" max="1" width="36.28515625" customWidth="1"/>
    <col min="10" max="10" width="10.7109375" bestFit="1" customWidth="1"/>
    <col min="13" max="13" width="9.140625" bestFit="1" customWidth="1"/>
    <col min="17" max="17" width="9.28515625" bestFit="1" customWidth="1"/>
  </cols>
  <sheetData>
    <row r="1" spans="1:14" ht="57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7">
        <v>2023</v>
      </c>
      <c r="K1" s="67">
        <v>2024</v>
      </c>
      <c r="L1" s="67">
        <v>2025</v>
      </c>
      <c r="M1" s="67">
        <v>2026</v>
      </c>
      <c r="N1" s="67">
        <v>2027</v>
      </c>
    </row>
    <row r="2" spans="1:14" x14ac:dyDescent="0.25">
      <c r="A2" s="38" t="s">
        <v>142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53918.317514789989</v>
      </c>
      <c r="M3" s="9">
        <f>'Segmental forecast'!M3</f>
        <v>56560.315073014688</v>
      </c>
      <c r="N3" s="9">
        <f>'Segmental forecast'!N3</f>
        <v>59331.770511592411</v>
      </c>
    </row>
    <row r="4" spans="1:14" x14ac:dyDescent="0.25">
      <c r="A4" s="40" t="s">
        <v>129</v>
      </c>
      <c r="B4" s="62" t="str">
        <f>IFERROR(B3/A3-1,"nm")</f>
        <v>nm</v>
      </c>
      <c r="C4" s="62">
        <f>IFERROR(C3/B3-1,"nm")</f>
        <v>5.8004640371229765E-2</v>
      </c>
      <c r="D4" s="62">
        <f t="shared" ref="D4:I4" si="1">IFERROR(D3/C3-1,"nm")</f>
        <v>6.0971089696071123E-2</v>
      </c>
      <c r="E4" s="62">
        <f t="shared" si="1"/>
        <v>5.95924308588065E-2</v>
      </c>
      <c r="F4" s="62">
        <f t="shared" si="1"/>
        <v>7.4731433909388079E-2</v>
      </c>
      <c r="G4" s="62">
        <f t="shared" si="1"/>
        <v>-4.3817266150267153E-2</v>
      </c>
      <c r="H4" s="62">
        <f t="shared" si="1"/>
        <v>0.19076009945726269</v>
      </c>
      <c r="I4" s="62">
        <f t="shared" si="1"/>
        <v>4.8767344739323759E-2</v>
      </c>
      <c r="J4" s="62">
        <f t="shared" ref="J4" si="2">IFERROR(J3/I3-1,"nm")</f>
        <v>4.8999999999999932E-2</v>
      </c>
      <c r="K4" s="62">
        <f t="shared" ref="K4" si="3">IFERROR(K3/J3-1,"nm")</f>
        <v>4.8999999999999932E-2</v>
      </c>
      <c r="L4" s="62">
        <f t="shared" ref="L4" si="4">IFERROR(L3/K3-1,"nm")</f>
        <v>4.8999999999999932E-2</v>
      </c>
      <c r="M4" s="62">
        <f t="shared" ref="M4" si="5">IFERROR(M3/L3-1,"nm")</f>
        <v>4.899999999999971E-2</v>
      </c>
      <c r="N4" s="62">
        <f t="shared" ref="N4" si="6">IFERROR(N3/M3-1,"nm")</f>
        <v>4.9000000000000155E-2</v>
      </c>
    </row>
    <row r="5" spans="1:14" x14ac:dyDescent="0.25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7944.0770000000011</v>
      </c>
      <c r="K5" s="9">
        <f>'Segmental forecast'!K5</f>
        <v>8333.3367729999991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9619.3427121449222</v>
      </c>
    </row>
    <row r="6" spans="1:14" x14ac:dyDescent="0.25">
      <c r="A6" s="54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752.13300000000004</v>
      </c>
      <c r="K6" s="55">
        <f>'Segmental forecast'!K8</f>
        <v>788.9875169999998</v>
      </c>
      <c r="L6" s="55">
        <f>'Segmental forecast'!L8</f>
        <v>827.64790533299981</v>
      </c>
      <c r="M6" s="55">
        <f>'Segmental forecast'!M8</f>
        <v>868.20265269431673</v>
      </c>
      <c r="N6" s="55">
        <f>'Segmental forecast'!N8</f>
        <v>910.74458267633827</v>
      </c>
    </row>
    <row r="7" spans="1:14" x14ac:dyDescent="0.25">
      <c r="A7" s="4" t="s">
        <v>134</v>
      </c>
      <c r="B7" s="5">
        <f>B5-B6</f>
        <v>4233</v>
      </c>
      <c r="C7" s="5">
        <f t="shared" ref="C7:N7" si="7">C5-C6</f>
        <v>4642</v>
      </c>
      <c r="D7" s="5">
        <f t="shared" si="7"/>
        <v>4945</v>
      </c>
      <c r="E7" s="5">
        <f t="shared" si="7"/>
        <v>4379</v>
      </c>
      <c r="F7" s="5">
        <f t="shared" si="7"/>
        <v>4850</v>
      </c>
      <c r="G7" s="5">
        <f t="shared" si="7"/>
        <v>2976</v>
      </c>
      <c r="H7" s="5">
        <f t="shared" si="7"/>
        <v>6923</v>
      </c>
      <c r="I7" s="5">
        <f t="shared" si="7"/>
        <v>6856</v>
      </c>
      <c r="J7" s="5">
        <f t="shared" si="7"/>
        <v>7191.9440000000013</v>
      </c>
      <c r="K7" s="5">
        <f t="shared" si="7"/>
        <v>7544.3492559999995</v>
      </c>
      <c r="L7" s="5">
        <f t="shared" si="7"/>
        <v>7914.0223695439972</v>
      </c>
      <c r="M7" s="5">
        <f t="shared" si="7"/>
        <v>8301.8094656516514</v>
      </c>
      <c r="N7" s="5">
        <f t="shared" si="7"/>
        <v>8708.5981294685844</v>
      </c>
    </row>
    <row r="8" spans="1:14" x14ac:dyDescent="0.25">
      <c r="A8" s="40" t="s">
        <v>129</v>
      </c>
      <c r="B8" s="62" t="str">
        <f>IFERROR(B7/A7-1,"nm")</f>
        <v>nm</v>
      </c>
      <c r="C8" s="62">
        <f t="shared" ref="C8:I8" si="8">IFERROR(C7/B7-1,"nm")</f>
        <v>9.6621781242617555E-2</v>
      </c>
      <c r="D8" s="62">
        <f t="shared" si="8"/>
        <v>6.5273588970271357E-2</v>
      </c>
      <c r="E8" s="62">
        <f t="shared" si="8"/>
        <v>-0.11445904954499497</v>
      </c>
      <c r="F8" s="62">
        <f t="shared" si="8"/>
        <v>0.10755880337976698</v>
      </c>
      <c r="G8" s="62">
        <f t="shared" si="8"/>
        <v>-0.38639175257731961</v>
      </c>
      <c r="H8" s="62">
        <f t="shared" si="8"/>
        <v>1.32627688172043</v>
      </c>
      <c r="I8" s="62">
        <f t="shared" si="8"/>
        <v>-9.67788530983682E-3</v>
      </c>
      <c r="J8" s="62">
        <f t="shared" ref="J8" si="9">IFERROR(J7/I7-1,"nm")</f>
        <v>4.9000000000000155E-2</v>
      </c>
      <c r="K8" s="62">
        <f t="shared" ref="K8" si="10">IFERROR(K7/J7-1,"nm")</f>
        <v>4.899999999999971E-2</v>
      </c>
      <c r="L8" s="62">
        <f t="shared" ref="L8" si="11">IFERROR(L7/K7-1,"nm")</f>
        <v>4.899999999999971E-2</v>
      </c>
      <c r="M8" s="62">
        <f t="shared" ref="M8" si="12">IFERROR(M7/L7-1,"nm")</f>
        <v>4.899999999999971E-2</v>
      </c>
      <c r="N8" s="62">
        <f t="shared" ref="N8" si="13">IFERROR(N7/M7-1,"nm")</f>
        <v>4.9000000000000155E-2</v>
      </c>
    </row>
    <row r="9" spans="1:14" x14ac:dyDescent="0.25">
      <c r="A9" s="40" t="s">
        <v>131</v>
      </c>
      <c r="B9" s="62">
        <f>IFERROR(B7/B3,"nm")</f>
        <v>0.13832881278389594</v>
      </c>
      <c r="C9" s="62">
        <f t="shared" ref="C9:N9" si="14">IFERROR(C7/C3,"nm")</f>
        <v>0.14337781072399308</v>
      </c>
      <c r="D9" s="62">
        <f t="shared" si="14"/>
        <v>0.14395924308588065</v>
      </c>
      <c r="E9" s="62">
        <f t="shared" si="14"/>
        <v>0.12031211363573921</v>
      </c>
      <c r="F9" s="62">
        <f t="shared" si="14"/>
        <v>0.12398701331901731</v>
      </c>
      <c r="G9" s="62">
        <f t="shared" si="14"/>
        <v>7.9565810229126011E-2</v>
      </c>
      <c r="H9" s="62">
        <f t="shared" si="14"/>
        <v>0.1554402981723472</v>
      </c>
      <c r="I9" s="62">
        <f t="shared" si="14"/>
        <v>0.14677799186469706</v>
      </c>
      <c r="J9" s="62">
        <f t="shared" si="14"/>
        <v>0.14677799186469712</v>
      </c>
      <c r="K9" s="62">
        <f t="shared" si="14"/>
        <v>0.14677799186469709</v>
      </c>
      <c r="L9" s="62">
        <f t="shared" si="14"/>
        <v>0.14677799186469703</v>
      </c>
      <c r="M9" s="62">
        <f t="shared" si="14"/>
        <v>0.14677799186469703</v>
      </c>
      <c r="N9" s="62">
        <f t="shared" si="14"/>
        <v>0.14677799186469706</v>
      </c>
    </row>
    <row r="10" spans="1:14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215.04500000000004</v>
      </c>
      <c r="K10" s="3">
        <f t="shared" ref="K10:N10" si="15">J10*(1+K8)</f>
        <v>225.58220499999999</v>
      </c>
      <c r="L10" s="3">
        <f t="shared" si="15"/>
        <v>236.63573304499991</v>
      </c>
      <c r="M10" s="3">
        <f t="shared" si="15"/>
        <v>248.23088396420485</v>
      </c>
      <c r="N10" s="3">
        <f t="shared" si="15"/>
        <v>260.39419727845092</v>
      </c>
    </row>
    <row r="11" spans="1:14" x14ac:dyDescent="0.25">
      <c r="A11" s="4" t="s">
        <v>143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6976.8990000000013</v>
      </c>
      <c r="K11" s="5">
        <f t="shared" si="16"/>
        <v>7318.7670509999998</v>
      </c>
      <c r="L11" s="5">
        <f t="shared" si="16"/>
        <v>7677.3866364989972</v>
      </c>
      <c r="M11" s="5">
        <f t="shared" si="16"/>
        <v>8053.5785816874468</v>
      </c>
      <c r="N11" s="5">
        <f t="shared" si="16"/>
        <v>8448.2039321901339</v>
      </c>
    </row>
    <row r="12" spans="1:14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52">
        <f>J11*J13</f>
        <v>634.6450000000001</v>
      </c>
      <c r="K12" s="52">
        <f t="shared" ref="K12:N12" si="17">K11*K13</f>
        <v>665.74260500000003</v>
      </c>
      <c r="L12" s="52">
        <f t="shared" si="17"/>
        <v>698.36399264499971</v>
      </c>
      <c r="M12" s="52">
        <f t="shared" si="17"/>
        <v>732.58382828460458</v>
      </c>
      <c r="N12" s="52">
        <f t="shared" si="17"/>
        <v>768.48043587055042</v>
      </c>
    </row>
    <row r="13" spans="1:14" x14ac:dyDescent="0.25">
      <c r="A13" s="56" t="s">
        <v>144</v>
      </c>
      <c r="B13" s="57">
        <f>IFERROR(B12/B11,"nm")</f>
        <v>0.22164090368608799</v>
      </c>
      <c r="C13" s="57">
        <f t="shared" ref="C13:I13" si="18">IFERROR(C12/C11,"nm")</f>
        <v>0.18667531905688947</v>
      </c>
      <c r="D13" s="57">
        <f t="shared" si="18"/>
        <v>0.13221449038067951</v>
      </c>
      <c r="E13" s="57">
        <f t="shared" si="18"/>
        <v>0.55306358381502885</v>
      </c>
      <c r="F13" s="57">
        <f t="shared" si="18"/>
        <v>0.16079983336804832</v>
      </c>
      <c r="G13" s="57">
        <f t="shared" si="18"/>
        <v>0.12054035330793211</v>
      </c>
      <c r="H13" s="57">
        <f t="shared" si="18"/>
        <v>0.14021918630836211</v>
      </c>
      <c r="I13" s="57">
        <f t="shared" si="18"/>
        <v>9.0963764847391368E-2</v>
      </c>
      <c r="J13" s="57">
        <f>I13</f>
        <v>9.0963764847391368E-2</v>
      </c>
      <c r="K13" s="57">
        <f t="shared" ref="K13:N13" si="19">J13</f>
        <v>9.0963764847391368E-2</v>
      </c>
      <c r="L13" s="57">
        <f t="shared" si="19"/>
        <v>9.0963764847391368E-2</v>
      </c>
      <c r="M13" s="57">
        <f t="shared" si="19"/>
        <v>9.0963764847391368E-2</v>
      </c>
      <c r="N13" s="57">
        <f t="shared" si="19"/>
        <v>9.0963764847391368E-2</v>
      </c>
    </row>
    <row r="14" spans="1:14" ht="15.75" thickBot="1" x14ac:dyDescent="0.3">
      <c r="A14" s="6" t="s">
        <v>145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6342.2540000000008</v>
      </c>
      <c r="K14" s="7">
        <f t="shared" si="20"/>
        <v>6653.0244459999994</v>
      </c>
      <c r="L14" s="7">
        <f t="shared" si="20"/>
        <v>6979.0226438539976</v>
      </c>
      <c r="M14" s="7">
        <f t="shared" si="20"/>
        <v>7320.9947534028424</v>
      </c>
      <c r="N14" s="7">
        <f t="shared" si="20"/>
        <v>7679.7234963195833</v>
      </c>
    </row>
    <row r="15" spans="1:14" ht="15.75" thickTop="1" x14ac:dyDescent="0.25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52">
        <f>I15</f>
        <v>1610.8</v>
      </c>
      <c r="K15" s="52">
        <f t="shared" ref="K15:N15" si="21">J15</f>
        <v>1610.8</v>
      </c>
      <c r="L15" s="52">
        <f t="shared" si="21"/>
        <v>1610.8</v>
      </c>
      <c r="M15" s="52">
        <f t="shared" si="21"/>
        <v>1610.8</v>
      </c>
      <c r="N15" s="52">
        <f t="shared" si="21"/>
        <v>1610.8</v>
      </c>
    </row>
    <row r="16" spans="1:14" x14ac:dyDescent="0.25">
      <c r="A16" t="s">
        <v>147</v>
      </c>
      <c r="B16" s="58">
        <f>IFERROR(B14/B15,"nm")</f>
        <v>1.8504070556309362</v>
      </c>
      <c r="C16" s="58">
        <f t="shared" ref="C16:N16" si="22">IFERROR(C14/C15,"nm")</f>
        <v>2.1578192252510759</v>
      </c>
      <c r="D16" s="58">
        <f t="shared" si="22"/>
        <v>2.5059101654846336</v>
      </c>
      <c r="E16" s="58">
        <f t="shared" si="22"/>
        <v>1.1650895063588693</v>
      </c>
      <c r="F16" s="58">
        <f t="shared" si="22"/>
        <v>2.4894957983193278</v>
      </c>
      <c r="G16" s="58">
        <f t="shared" si="22"/>
        <v>1.5952500628298569</v>
      </c>
      <c r="H16" s="58">
        <f t="shared" si="22"/>
        <v>3.5584689946563937</v>
      </c>
      <c r="I16" s="58">
        <f t="shared" si="22"/>
        <v>3.7534144524459898</v>
      </c>
      <c r="J16" s="58">
        <f t="shared" si="22"/>
        <v>3.9373317606158436</v>
      </c>
      <c r="K16" s="58">
        <f t="shared" si="22"/>
        <v>4.1302610168860188</v>
      </c>
      <c r="L16" s="58">
        <f t="shared" si="22"/>
        <v>4.332643806713433</v>
      </c>
      <c r="M16" s="58">
        <f t="shared" si="22"/>
        <v>4.5449433532423908</v>
      </c>
      <c r="N16" s="58">
        <f t="shared" si="22"/>
        <v>4.7676455775512689</v>
      </c>
    </row>
    <row r="17" spans="1:18" x14ac:dyDescent="0.25">
      <c r="A17" t="s">
        <v>148</v>
      </c>
      <c r="B17" s="58">
        <f>-Historicals!B90/B15</f>
        <v>0.508254183627318</v>
      </c>
      <c r="C17" s="58">
        <f>-Historicals!C90/C15</f>
        <v>0.58651362984218081</v>
      </c>
      <c r="D17" s="58">
        <f>-Historicals!D90/D15</f>
        <v>0.66962174940898345</v>
      </c>
      <c r="E17" s="58">
        <f>-Historicals!E90/E15</f>
        <v>0.74920137423904531</v>
      </c>
      <c r="F17" s="58">
        <f>-Historicals!F90/F15</f>
        <v>0.82303509639149774</v>
      </c>
      <c r="G17" s="58">
        <f>-Historicals!G90/G15</f>
        <v>0.91228951997989449</v>
      </c>
      <c r="H17" s="58">
        <f>-Historicals!H90/H15</f>
        <v>1.0177705977382876</v>
      </c>
      <c r="I17" s="58">
        <f>-Historicals!I90/I15</f>
        <v>1.1404271169605165</v>
      </c>
      <c r="J17" s="58">
        <f>I17*(1+J18)</f>
        <v>1.2778655740193714</v>
      </c>
      <c r="K17" s="58">
        <f t="shared" ref="K17:N17" si="23">J17*(1+K18)</f>
        <v>1.4318674126374642</v>
      </c>
      <c r="L17" s="58">
        <f t="shared" si="23"/>
        <v>1.6044287670449646</v>
      </c>
      <c r="M17" s="58">
        <f t="shared" si="23"/>
        <v>1.7977863353841039</v>
      </c>
      <c r="N17" s="58">
        <f t="shared" si="23"/>
        <v>2.014446371244369</v>
      </c>
    </row>
    <row r="18" spans="1:18" x14ac:dyDescent="0.25">
      <c r="A18" s="56" t="s">
        <v>129</v>
      </c>
      <c r="B18" s="57" t="str">
        <f>IFERROR(B17/A17-1,"nm")</f>
        <v>nm</v>
      </c>
      <c r="C18" s="57">
        <f t="shared" ref="C18:I18" si="24">IFERROR(C17/B17-1,"nm")</f>
        <v>0.15397698383186809</v>
      </c>
      <c r="D18" s="57">
        <f t="shared" si="24"/>
        <v>0.14169853067040461</v>
      </c>
      <c r="E18" s="57">
        <f t="shared" si="24"/>
        <v>0.11884265243818604</v>
      </c>
      <c r="F18" s="57">
        <f t="shared" si="24"/>
        <v>9.8549902190775418E-2</v>
      </c>
      <c r="G18" s="57">
        <f t="shared" si="24"/>
        <v>0.10844546481641237</v>
      </c>
      <c r="H18" s="57">
        <f t="shared" si="24"/>
        <v>0.11562237146023313</v>
      </c>
      <c r="I18" s="57">
        <f t="shared" si="24"/>
        <v>0.12051489745803123</v>
      </c>
      <c r="J18" s="57">
        <f>I18</f>
        <v>0.12051489745803123</v>
      </c>
      <c r="K18" s="57">
        <f t="shared" ref="K18:N18" si="25">J18</f>
        <v>0.12051489745803123</v>
      </c>
      <c r="L18" s="57">
        <f t="shared" si="25"/>
        <v>0.12051489745803123</v>
      </c>
      <c r="M18" s="57">
        <f t="shared" si="25"/>
        <v>0.12051489745803123</v>
      </c>
      <c r="N18" s="57">
        <f t="shared" si="25"/>
        <v>0.12051489745803123</v>
      </c>
    </row>
    <row r="19" spans="1:18" x14ac:dyDescent="0.25">
      <c r="A19" s="56" t="s">
        <v>149</v>
      </c>
      <c r="B19" s="57">
        <f>IFERROR(B17*B15/B14,"nm")</f>
        <v>0.27467155514818214</v>
      </c>
      <c r="C19" s="57">
        <f t="shared" ref="C19:N19" si="26">IFERROR(C17*C15/C14,"nm")</f>
        <v>0.27180851063829786</v>
      </c>
      <c r="D19" s="57">
        <f t="shared" si="26"/>
        <v>0.26721698113207548</v>
      </c>
      <c r="E19" s="57">
        <f t="shared" si="26"/>
        <v>0.64304190377651316</v>
      </c>
      <c r="F19" s="57">
        <f t="shared" si="26"/>
        <v>0.33060312732688013</v>
      </c>
      <c r="G19" s="57">
        <f t="shared" si="26"/>
        <v>0.57187869239858213</v>
      </c>
      <c r="H19" s="57">
        <f t="shared" si="26"/>
        <v>0.28601361969617606</v>
      </c>
      <c r="I19" s="57">
        <f t="shared" si="26"/>
        <v>0.30383724776711873</v>
      </c>
      <c r="J19" s="57">
        <f t="shared" si="26"/>
        <v>0.32455115588722927</v>
      </c>
      <c r="K19" s="57">
        <f t="shared" si="26"/>
        <v>0.34667722131445594</v>
      </c>
      <c r="L19" s="57">
        <f t="shared" si="26"/>
        <v>0.37031171696110854</v>
      </c>
      <c r="M19" s="57">
        <f t="shared" si="26"/>
        <v>0.39555747908311156</v>
      </c>
      <c r="N19" s="57">
        <f t="shared" si="26"/>
        <v>0.42252435473171596</v>
      </c>
    </row>
    <row r="20" spans="1:18" x14ac:dyDescent="0.25">
      <c r="A20" s="59" t="s">
        <v>150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8" x14ac:dyDescent="0.25">
      <c r="A21" t="s">
        <v>151</v>
      </c>
      <c r="B21" s="50">
        <f>Historicals!B25</f>
        <v>3852</v>
      </c>
      <c r="C21" s="50">
        <f>Historicals!C25</f>
        <v>3138</v>
      </c>
      <c r="D21" s="50">
        <f>Historicals!D25</f>
        <v>3808</v>
      </c>
      <c r="E21" s="50">
        <f>Historicals!E25</f>
        <v>4249</v>
      </c>
      <c r="F21" s="50">
        <f>Historicals!F25</f>
        <v>4466</v>
      </c>
      <c r="G21" s="50">
        <f>Historicals!G25</f>
        <v>8348</v>
      </c>
      <c r="H21" s="50">
        <f>Historicals!H25</f>
        <v>9889</v>
      </c>
      <c r="I21" s="50">
        <f>Historicals!I25</f>
        <v>8574</v>
      </c>
      <c r="J21" s="69">
        <f>I21*(1+J4)</f>
        <v>8994.1260000000002</v>
      </c>
      <c r="K21" s="69">
        <f t="shared" ref="K21:N21" si="27">J21*(1+K4)</f>
        <v>9434.8381740000004</v>
      </c>
      <c r="L21" s="69">
        <f t="shared" si="27"/>
        <v>9897.1452445260002</v>
      </c>
      <c r="M21" s="69">
        <f t="shared" si="27"/>
        <v>10382.105361507771</v>
      </c>
      <c r="N21" s="69">
        <f t="shared" si="27"/>
        <v>10890.828524221653</v>
      </c>
    </row>
    <row r="22" spans="1:18" x14ac:dyDescent="0.25">
      <c r="A22" t="s">
        <v>152</v>
      </c>
      <c r="B22" s="50">
        <f>Historicals!B39+Historicals!B46</f>
        <v>1186</v>
      </c>
      <c r="C22" s="50">
        <f>Historicals!C39+Historicals!C46</f>
        <v>2054</v>
      </c>
      <c r="D22" s="50">
        <f>Historicals!D39+Historicals!D46</f>
        <v>3477</v>
      </c>
      <c r="E22" s="50">
        <f>Historicals!E39+Historicals!E46</f>
        <v>3474</v>
      </c>
      <c r="F22" s="50">
        <f>Historicals!F39+Historicals!F46</f>
        <v>3470</v>
      </c>
      <c r="G22" s="50">
        <f>Historicals!G39+Historicals!G46</f>
        <v>9409</v>
      </c>
      <c r="H22" s="50">
        <f>Historicals!H39+Historicals!H46</f>
        <v>9413</v>
      </c>
      <c r="I22" s="50">
        <f>Historicals!I39+Historicals!I46</f>
        <v>9420</v>
      </c>
      <c r="J22" s="52">
        <f>I22*(1+J4)</f>
        <v>9881.58</v>
      </c>
      <c r="K22" s="52">
        <f t="shared" ref="K22:N22" si="28">J22*(1+K4)</f>
        <v>10365.777419999999</v>
      </c>
      <c r="L22" s="52">
        <f t="shared" si="28"/>
        <v>10873.700513579997</v>
      </c>
      <c r="M22" s="52">
        <f t="shared" si="28"/>
        <v>11406.511838745413</v>
      </c>
      <c r="N22" s="52">
        <f t="shared" si="28"/>
        <v>11965.43091884394</v>
      </c>
    </row>
    <row r="23" spans="1:18" x14ac:dyDescent="0.25">
      <c r="A23" t="s">
        <v>153</v>
      </c>
      <c r="B23" s="55">
        <f>Historicals!B28+Historicals!B27-Historicals!B41</f>
        <v>5564</v>
      </c>
      <c r="C23" s="55">
        <f>Historicals!C28+Historicals!C27-Historicals!C41</f>
        <v>5888</v>
      </c>
      <c r="D23" s="55">
        <f>Historicals!D28+Historicals!D27-Historicals!D41</f>
        <v>6684</v>
      </c>
      <c r="E23" s="55">
        <f>Historicals!E28+Historicals!E27-Historicals!E41</f>
        <v>6480</v>
      </c>
      <c r="F23" s="55">
        <f>Historicals!F28+Historicals!F27-Historicals!F41</f>
        <v>7282</v>
      </c>
      <c r="G23" s="55">
        <f>Historicals!G28+Historicals!G27-Historicals!G41</f>
        <v>7868</v>
      </c>
      <c r="H23" s="55">
        <f>Historicals!H28+Historicals!H27-Historicals!H41</f>
        <v>8481</v>
      </c>
      <c r="I23" s="55">
        <f>Historicals!I28+Historicals!I27-Historicals!I41</f>
        <v>9729</v>
      </c>
      <c r="J23" s="69">
        <f>I23*(1+J4)</f>
        <v>10205.721</v>
      </c>
      <c r="K23" s="69">
        <f t="shared" ref="K23:N23" si="29">J23*(1+K4)</f>
        <v>10705.801328999998</v>
      </c>
      <c r="L23" s="69">
        <f t="shared" si="29"/>
        <v>11230.385594120997</v>
      </c>
      <c r="M23" s="69">
        <f t="shared" si="29"/>
        <v>11780.674488232922</v>
      </c>
      <c r="N23" s="69">
        <f t="shared" si="29"/>
        <v>12357.927538156337</v>
      </c>
    </row>
    <row r="24" spans="1:18" x14ac:dyDescent="0.25">
      <c r="A24" s="56" t="s">
        <v>154</v>
      </c>
      <c r="B24" s="57">
        <f>IFERROR(B23/B3,"nm")</f>
        <v>0.18182412339466031</v>
      </c>
      <c r="C24" s="57">
        <f t="shared" ref="C24:N24" si="30">IFERROR(C23/C3,"nm")</f>
        <v>0.1818631084754139</v>
      </c>
      <c r="D24" s="57">
        <f t="shared" si="30"/>
        <v>0.19458515283842795</v>
      </c>
      <c r="E24" s="57">
        <f t="shared" si="30"/>
        <v>0.17803665137236585</v>
      </c>
      <c r="F24" s="57">
        <f t="shared" si="30"/>
        <v>0.18615947030702765</v>
      </c>
      <c r="G24" s="57">
        <f t="shared" si="30"/>
        <v>0.21035745795791783</v>
      </c>
      <c r="H24" s="57">
        <f t="shared" si="30"/>
        <v>0.19042166240064665</v>
      </c>
      <c r="I24" s="57">
        <f t="shared" si="30"/>
        <v>0.20828516377649325</v>
      </c>
      <c r="J24" s="57">
        <f t="shared" si="30"/>
        <v>0.20828516377649328</v>
      </c>
      <c r="K24" s="57">
        <f t="shared" si="30"/>
        <v>0.20828516377649325</v>
      </c>
      <c r="L24" s="57">
        <f t="shared" si="30"/>
        <v>0.20828516377649323</v>
      </c>
      <c r="M24" s="57">
        <f t="shared" si="30"/>
        <v>0.20828516377649323</v>
      </c>
      <c r="N24" s="57">
        <f t="shared" si="30"/>
        <v>0.20828516377649323</v>
      </c>
      <c r="R24" s="1"/>
    </row>
    <row r="25" spans="1:18" x14ac:dyDescent="0.25">
      <c r="A25" t="s">
        <v>155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  <c r="J25" s="3">
        <f>I25*(1+J4)</f>
        <v>20601.310999999998</v>
      </c>
      <c r="K25" s="3">
        <f t="shared" ref="K25:N25" si="31">J25*(1+K4)</f>
        <v>21610.775238999995</v>
      </c>
      <c r="L25" s="3">
        <f t="shared" si="31"/>
        <v>22669.703225710993</v>
      </c>
      <c r="M25" s="3">
        <f t="shared" si="31"/>
        <v>23780.518683770824</v>
      </c>
      <c r="N25" s="3">
        <f t="shared" si="31"/>
        <v>24945.764099275599</v>
      </c>
    </row>
    <row r="26" spans="1:18" x14ac:dyDescent="0.25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I26*(1+J4)</f>
        <v>5025.759</v>
      </c>
      <c r="K26" s="3">
        <f t="shared" ref="K26:N26" si="32">J26*(1+K4)</f>
        <v>5272.0211909999998</v>
      </c>
      <c r="L26" s="3">
        <f t="shared" si="32"/>
        <v>5530.3502293589991</v>
      </c>
      <c r="M26" s="3">
        <f t="shared" si="32"/>
        <v>5801.3373905975886</v>
      </c>
      <c r="N26" s="3">
        <f t="shared" si="32"/>
        <v>6085.6029227368717</v>
      </c>
    </row>
    <row r="27" spans="1:18" x14ac:dyDescent="0.25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52">
        <f>I27*(1+J4)</f>
        <v>300.01399999999995</v>
      </c>
      <c r="K27" s="52">
        <f t="shared" ref="K27:N27" si="33">J27*(1+K4)</f>
        <v>314.71468599999992</v>
      </c>
      <c r="L27" s="52">
        <f t="shared" si="33"/>
        <v>330.1357056139999</v>
      </c>
      <c r="M27" s="52">
        <f t="shared" si="33"/>
        <v>346.31235518908579</v>
      </c>
      <c r="N27" s="52">
        <f t="shared" si="33"/>
        <v>363.28166059335103</v>
      </c>
    </row>
    <row r="28" spans="1:18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I28*(1+J4)</f>
        <v>297.916</v>
      </c>
      <c r="K28" s="3">
        <f t="shared" ref="K28:N28" si="34">J28*(1+K4)</f>
        <v>312.51388399999996</v>
      </c>
      <c r="L28" s="3">
        <f t="shared" si="34"/>
        <v>327.82706431599996</v>
      </c>
      <c r="M28" s="3">
        <f t="shared" si="34"/>
        <v>343.89059046748389</v>
      </c>
      <c r="N28" s="3">
        <f t="shared" si="34"/>
        <v>360.74122940039064</v>
      </c>
    </row>
    <row r="29" spans="1:18" x14ac:dyDescent="0.25">
      <c r="A29" s="6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69">
        <f>I29*(1+J4)</f>
        <v>3069.3739999999998</v>
      </c>
      <c r="K29" s="69">
        <f t="shared" ref="K29:N29" si="35">J29*(1+K4)</f>
        <v>3219.7733259999995</v>
      </c>
      <c r="L29" s="69">
        <f t="shared" si="35"/>
        <v>3377.5422189739993</v>
      </c>
      <c r="M29" s="69">
        <f t="shared" si="35"/>
        <v>3543.0417877037244</v>
      </c>
      <c r="N29" s="69">
        <f t="shared" si="35"/>
        <v>3716.6508353012073</v>
      </c>
    </row>
    <row r="30" spans="1:18" x14ac:dyDescent="0.25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69">
        <f>I30*(1+J4)</f>
        <v>4008.2289999999998</v>
      </c>
      <c r="K30" s="69">
        <f t="shared" ref="K30:N30" si="36">J30*(1+K4)</f>
        <v>4204.6322209999998</v>
      </c>
      <c r="L30" s="69">
        <f t="shared" si="36"/>
        <v>4410.6591998289996</v>
      </c>
      <c r="M30" s="69">
        <f t="shared" si="36"/>
        <v>4626.7815006206192</v>
      </c>
      <c r="N30" s="69">
        <f t="shared" si="36"/>
        <v>4853.4937941510307</v>
      </c>
    </row>
    <row r="31" spans="1:18" ht="15.75" thickBot="1" x14ac:dyDescent="0.3">
      <c r="A31" s="6" t="s">
        <v>159</v>
      </c>
      <c r="B31" s="7">
        <f>B21+B25+B26+B27+B28+B29+B30</f>
        <v>21597</v>
      </c>
      <c r="C31" s="7">
        <f t="shared" ref="C31:N31" si="37">C21+C25+C26+C27+C28+C29+C30</f>
        <v>21396</v>
      </c>
      <c r="D31" s="7">
        <f t="shared" si="37"/>
        <v>23259</v>
      </c>
      <c r="E31" s="7">
        <f t="shared" si="37"/>
        <v>22536</v>
      </c>
      <c r="F31" s="7">
        <f t="shared" si="37"/>
        <v>23717</v>
      </c>
      <c r="G31" s="7">
        <f t="shared" si="37"/>
        <v>31342</v>
      </c>
      <c r="H31" s="7">
        <f t="shared" si="37"/>
        <v>37740</v>
      </c>
      <c r="I31" s="7">
        <f t="shared" si="37"/>
        <v>40321</v>
      </c>
      <c r="J31" s="7">
        <f t="shared" si="37"/>
        <v>42296.728999999999</v>
      </c>
      <c r="K31" s="7">
        <f t="shared" si="37"/>
        <v>44369.268720999993</v>
      </c>
      <c r="L31" s="7">
        <f t="shared" si="37"/>
        <v>46543.362888328986</v>
      </c>
      <c r="M31" s="7">
        <f t="shared" si="37"/>
        <v>48823.987669857095</v>
      </c>
      <c r="N31" s="7">
        <f t="shared" si="37"/>
        <v>51216.363065680096</v>
      </c>
      <c r="P31" s="52"/>
    </row>
    <row r="32" spans="1:18" ht="15.75" thickTop="1" x14ac:dyDescent="0.25">
      <c r="A32" t="s">
        <v>160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>
        <f>I32*(1+J4)</f>
        <v>440.58</v>
      </c>
      <c r="K32" s="3">
        <f t="shared" ref="K32:N32" si="38">J32*(1+K4)</f>
        <v>462.16841999999997</v>
      </c>
      <c r="L32" s="3">
        <f t="shared" si="38"/>
        <v>484.81467257999992</v>
      </c>
      <c r="M32" s="3">
        <f t="shared" si="38"/>
        <v>508.57059153641978</v>
      </c>
      <c r="N32" s="3">
        <f t="shared" si="38"/>
        <v>533.49055052170445</v>
      </c>
    </row>
    <row r="33" spans="1:19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52">
        <f>I33*(1+J4)</f>
        <v>524.5</v>
      </c>
      <c r="K33" s="52">
        <f t="shared" ref="K33:N33" si="39">J33*(1+K4)</f>
        <v>550.20049999999992</v>
      </c>
      <c r="L33" s="52">
        <f t="shared" si="39"/>
        <v>577.16032449999989</v>
      </c>
      <c r="M33" s="52">
        <f t="shared" si="39"/>
        <v>605.44118040049966</v>
      </c>
      <c r="N33" s="52">
        <f t="shared" si="39"/>
        <v>635.10779824012423</v>
      </c>
    </row>
    <row r="34" spans="1:19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52">
        <f>I34*(1+J4)</f>
        <v>10.489999999999998</v>
      </c>
      <c r="K34" s="52">
        <f t="shared" ref="K34:N34" si="40">J34*(1+K4)</f>
        <v>11.004009999999997</v>
      </c>
      <c r="L34" s="52">
        <f t="shared" si="40"/>
        <v>11.543206489999996</v>
      </c>
      <c r="M34" s="52">
        <f t="shared" si="40"/>
        <v>12.108823608009992</v>
      </c>
      <c r="N34" s="52">
        <f t="shared" si="40"/>
        <v>12.702155964802483</v>
      </c>
    </row>
    <row r="35" spans="1:19" x14ac:dyDescent="0.25">
      <c r="A35" t="s">
        <v>161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69">
        <f>I35*(1+J4)</f>
        <v>10280.199999999999</v>
      </c>
      <c r="K35" s="69">
        <f t="shared" ref="K35:N35" si="41">J35*(1+K4)</f>
        <v>10783.929799999998</v>
      </c>
      <c r="L35" s="69">
        <f t="shared" si="41"/>
        <v>11312.342360199997</v>
      </c>
      <c r="M35" s="69">
        <f t="shared" si="41"/>
        <v>11866.647135849793</v>
      </c>
      <c r="N35" s="69">
        <f t="shared" si="41"/>
        <v>12448.112845506435</v>
      </c>
    </row>
    <row r="36" spans="1:19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52">
        <f>I36*(1+J4)</f>
        <v>9357.08</v>
      </c>
      <c r="K36" s="52">
        <f t="shared" ref="K36:N36" si="42">J36*(1+K4)</f>
        <v>9815.5769199999995</v>
      </c>
      <c r="L36" s="52">
        <f t="shared" si="42"/>
        <v>10296.540189079999</v>
      </c>
      <c r="M36" s="52">
        <f t="shared" si="42"/>
        <v>10801.070658344916</v>
      </c>
      <c r="N36" s="52">
        <f t="shared" si="42"/>
        <v>11330.323120603818</v>
      </c>
    </row>
    <row r="37" spans="1:19" x14ac:dyDescent="0.25">
      <c r="A37" s="6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69">
        <f>I37*(1+J4)</f>
        <v>2913.0729999999999</v>
      </c>
      <c r="K37" s="69">
        <f t="shared" ref="K37:N37" si="43">J37*(1+K4)</f>
        <v>3055.8135769999994</v>
      </c>
      <c r="L37" s="69">
        <f t="shared" si="43"/>
        <v>3205.5484422729992</v>
      </c>
      <c r="M37" s="69">
        <f t="shared" si="43"/>
        <v>3362.6203159443753</v>
      </c>
      <c r="N37" s="69">
        <f t="shared" si="43"/>
        <v>3527.3887114256504</v>
      </c>
    </row>
    <row r="38" spans="1:19" x14ac:dyDescent="0.25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69">
        <f>I38*(1+J4)</f>
        <v>2741.0369999999998</v>
      </c>
      <c r="K38" s="69">
        <f t="shared" ref="K38:N38" si="44">J38*(1+K4)</f>
        <v>2875.3478129999994</v>
      </c>
      <c r="L38" s="69">
        <f t="shared" si="44"/>
        <v>3016.2398558369991</v>
      </c>
      <c r="M38" s="69">
        <f t="shared" si="44"/>
        <v>3164.0356087730111</v>
      </c>
      <c r="N38" s="69">
        <f t="shared" si="44"/>
        <v>3319.0733536028893</v>
      </c>
    </row>
    <row r="39" spans="1:19" x14ac:dyDescent="0.25">
      <c r="A39" t="s">
        <v>163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69">
        <f>I39*(1+J4)</f>
        <v>12046.715999999999</v>
      </c>
      <c r="K39" s="69">
        <f t="shared" ref="K39:N39" si="45">J39*(1+K4)</f>
        <v>12637.005083999999</v>
      </c>
      <c r="L39" s="69">
        <f t="shared" si="45"/>
        <v>13256.218333115998</v>
      </c>
      <c r="M39" s="69">
        <f t="shared" si="45"/>
        <v>13905.773031438677</v>
      </c>
      <c r="N39" s="69">
        <f t="shared" si="45"/>
        <v>14587.155909979174</v>
      </c>
    </row>
    <row r="40" spans="1:19" x14ac:dyDescent="0.25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52">
        <f>I40*(1+J4)</f>
        <v>3.1469999999999998</v>
      </c>
      <c r="K40" s="52">
        <f t="shared" ref="K40:N40" si="46">J40*(1+K4)</f>
        <v>3.3012029999999997</v>
      </c>
      <c r="L40" s="52">
        <f t="shared" si="46"/>
        <v>3.4629619469999993</v>
      </c>
      <c r="M40" s="52">
        <f t="shared" si="46"/>
        <v>3.6326470824029982</v>
      </c>
      <c r="N40" s="52">
        <f t="shared" si="46"/>
        <v>3.8106467894407454</v>
      </c>
    </row>
    <row r="41" spans="1:19" x14ac:dyDescent="0.25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69">
        <f>I41*(1+J4)</f>
        <v>3646.3239999999996</v>
      </c>
      <c r="K41" s="69">
        <f t="shared" ref="K41:N41" si="47">J41*(1+K4)</f>
        <v>3824.9938759999995</v>
      </c>
      <c r="L41" s="69">
        <f t="shared" si="47"/>
        <v>4012.4185759239995</v>
      </c>
      <c r="M41" s="69">
        <f t="shared" si="47"/>
        <v>4209.0270861442741</v>
      </c>
      <c r="N41" s="69">
        <f t="shared" si="47"/>
        <v>4415.269413365344</v>
      </c>
    </row>
    <row r="42" spans="1:19" x14ac:dyDescent="0.25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52">
        <f>I42*(1+J4)</f>
        <v>333.58199999999999</v>
      </c>
      <c r="K42" s="52">
        <f t="shared" ref="K42:N42" si="48">J42*(1+K4)</f>
        <v>349.92751799999996</v>
      </c>
      <c r="L42" s="52">
        <f t="shared" si="48"/>
        <v>367.07396638199992</v>
      </c>
      <c r="M42" s="52">
        <f t="shared" si="48"/>
        <v>385.06059073471783</v>
      </c>
      <c r="N42" s="52">
        <f t="shared" si="48"/>
        <v>403.92855968071905</v>
      </c>
    </row>
    <row r="43" spans="1:19" ht="15.75" thickBot="1" x14ac:dyDescent="0.3">
      <c r="A43" s="6" t="s">
        <v>167</v>
      </c>
      <c r="B43" s="7">
        <f>SUM(B32:B42)</f>
        <v>21597</v>
      </c>
      <c r="C43" s="7">
        <f t="shared" ref="C43:N43" si="49">SUM(C32:C42)</f>
        <v>21396</v>
      </c>
      <c r="D43" s="7">
        <f t="shared" si="49"/>
        <v>23259</v>
      </c>
      <c r="E43" s="7">
        <f t="shared" si="49"/>
        <v>22536</v>
      </c>
      <c r="F43" s="7">
        <f t="shared" si="49"/>
        <v>23717</v>
      </c>
      <c r="G43" s="7">
        <f t="shared" si="49"/>
        <v>31342</v>
      </c>
      <c r="H43" s="7">
        <f t="shared" si="49"/>
        <v>37740</v>
      </c>
      <c r="I43" s="7">
        <f t="shared" si="49"/>
        <v>40321</v>
      </c>
      <c r="J43" s="7">
        <f t="shared" si="49"/>
        <v>42296.728999999999</v>
      </c>
      <c r="K43" s="7">
        <f t="shared" si="49"/>
        <v>44369.268720999993</v>
      </c>
      <c r="L43" s="7">
        <f t="shared" si="49"/>
        <v>46543.362888328993</v>
      </c>
      <c r="M43" s="7">
        <f t="shared" si="49"/>
        <v>48823.987669857102</v>
      </c>
      <c r="N43" s="7">
        <f t="shared" si="49"/>
        <v>51216.363065680096</v>
      </c>
    </row>
    <row r="44" spans="1:19" ht="15.75" thickTop="1" x14ac:dyDescent="0.25">
      <c r="A44" s="61" t="s">
        <v>168</v>
      </c>
      <c r="B44" s="61">
        <f>B31-B43</f>
        <v>0</v>
      </c>
      <c r="C44" s="61">
        <f t="shared" ref="C44:I44" si="50">C31-C43</f>
        <v>0</v>
      </c>
      <c r="D44" s="61">
        <f t="shared" si="50"/>
        <v>0</v>
      </c>
      <c r="E44" s="61">
        <f t="shared" si="50"/>
        <v>0</v>
      </c>
      <c r="F44" s="61">
        <f t="shared" si="50"/>
        <v>0</v>
      </c>
      <c r="G44" s="61">
        <f t="shared" si="50"/>
        <v>0</v>
      </c>
      <c r="H44" s="61">
        <f t="shared" si="50"/>
        <v>0</v>
      </c>
      <c r="I44" s="61">
        <f t="shared" si="5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59" t="s">
        <v>169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9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46">
        <f>J7</f>
        <v>7191.9440000000013</v>
      </c>
      <c r="K46" s="46">
        <f t="shared" ref="K46:M46" si="51">K7</f>
        <v>7544.3492559999995</v>
      </c>
      <c r="L46" s="46">
        <f t="shared" si="51"/>
        <v>7914.0223695439972</v>
      </c>
      <c r="M46" s="46">
        <f t="shared" si="51"/>
        <v>8301.8094656516514</v>
      </c>
      <c r="N46" s="46">
        <f>N7</f>
        <v>8708.5981294685844</v>
      </c>
    </row>
    <row r="47" spans="1:19" x14ac:dyDescent="0.25">
      <c r="A47" t="s">
        <v>132</v>
      </c>
      <c r="B47" s="52">
        <f>'Segmental forecast'!B8</f>
        <v>606</v>
      </c>
      <c r="C47" s="52">
        <f>'Segmental forecast'!C8</f>
        <v>649</v>
      </c>
      <c r="D47" s="52">
        <f>'Segmental forecast'!D8</f>
        <v>706</v>
      </c>
      <c r="E47" s="52">
        <f>'Segmental forecast'!E8</f>
        <v>747</v>
      </c>
      <c r="F47" s="52">
        <f>'Segmental forecast'!F8</f>
        <v>705</v>
      </c>
      <c r="G47" s="52">
        <f>'Segmental forecast'!G8</f>
        <v>721</v>
      </c>
      <c r="H47" s="52">
        <f>'Segmental forecast'!H8</f>
        <v>744</v>
      </c>
      <c r="I47" s="52">
        <f>'Segmental forecast'!I8</f>
        <v>717</v>
      </c>
      <c r="J47" s="52">
        <f>I47*(1+J4)</f>
        <v>752.13299999999992</v>
      </c>
      <c r="K47" s="52">
        <f t="shared" ref="K47:N47" si="52">J47*(1+K4)</f>
        <v>788.98751699999991</v>
      </c>
      <c r="L47" s="52">
        <f t="shared" si="52"/>
        <v>827.64790533299981</v>
      </c>
      <c r="M47" s="52">
        <f t="shared" si="52"/>
        <v>868.20265269431661</v>
      </c>
      <c r="N47" s="52">
        <f t="shared" si="52"/>
        <v>910.74458267633827</v>
      </c>
    </row>
    <row r="48" spans="1:19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52">
        <f>I48*(1+J4)</f>
        <v>1291.319</v>
      </c>
      <c r="K48" s="52">
        <f t="shared" ref="K48:N48" si="53">J48*(1+K4)</f>
        <v>1354.593631</v>
      </c>
      <c r="L48" s="52">
        <f t="shared" si="53"/>
        <v>1420.9687189189999</v>
      </c>
      <c r="M48" s="52">
        <f t="shared" si="53"/>
        <v>1490.5961861460305</v>
      </c>
      <c r="N48" s="52">
        <f t="shared" si="53"/>
        <v>1563.6353992671861</v>
      </c>
      <c r="Q48" s="63"/>
    </row>
    <row r="49" spans="1:19" x14ac:dyDescent="0.25">
      <c r="A49" s="1" t="s">
        <v>171</v>
      </c>
      <c r="B49" s="49">
        <f>B46-B48</f>
        <v>2971</v>
      </c>
      <c r="C49" s="49">
        <f t="shared" ref="C49:I49" si="54">C46-C48</f>
        <v>3894</v>
      </c>
      <c r="D49" s="49">
        <f t="shared" si="54"/>
        <v>4242</v>
      </c>
      <c r="E49" s="49">
        <f t="shared" si="54"/>
        <v>3850</v>
      </c>
      <c r="F49" s="49">
        <f t="shared" si="54"/>
        <v>4093</v>
      </c>
      <c r="G49" s="49">
        <f t="shared" si="54"/>
        <v>1948</v>
      </c>
      <c r="H49" s="49">
        <f t="shared" si="54"/>
        <v>5746</v>
      </c>
      <c r="I49" s="49">
        <f t="shared" si="54"/>
        <v>5625</v>
      </c>
      <c r="J49" s="49">
        <f t="shared" ref="J49" si="55">J46-J48</f>
        <v>5900.6250000000018</v>
      </c>
      <c r="K49" s="49">
        <f t="shared" ref="K49" si="56">K46-K48</f>
        <v>6189.7556249999998</v>
      </c>
      <c r="L49" s="49">
        <f t="shared" ref="L49" si="57">L46-L48</f>
        <v>6493.0536506249973</v>
      </c>
      <c r="M49" s="49">
        <f t="shared" ref="M49" si="58">M46-M48</f>
        <v>6811.2132795056204</v>
      </c>
      <c r="N49" s="49">
        <f t="shared" ref="N49" si="59">N46-N48</f>
        <v>7144.9627302013978</v>
      </c>
    </row>
    <row r="50" spans="1:19" x14ac:dyDescent="0.25">
      <c r="A50" t="s">
        <v>172</v>
      </c>
      <c r="B50" s="50">
        <f>Historicals!B100</f>
        <v>53</v>
      </c>
      <c r="C50" s="50">
        <f>Historicals!C100</f>
        <v>70</v>
      </c>
      <c r="D50" s="50">
        <f>Historicals!D100</f>
        <v>98</v>
      </c>
      <c r="E50" s="50">
        <f>Historicals!E100</f>
        <v>125</v>
      </c>
      <c r="F50" s="50">
        <f>Historicals!F100</f>
        <v>153</v>
      </c>
      <c r="G50" s="50">
        <f>Historicals!G100</f>
        <v>140</v>
      </c>
      <c r="H50" s="50">
        <f>Historicals!H100</f>
        <v>293</v>
      </c>
      <c r="I50" s="50">
        <f>Historicals!I100</f>
        <v>290</v>
      </c>
      <c r="J50" s="3">
        <f>I50*(1+J4)</f>
        <v>304.20999999999998</v>
      </c>
      <c r="K50" s="3">
        <f t="shared" ref="K50:N50" si="60">J50*(1+K4)</f>
        <v>319.11628999999994</v>
      </c>
      <c r="L50" s="3">
        <f t="shared" si="60"/>
        <v>334.7529882099999</v>
      </c>
      <c r="M50" s="3">
        <f t="shared" si="60"/>
        <v>351.15588463228977</v>
      </c>
      <c r="N50" s="3">
        <f t="shared" si="60"/>
        <v>368.362522979272</v>
      </c>
    </row>
    <row r="51" spans="1:19" x14ac:dyDescent="0.25">
      <c r="A51" t="s">
        <v>173</v>
      </c>
      <c r="B51" s="50">
        <f>SUM(Historicals!B72:B75)</f>
        <v>256</v>
      </c>
      <c r="C51" s="50">
        <f>SUM(Historicals!C72:C75)</f>
        <v>-1580</v>
      </c>
      <c r="D51" s="50">
        <f>SUM(Historicals!D72:D75)</f>
        <v>-935</v>
      </c>
      <c r="E51" s="50">
        <f>SUM(Historicals!E72:E75)</f>
        <v>1482</v>
      </c>
      <c r="F51" s="50">
        <f>SUM(Historicals!F72:F75)</f>
        <v>562</v>
      </c>
      <c r="G51" s="50">
        <f>SUM(Historicals!G72:G75)</f>
        <v>-1245</v>
      </c>
      <c r="H51" s="50">
        <f>SUM(Historicals!H72:H75)</f>
        <v>45</v>
      </c>
      <c r="I51" s="50">
        <f>SUM(Historicals!I72:I75)</f>
        <v>-1660</v>
      </c>
      <c r="J51" s="71">
        <f>I51*(1+J4)</f>
        <v>-1741.34</v>
      </c>
      <c r="K51" s="71">
        <f t="shared" ref="K51:N51" si="61">J51*(1+K4)</f>
        <v>-1826.6656599999999</v>
      </c>
      <c r="L51" s="71">
        <f t="shared" si="61"/>
        <v>-1916.1722773399997</v>
      </c>
      <c r="M51" s="71">
        <f t="shared" si="61"/>
        <v>-2010.0647189296592</v>
      </c>
      <c r="N51" s="71">
        <f t="shared" si="61"/>
        <v>-2108.557890157213</v>
      </c>
      <c r="O51" s="70"/>
    </row>
    <row r="52" spans="1:19" x14ac:dyDescent="0.25">
      <c r="A52" t="s">
        <v>135</v>
      </c>
      <c r="B52" s="50">
        <f>-Historicals!B81-Historicals!B102</f>
        <v>757</v>
      </c>
      <c r="C52" s="50">
        <f>-Historicals!C81-Historicals!C102</f>
        <v>891</v>
      </c>
      <c r="D52" s="50">
        <f>-Historicals!D81-Historicals!D102</f>
        <v>839</v>
      </c>
      <c r="E52" s="50">
        <f>-Historicals!E81-Historicals!E102</f>
        <v>734</v>
      </c>
      <c r="F52" s="50">
        <f>-Historicals!F81-Historicals!F102</f>
        <v>959</v>
      </c>
      <c r="G52" s="50">
        <f>-Historicals!G81-Historicals!G102</f>
        <v>965</v>
      </c>
      <c r="H52" s="50">
        <f>-Historicals!H81-Historicals!H102</f>
        <v>516</v>
      </c>
      <c r="I52" s="50">
        <f>-Historicals!I81-Historicals!I102</f>
        <v>598</v>
      </c>
      <c r="J52" s="50">
        <f>I52*(1+J4)</f>
        <v>627.30199999999991</v>
      </c>
      <c r="K52" s="50">
        <f t="shared" ref="K52:N52" si="62">J52*(1+K4)</f>
        <v>658.03979799999991</v>
      </c>
      <c r="L52" s="50">
        <f t="shared" si="62"/>
        <v>690.28374810199989</v>
      </c>
      <c r="M52" s="50">
        <f t="shared" si="62"/>
        <v>724.10765175899769</v>
      </c>
      <c r="N52" s="50">
        <f t="shared" si="62"/>
        <v>759.58892669518866</v>
      </c>
      <c r="O52" s="70"/>
    </row>
    <row r="53" spans="1:19" x14ac:dyDescent="0.25">
      <c r="A53" s="1" t="s">
        <v>174</v>
      </c>
      <c r="B53" s="49">
        <f>B49-B50-B51-B52+B47</f>
        <v>2511</v>
      </c>
      <c r="C53" s="49">
        <f t="shared" ref="C53:I53" si="63">C49-C50-C51-C52+C47</f>
        <v>5162</v>
      </c>
      <c r="D53" s="49">
        <f t="shared" si="63"/>
        <v>4946</v>
      </c>
      <c r="E53" s="49">
        <f t="shared" si="63"/>
        <v>2256</v>
      </c>
      <c r="F53" s="49">
        <f t="shared" si="63"/>
        <v>3124</v>
      </c>
      <c r="G53" s="49">
        <f t="shared" si="63"/>
        <v>2809</v>
      </c>
      <c r="H53" s="49">
        <f t="shared" si="63"/>
        <v>5636</v>
      </c>
      <c r="I53" s="49">
        <f t="shared" si="63"/>
        <v>7114</v>
      </c>
      <c r="J53" s="49">
        <f t="shared" ref="J53" si="64">J49-J50-J51-J52+J47</f>
        <v>7462.5860000000021</v>
      </c>
      <c r="K53" s="49">
        <f t="shared" ref="K53" si="65">K49-K50-K51-K52+K47</f>
        <v>7828.2527139999993</v>
      </c>
      <c r="L53" s="49">
        <f t="shared" ref="L53" si="66">L49-L50-L51-L52+L47</f>
        <v>8211.8370969859971</v>
      </c>
      <c r="M53" s="49">
        <f t="shared" ref="M53" si="67">M49-M50-M51-M52+M47</f>
        <v>8614.2171147383106</v>
      </c>
      <c r="N53" s="49">
        <f t="shared" ref="N53" si="68">N49-N50-N51-N52+N47</f>
        <v>9036.3137533604877</v>
      </c>
      <c r="O53" s="70"/>
    </row>
    <row r="54" spans="1:19" x14ac:dyDescent="0.25">
      <c r="A54" t="s">
        <v>175</v>
      </c>
      <c r="B54" s="50">
        <f>Historicals!B76-'Three Statements'!B53</f>
        <v>2169</v>
      </c>
      <c r="C54" s="50">
        <f>Historicals!C76-'Three Statements'!C53</f>
        <v>-2066</v>
      </c>
      <c r="D54" s="50">
        <f>Historicals!D76-'Three Statements'!D53</f>
        <v>-1100</v>
      </c>
      <c r="E54" s="50">
        <f>Historicals!E76-'Three Statements'!E53</f>
        <v>2699</v>
      </c>
      <c r="F54" s="50">
        <f>Historicals!F76-'Three Statements'!F53</f>
        <v>2779</v>
      </c>
      <c r="G54" s="50">
        <f>Historicals!G76-'Three Statements'!G53</f>
        <v>-324</v>
      </c>
      <c r="H54" s="50">
        <f>Historicals!H76-'Three Statements'!H53</f>
        <v>1021</v>
      </c>
      <c r="I54" s="50">
        <f>Historicals!I76-'Three Statements'!I53</f>
        <v>-1926</v>
      </c>
      <c r="J54" s="71">
        <v>-221</v>
      </c>
      <c r="K54" s="71">
        <f t="shared" ref="K54:N54" si="69">J54*(1+K4)</f>
        <v>-231.82899999999998</v>
      </c>
      <c r="L54" s="71">
        <v>-243</v>
      </c>
      <c r="M54" s="71">
        <f t="shared" si="69"/>
        <v>-254.90699999999993</v>
      </c>
      <c r="N54" s="71">
        <f t="shared" si="69"/>
        <v>-267.39744299999995</v>
      </c>
      <c r="O54" s="71"/>
      <c r="P54" s="52"/>
      <c r="Q54" s="52"/>
      <c r="R54" s="52"/>
      <c r="S54" s="52"/>
    </row>
    <row r="55" spans="1:19" x14ac:dyDescent="0.25">
      <c r="A55" s="26" t="s">
        <v>176</v>
      </c>
      <c r="B55" s="86">
        <f t="shared" ref="B55:N55" si="70">B53+B54</f>
        <v>4680</v>
      </c>
      <c r="C55" s="86">
        <f t="shared" si="70"/>
        <v>3096</v>
      </c>
      <c r="D55" s="86">
        <f t="shared" si="70"/>
        <v>3846</v>
      </c>
      <c r="E55" s="86">
        <f t="shared" si="70"/>
        <v>4955</v>
      </c>
      <c r="F55" s="86">
        <f t="shared" si="70"/>
        <v>5903</v>
      </c>
      <c r="G55" s="86">
        <f t="shared" si="70"/>
        <v>2485</v>
      </c>
      <c r="H55" s="86">
        <f t="shared" si="70"/>
        <v>6657</v>
      </c>
      <c r="I55" s="86">
        <f t="shared" si="70"/>
        <v>5188</v>
      </c>
      <c r="J55" s="86">
        <f t="shared" si="70"/>
        <v>7241.5860000000021</v>
      </c>
      <c r="K55" s="86">
        <f t="shared" si="70"/>
        <v>7596.4237139999996</v>
      </c>
      <c r="L55" s="86">
        <f t="shared" si="70"/>
        <v>7968.8370969859971</v>
      </c>
      <c r="M55" s="86">
        <f t="shared" si="70"/>
        <v>8359.3101147383113</v>
      </c>
      <c r="N55" s="86">
        <f t="shared" si="70"/>
        <v>8768.9163103604878</v>
      </c>
      <c r="O55" s="66"/>
      <c r="P55" s="66"/>
      <c r="Q55" s="66"/>
      <c r="R55" s="66"/>
      <c r="S55" s="66"/>
    </row>
    <row r="56" spans="1:19" x14ac:dyDescent="0.25">
      <c r="A56" t="s">
        <v>177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52">
        <f>I56*(1+J4)</f>
        <v>-1578.7449999999999</v>
      </c>
      <c r="K56" s="52">
        <f t="shared" ref="K56:N56" si="71">J56*(1+K4)</f>
        <v>-1656.1035049999998</v>
      </c>
      <c r="L56" s="52">
        <f t="shared" si="71"/>
        <v>-1737.2525767449997</v>
      </c>
      <c r="M56" s="52">
        <f t="shared" si="71"/>
        <v>-1822.3779530055042</v>
      </c>
      <c r="N56" s="52">
        <f t="shared" si="71"/>
        <v>-1911.6744727027742</v>
      </c>
      <c r="O56" s="52"/>
      <c r="P56" s="52"/>
      <c r="Q56" s="52"/>
      <c r="R56" s="52"/>
    </row>
    <row r="57" spans="1:19" x14ac:dyDescent="0.25">
      <c r="A57" t="s">
        <v>178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52">
        <f>I57*(1+J4)</f>
        <v>-19.930999999999997</v>
      </c>
      <c r="K57" s="52">
        <f t="shared" ref="K57:N57" si="72">J57*(1+K4)</f>
        <v>-20.907618999999997</v>
      </c>
      <c r="L57" s="52">
        <f t="shared" si="72"/>
        <v>-21.932092330999996</v>
      </c>
      <c r="M57" s="52">
        <f t="shared" si="72"/>
        <v>-23.006764855218989</v>
      </c>
      <c r="N57" s="52">
        <f t="shared" si="72"/>
        <v>-24.134096333124724</v>
      </c>
    </row>
    <row r="58" spans="1:19" x14ac:dyDescent="0.25">
      <c r="A58" s="26" t="s">
        <v>179</v>
      </c>
      <c r="B58" s="25">
        <f>B56+B57</f>
        <v>-175</v>
      </c>
      <c r="C58" s="25">
        <f t="shared" ref="C58:N58" si="73">C56+C57</f>
        <v>-1034</v>
      </c>
      <c r="D58" s="25">
        <f t="shared" si="73"/>
        <v>-1008</v>
      </c>
      <c r="E58" s="25">
        <f t="shared" si="73"/>
        <v>276</v>
      </c>
      <c r="F58" s="25">
        <f t="shared" si="73"/>
        <v>-264</v>
      </c>
      <c r="G58" s="25">
        <f t="shared" si="73"/>
        <v>-1028</v>
      </c>
      <c r="H58" s="25">
        <f t="shared" si="73"/>
        <v>-3800</v>
      </c>
      <c r="I58" s="25">
        <f t="shared" si="73"/>
        <v>-1524</v>
      </c>
      <c r="J58" s="25">
        <f t="shared" si="73"/>
        <v>-1598.6759999999999</v>
      </c>
      <c r="K58" s="25">
        <f t="shared" si="73"/>
        <v>-1677.0111239999999</v>
      </c>
      <c r="L58" s="25">
        <f t="shared" si="73"/>
        <v>-1759.1846690759996</v>
      </c>
      <c r="M58" s="25">
        <f t="shared" si="73"/>
        <v>-1845.3847178607232</v>
      </c>
      <c r="N58" s="25">
        <f t="shared" si="73"/>
        <v>-1935.8085690358989</v>
      </c>
      <c r="O58" s="52"/>
      <c r="P58" s="52"/>
      <c r="Q58" s="52"/>
      <c r="R58" s="52"/>
    </row>
    <row r="59" spans="1:19" x14ac:dyDescent="0.25">
      <c r="A59" t="s">
        <v>180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52">
        <f>I59*(1+J4)</f>
        <v>-3003.2869999999998</v>
      </c>
      <c r="K59" s="52">
        <f t="shared" ref="K59:N59" si="74">J59*(1+K4)</f>
        <v>-3150.4480629999998</v>
      </c>
      <c r="L59" s="52">
        <f t="shared" si="74"/>
        <v>-3304.8200180869994</v>
      </c>
      <c r="M59" s="52">
        <f t="shared" si="74"/>
        <v>-3466.7561989732612</v>
      </c>
      <c r="N59" s="52">
        <f t="shared" si="74"/>
        <v>-3636.6272527229517</v>
      </c>
    </row>
    <row r="60" spans="1:19" x14ac:dyDescent="0.25">
      <c r="A60" s="56" t="s">
        <v>129</v>
      </c>
      <c r="B60" s="45" t="str">
        <f>IFERROR(B59/A59-1,"nm")</f>
        <v>nm</v>
      </c>
      <c r="C60" s="45">
        <f>IFERROR(C59/B59-1,"nm")</f>
        <v>0.35198019801980207</v>
      </c>
      <c r="D60" s="45">
        <f t="shared" ref="D60:I60" si="75">IFERROR(D59/C59-1,"nm")</f>
        <v>1.0984987184181616E-3</v>
      </c>
      <c r="E60" s="45">
        <f t="shared" si="75"/>
        <v>0.28785662033650339</v>
      </c>
      <c r="F60" s="45">
        <f t="shared" si="75"/>
        <v>1.8460664583924924E-2</v>
      </c>
      <c r="G60" s="45">
        <f t="shared" si="75"/>
        <v>-0.39152258784160621</v>
      </c>
      <c r="H60" s="45">
        <f t="shared" si="75"/>
        <v>-1.2584784601283228</v>
      </c>
      <c r="I60" s="45">
        <f t="shared" si="75"/>
        <v>-6.0762411347517729</v>
      </c>
      <c r="J60" s="45">
        <f t="shared" ref="J60" si="76">IFERROR(J59/I59-1,"nm")</f>
        <v>4.8999999999999932E-2</v>
      </c>
      <c r="K60" s="45">
        <f t="shared" ref="K60" si="77">IFERROR(K59/J59-1,"nm")</f>
        <v>4.8999999999999932E-2</v>
      </c>
      <c r="L60" s="45">
        <f t="shared" ref="L60" si="78">IFERROR(L59/K59-1,"nm")</f>
        <v>4.8999999999999932E-2</v>
      </c>
      <c r="M60" s="45">
        <f t="shared" ref="M60" si="79">IFERROR(M59/L59-1,"nm")</f>
        <v>4.899999999999971E-2</v>
      </c>
      <c r="N60" s="45">
        <f t="shared" ref="N60" si="80">IFERROR(N59/M59-1,"nm")</f>
        <v>4.9000000000000155E-2</v>
      </c>
    </row>
    <row r="61" spans="1:19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52">
        <f>I61*(1+J60)</f>
        <v>-1927.0129999999999</v>
      </c>
      <c r="K61" s="52">
        <f t="shared" ref="K61:N61" si="81">J61*(1+K60)</f>
        <v>-2021.4366369999998</v>
      </c>
      <c r="L61" s="52">
        <f t="shared" si="81"/>
        <v>-2120.4870322129996</v>
      </c>
      <c r="M61" s="52">
        <f t="shared" si="81"/>
        <v>-2224.3908967914358</v>
      </c>
      <c r="N61" s="52">
        <f t="shared" si="81"/>
        <v>-2333.3860507342165</v>
      </c>
    </row>
    <row r="62" spans="1:19" x14ac:dyDescent="0.25">
      <c r="A62" t="s">
        <v>182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  <c r="J62" s="69">
        <f>I62*(1+J60)</f>
        <v>15.734999999999999</v>
      </c>
      <c r="K62" s="69">
        <f t="shared" ref="K62:N62" si="82">J62*(1+K60)</f>
        <v>16.506014999999998</v>
      </c>
      <c r="L62" s="69">
        <f t="shared" si="82"/>
        <v>17.314809734999997</v>
      </c>
      <c r="M62" s="69">
        <f t="shared" si="82"/>
        <v>18.163235412014991</v>
      </c>
      <c r="N62" s="69">
        <f t="shared" si="82"/>
        <v>19.053233947203729</v>
      </c>
    </row>
    <row r="63" spans="1:19" x14ac:dyDescent="0.25">
      <c r="A63" t="s">
        <v>183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52">
        <f>I63*(1+J60)</f>
        <v>-158.399</v>
      </c>
      <c r="K63" s="52">
        <f t="shared" ref="K63:N63" si="83">J63*(1+K60)</f>
        <v>-166.160551</v>
      </c>
      <c r="L63" s="52">
        <f t="shared" si="83"/>
        <v>-174.302417999</v>
      </c>
      <c r="M63" s="52">
        <f t="shared" si="83"/>
        <v>-182.84323648095094</v>
      </c>
      <c r="N63" s="52">
        <f t="shared" si="83"/>
        <v>-191.80255506851756</v>
      </c>
    </row>
    <row r="64" spans="1:19" x14ac:dyDescent="0.25">
      <c r="A64" s="26" t="s">
        <v>184</v>
      </c>
      <c r="B64" s="25">
        <f>B59+B61+B62+B63</f>
        <v>-2790</v>
      </c>
      <c r="C64" s="25">
        <f t="shared" ref="C64:N64" si="84">C59+C61+C62+C63</f>
        <v>-2671</v>
      </c>
      <c r="D64" s="25">
        <f t="shared" si="84"/>
        <v>-2148</v>
      </c>
      <c r="E64" s="25">
        <f t="shared" si="84"/>
        <v>-4835</v>
      </c>
      <c r="F64" s="25">
        <f t="shared" si="84"/>
        <v>-5293</v>
      </c>
      <c r="G64" s="25">
        <f t="shared" si="84"/>
        <v>2491</v>
      </c>
      <c r="H64" s="25">
        <f t="shared" si="84"/>
        <v>-1459</v>
      </c>
      <c r="I64" s="25">
        <f t="shared" si="84"/>
        <v>-4836</v>
      </c>
      <c r="J64" s="25">
        <f t="shared" si="84"/>
        <v>-5072.9639999999999</v>
      </c>
      <c r="K64" s="25">
        <f t="shared" si="84"/>
        <v>-5321.5392359999996</v>
      </c>
      <c r="L64" s="25">
        <f t="shared" si="84"/>
        <v>-5582.2946585639984</v>
      </c>
      <c r="M64" s="25">
        <f t="shared" si="84"/>
        <v>-5855.8270968336328</v>
      </c>
      <c r="N64" s="25">
        <f t="shared" si="84"/>
        <v>-6142.7626245784822</v>
      </c>
    </row>
    <row r="65" spans="1:14" x14ac:dyDescent="0.25">
      <c r="A65" t="s">
        <v>185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52">
        <f>I65*(1+J4)</f>
        <v>-150.00699999999998</v>
      </c>
      <c r="K65" s="52">
        <f t="shared" ref="K65:N65" si="85">J65*(1+K4)</f>
        <v>-157.35734299999996</v>
      </c>
      <c r="L65" s="52">
        <f t="shared" si="85"/>
        <v>-165.06785280699995</v>
      </c>
      <c r="M65" s="52">
        <f t="shared" si="85"/>
        <v>-173.1561775945429</v>
      </c>
      <c r="N65" s="52">
        <f t="shared" si="85"/>
        <v>-181.64083029667552</v>
      </c>
    </row>
    <row r="66" spans="1:14" x14ac:dyDescent="0.25">
      <c r="A66" s="26" t="s">
        <v>186</v>
      </c>
      <c r="B66" s="25">
        <f>B55+B58+B64+B65</f>
        <v>1632</v>
      </c>
      <c r="C66" s="25">
        <f t="shared" ref="C66:N66" si="86">C55+C58+C64+C65</f>
        <v>-714</v>
      </c>
      <c r="D66" s="25">
        <f t="shared" si="86"/>
        <v>670</v>
      </c>
      <c r="E66" s="25">
        <f t="shared" si="86"/>
        <v>441</v>
      </c>
      <c r="F66" s="25">
        <f t="shared" si="86"/>
        <v>217</v>
      </c>
      <c r="G66" s="25">
        <f t="shared" si="86"/>
        <v>3882</v>
      </c>
      <c r="H66" s="25">
        <f t="shared" si="86"/>
        <v>1541</v>
      </c>
      <c r="I66" s="25">
        <f t="shared" si="86"/>
        <v>-1315</v>
      </c>
      <c r="J66" s="25">
        <f t="shared" si="86"/>
        <v>419.93900000000178</v>
      </c>
      <c r="K66" s="25">
        <f t="shared" si="86"/>
        <v>440.51601100000033</v>
      </c>
      <c r="L66" s="25">
        <f t="shared" si="86"/>
        <v>462.28991653899931</v>
      </c>
      <c r="M66" s="25">
        <f t="shared" si="86"/>
        <v>484.94212244941264</v>
      </c>
      <c r="N66" s="25">
        <f t="shared" si="86"/>
        <v>508.70428644943161</v>
      </c>
    </row>
    <row r="67" spans="1:14" x14ac:dyDescent="0.25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52">
        <f>I68</f>
        <v>8574</v>
      </c>
      <c r="K67" s="52">
        <f>J68</f>
        <v>8993.9390000000021</v>
      </c>
      <c r="L67" s="52">
        <f t="shared" ref="L67:N67" si="87">K68</f>
        <v>9434.4550110000018</v>
      </c>
      <c r="M67" s="52">
        <f t="shared" si="87"/>
        <v>9896.7449275390009</v>
      </c>
      <c r="N67" s="52">
        <f t="shared" si="87"/>
        <v>10381.687049988413</v>
      </c>
    </row>
    <row r="68" spans="1:14" ht="15.75" thickBot="1" x14ac:dyDescent="0.3">
      <c r="A68" s="6" t="s">
        <v>188</v>
      </c>
      <c r="B68" s="64">
        <f>B66+B67</f>
        <v>3852</v>
      </c>
      <c r="C68" s="64">
        <f t="shared" ref="C68:K68" si="88">C66+C67</f>
        <v>3138</v>
      </c>
      <c r="D68" s="64">
        <f t="shared" si="88"/>
        <v>3808</v>
      </c>
      <c r="E68" s="64">
        <f t="shared" si="88"/>
        <v>4249</v>
      </c>
      <c r="F68" s="64">
        <f t="shared" si="88"/>
        <v>4466</v>
      </c>
      <c r="G68" s="64">
        <f t="shared" si="88"/>
        <v>8348</v>
      </c>
      <c r="H68" s="64">
        <f t="shared" si="88"/>
        <v>9889</v>
      </c>
      <c r="I68" s="64">
        <f t="shared" si="88"/>
        <v>8574</v>
      </c>
      <c r="J68" s="64">
        <f t="shared" si="88"/>
        <v>8993.9390000000021</v>
      </c>
      <c r="K68" s="64">
        <f t="shared" si="88"/>
        <v>9434.4550110000018</v>
      </c>
      <c r="L68" s="64">
        <f t="shared" ref="L68:N68" si="89">L66+L67</f>
        <v>9896.7449275390009</v>
      </c>
      <c r="M68" s="64">
        <f t="shared" si="89"/>
        <v>10381.687049988413</v>
      </c>
      <c r="N68" s="64">
        <f t="shared" si="89"/>
        <v>10890.391336437846</v>
      </c>
    </row>
    <row r="69" spans="1:14" ht="15.75" thickTop="1" x14ac:dyDescent="0.25">
      <c r="A69" s="65" t="s">
        <v>168</v>
      </c>
      <c r="B69" s="52">
        <f>B68-B21</f>
        <v>0</v>
      </c>
      <c r="C69" s="52">
        <f t="shared" ref="C69:N69" si="90">C68-C21</f>
        <v>0</v>
      </c>
      <c r="D69" s="52">
        <f t="shared" si="90"/>
        <v>0</v>
      </c>
      <c r="E69" s="52">
        <f t="shared" si="90"/>
        <v>0</v>
      </c>
      <c r="F69" s="52">
        <f t="shared" si="90"/>
        <v>0</v>
      </c>
      <c r="G69" s="52">
        <f t="shared" si="90"/>
        <v>0</v>
      </c>
      <c r="H69" s="52">
        <f t="shared" si="90"/>
        <v>0</v>
      </c>
      <c r="I69" s="52">
        <f t="shared" si="90"/>
        <v>0</v>
      </c>
      <c r="J69" s="52">
        <f t="shared" si="90"/>
        <v>-0.18699999999807915</v>
      </c>
      <c r="K69" s="52">
        <f t="shared" si="90"/>
        <v>-0.38316299999860348</v>
      </c>
      <c r="L69" s="52">
        <f t="shared" si="90"/>
        <v>-0.40031698699931439</v>
      </c>
      <c r="M69" s="52">
        <f t="shared" si="90"/>
        <v>-0.41831151935730304</v>
      </c>
      <c r="N69" s="52">
        <f t="shared" si="90"/>
        <v>-0.43718778380753065</v>
      </c>
    </row>
    <row r="70" spans="1:14" x14ac:dyDescent="0.25">
      <c r="A70" s="1" t="s">
        <v>189</v>
      </c>
      <c r="B70" s="46">
        <f>B22-B21</f>
        <v>-2666</v>
      </c>
      <c r="C70" s="46">
        <f t="shared" ref="C70:N70" si="91">C22-C21</f>
        <v>-1084</v>
      </c>
      <c r="D70" s="46">
        <f t="shared" si="91"/>
        <v>-331</v>
      </c>
      <c r="E70" s="46">
        <f t="shared" si="91"/>
        <v>-775</v>
      </c>
      <c r="F70" s="46">
        <f t="shared" si="91"/>
        <v>-996</v>
      </c>
      <c r="G70" s="46">
        <f t="shared" si="91"/>
        <v>1061</v>
      </c>
      <c r="H70" s="46">
        <f t="shared" si="91"/>
        <v>-476</v>
      </c>
      <c r="I70" s="46">
        <f t="shared" si="91"/>
        <v>846</v>
      </c>
      <c r="J70" s="46">
        <f t="shared" si="91"/>
        <v>887.45399999999972</v>
      </c>
      <c r="K70" s="46">
        <f t="shared" si="91"/>
        <v>930.93924599999809</v>
      </c>
      <c r="L70" s="46">
        <f t="shared" si="91"/>
        <v>976.55526905399711</v>
      </c>
      <c r="M70" s="46">
        <f t="shared" si="91"/>
        <v>1024.4064772376423</v>
      </c>
      <c r="N70" s="46">
        <f t="shared" si="91"/>
        <v>1074.6023946222867</v>
      </c>
    </row>
    <row r="71" spans="1:14" x14ac:dyDescent="0.25">
      <c r="A71" s="1"/>
      <c r="B71" s="46"/>
      <c r="C71" s="46"/>
      <c r="D71" s="46"/>
      <c r="E71" s="46"/>
      <c r="F71" s="46"/>
      <c r="G71" s="46"/>
      <c r="H71" s="46"/>
      <c r="I71" s="46"/>
    </row>
    <row r="72" spans="1:14" x14ac:dyDescent="0.25">
      <c r="A72" s="1"/>
      <c r="B72" s="46"/>
      <c r="C72" s="46"/>
      <c r="D72" s="46"/>
      <c r="E72" s="46"/>
      <c r="F72" s="46"/>
      <c r="G72" s="46"/>
      <c r="H72" s="46"/>
      <c r="I72" s="46"/>
    </row>
    <row r="73" spans="1:14" x14ac:dyDescent="0.25">
      <c r="A73" s="1"/>
      <c r="B73" s="46"/>
      <c r="C73" s="46"/>
      <c r="D73" s="46"/>
      <c r="E73" s="46"/>
      <c r="F73" s="46"/>
      <c r="G73" s="46"/>
      <c r="H73" s="46"/>
      <c r="I73" s="46"/>
    </row>
    <row r="74" spans="1:14" s="70" customFormat="1" x14ac:dyDescent="0.25"/>
    <row r="75" spans="1:14" s="70" customFormat="1" x14ac:dyDescent="0.25"/>
    <row r="76" spans="1:14" s="70" customFormat="1" x14ac:dyDescent="0.25"/>
    <row r="77" spans="1:14" s="70" customFormat="1" x14ac:dyDescent="0.25">
      <c r="B77" s="71"/>
      <c r="C77" s="71"/>
      <c r="D77" s="71"/>
      <c r="E77" s="71"/>
      <c r="F77" s="71"/>
      <c r="G77" s="71"/>
      <c r="H77" s="71"/>
      <c r="I77" s="71"/>
    </row>
    <row r="78" spans="1:14" s="70" customFormat="1" x14ac:dyDescent="0.25">
      <c r="B78" s="71"/>
      <c r="C78" s="71"/>
      <c r="D78" s="71"/>
      <c r="E78" s="71"/>
      <c r="F78" s="71"/>
      <c r="G78" s="71"/>
      <c r="H78" s="71"/>
      <c r="I78" s="71"/>
    </row>
    <row r="79" spans="1:14" s="70" customFormat="1" x14ac:dyDescent="0.25"/>
    <row r="80" spans="1:14" s="70" customFormat="1" x14ac:dyDescent="0.25"/>
    <row r="81" spans="1:15" s="70" customFormat="1" ht="15.75" x14ac:dyDescent="0.25">
      <c r="A81" s="72"/>
      <c r="B81" s="73"/>
      <c r="C81" s="74"/>
      <c r="D81" s="73"/>
      <c r="E81" s="74"/>
      <c r="F81" s="73"/>
      <c r="G81" s="74"/>
      <c r="H81" s="73"/>
      <c r="I81" s="74"/>
      <c r="J81" s="73"/>
      <c r="K81" s="74"/>
      <c r="L81" s="73"/>
      <c r="M81" s="74"/>
      <c r="N81" s="73"/>
      <c r="O81" s="73"/>
    </row>
    <row r="82" spans="1:15" s="70" customFormat="1" ht="15.75" x14ac:dyDescent="0.25">
      <c r="A82" s="75"/>
      <c r="B82" s="75"/>
      <c r="C82" s="76"/>
      <c r="D82" s="76"/>
      <c r="E82" s="76"/>
      <c r="F82" s="76"/>
      <c r="G82" s="76"/>
      <c r="H82" s="76"/>
      <c r="I82" s="76"/>
      <c r="J82" s="76"/>
      <c r="K82" s="75"/>
      <c r="L82" s="75"/>
      <c r="M82" s="75"/>
    </row>
    <row r="83" spans="1:15" s="70" customFormat="1" ht="15.75" x14ac:dyDescent="0.25">
      <c r="A83" s="75"/>
      <c r="B83" s="75"/>
      <c r="C83" s="76"/>
      <c r="D83" s="76"/>
      <c r="E83" s="76"/>
      <c r="F83" s="76"/>
      <c r="G83" s="76"/>
      <c r="H83" s="76"/>
      <c r="I83" s="76"/>
      <c r="J83" s="76"/>
      <c r="K83" s="75"/>
      <c r="L83" s="75"/>
      <c r="M83" s="75"/>
    </row>
    <row r="84" spans="1:15" s="70" customFormat="1" ht="15.75" x14ac:dyDescent="0.25">
      <c r="A84" s="75"/>
      <c r="B84" s="75"/>
      <c r="C84" s="76"/>
      <c r="D84" s="76"/>
      <c r="E84" s="76"/>
      <c r="F84" s="76"/>
      <c r="G84" s="76"/>
      <c r="H84" s="76"/>
      <c r="I84" s="76"/>
      <c r="J84" s="76"/>
      <c r="K84" s="75"/>
      <c r="L84" s="75"/>
      <c r="M84" s="75"/>
    </row>
    <row r="85" spans="1:15" s="70" customFormat="1" ht="15.75" x14ac:dyDescent="0.25">
      <c r="A85" s="75"/>
      <c r="B85" s="75"/>
      <c r="C85" s="76"/>
      <c r="D85" s="76"/>
      <c r="E85" s="76"/>
      <c r="F85" s="76"/>
      <c r="G85" s="76"/>
      <c r="H85" s="76"/>
      <c r="I85" s="76"/>
      <c r="J85" s="76"/>
      <c r="K85" s="75"/>
      <c r="L85" s="75"/>
      <c r="M85" s="75"/>
    </row>
    <row r="86" spans="1:15" s="70" customFormat="1" ht="15.75" x14ac:dyDescent="0.25">
      <c r="A86" s="75"/>
      <c r="B86" s="75"/>
      <c r="C86" s="76"/>
      <c r="D86" s="76"/>
      <c r="E86" s="76"/>
      <c r="F86" s="76"/>
      <c r="G86" s="76"/>
      <c r="H86" s="76"/>
      <c r="I86" s="76"/>
      <c r="J86" s="76"/>
      <c r="K86" s="75"/>
      <c r="L86" s="75"/>
      <c r="M86" s="75"/>
    </row>
    <row r="87" spans="1:15" s="70" customFormat="1" ht="15.75" x14ac:dyDescent="0.25">
      <c r="A87" s="75"/>
      <c r="B87" s="75"/>
      <c r="C87" s="76"/>
      <c r="D87" s="76"/>
      <c r="E87" s="76"/>
      <c r="F87" s="76"/>
      <c r="G87" s="76"/>
      <c r="H87" s="76"/>
      <c r="I87" s="76"/>
      <c r="J87" s="76"/>
      <c r="K87" s="75"/>
      <c r="L87" s="75"/>
      <c r="M87" s="75"/>
    </row>
    <row r="88" spans="1:15" s="70" customFormat="1" ht="15.75" x14ac:dyDescent="0.25">
      <c r="A88" s="77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1:15" s="70" customFormat="1" ht="15.75" x14ac:dyDescent="0.25">
      <c r="A89" s="75"/>
      <c r="B89" s="75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1:15" s="70" customFormat="1" x14ac:dyDescent="0.25"/>
    <row r="91" spans="1:15" s="70" customFormat="1" x14ac:dyDescent="0.25">
      <c r="A91" s="80"/>
      <c r="B91" s="81"/>
      <c r="C91" s="81"/>
      <c r="D91" s="81"/>
      <c r="E91" s="81"/>
      <c r="F91" s="81"/>
      <c r="G91" s="81"/>
      <c r="H91" s="81"/>
      <c r="I91" s="81"/>
      <c r="J91" s="81"/>
    </row>
    <row r="92" spans="1:15" s="70" customFormat="1" x14ac:dyDescent="0.25">
      <c r="A92" s="80"/>
      <c r="B92" s="81"/>
      <c r="C92" s="81"/>
      <c r="D92" s="81"/>
      <c r="E92" s="81"/>
      <c r="F92" s="81"/>
      <c r="G92" s="81"/>
      <c r="H92" s="81"/>
      <c r="I92" s="81"/>
      <c r="J92" s="81"/>
    </row>
    <row r="93" spans="1:15" s="70" customFormat="1" x14ac:dyDescent="0.25">
      <c r="A93" s="80"/>
      <c r="B93" s="82"/>
      <c r="C93" s="81"/>
      <c r="D93" s="81"/>
      <c r="E93" s="81"/>
      <c r="F93" s="81"/>
      <c r="G93" s="81"/>
      <c r="H93" s="81"/>
      <c r="I93" s="81"/>
      <c r="J93" s="81"/>
    </row>
    <row r="94" spans="1:15" s="70" customFormat="1" x14ac:dyDescent="0.25">
      <c r="A94" s="81"/>
      <c r="B94" s="81"/>
      <c r="C94" s="82"/>
      <c r="D94" s="82"/>
      <c r="E94" s="82"/>
      <c r="F94" s="82"/>
      <c r="G94" s="82"/>
      <c r="H94" s="82"/>
      <c r="I94" s="82"/>
      <c r="J94" s="82"/>
    </row>
    <row r="95" spans="1:15" s="70" customFormat="1" x14ac:dyDescent="0.25">
      <c r="A95" s="81"/>
      <c r="B95" s="82"/>
      <c r="C95" s="82"/>
      <c r="D95" s="82"/>
      <c r="E95" s="82"/>
      <c r="F95" s="82"/>
      <c r="G95" s="82"/>
      <c r="H95" s="82"/>
      <c r="I95" s="82"/>
      <c r="J95" s="82"/>
    </row>
    <row r="96" spans="1:15" s="70" customFormat="1" x14ac:dyDescent="0.25">
      <c r="A96" s="81"/>
      <c r="B96" s="81"/>
      <c r="C96" s="83"/>
      <c r="D96" s="83"/>
      <c r="E96" s="83"/>
      <c r="F96" s="83"/>
      <c r="G96" s="83"/>
      <c r="H96" s="83"/>
      <c r="I96" s="83"/>
      <c r="J96" s="83"/>
    </row>
    <row r="97" spans="1:10" s="70" customFormat="1" x14ac:dyDescent="0.25">
      <c r="A97" s="81"/>
      <c r="B97" s="81"/>
    </row>
    <row r="98" spans="1:10" s="70" customFormat="1" x14ac:dyDescent="0.25">
      <c r="A98" s="81"/>
      <c r="B98" s="84"/>
      <c r="C98" s="84"/>
      <c r="D98" s="84"/>
      <c r="E98" s="84"/>
      <c r="F98" s="84"/>
      <c r="G98" s="84"/>
      <c r="H98" s="84"/>
      <c r="I98" s="84"/>
      <c r="J98" s="84"/>
    </row>
    <row r="99" spans="1:10" s="70" customFormat="1" x14ac:dyDescent="0.25">
      <c r="A99" s="81"/>
      <c r="B99" s="82"/>
      <c r="C99" s="83"/>
      <c r="D99" s="83"/>
      <c r="E99" s="83"/>
      <c r="F99" s="83"/>
      <c r="G99" s="83"/>
      <c r="H99" s="83"/>
      <c r="I99" s="83"/>
      <c r="J99" s="83"/>
    </row>
    <row r="100" spans="1:10" s="70" customFormat="1" x14ac:dyDescent="0.25">
      <c r="A100" s="81"/>
      <c r="B100" s="81"/>
      <c r="C100" s="83"/>
      <c r="D100" s="83"/>
      <c r="E100" s="83"/>
      <c r="F100" s="83"/>
      <c r="G100" s="83"/>
      <c r="H100" s="83"/>
      <c r="I100" s="83"/>
      <c r="J100" s="83"/>
    </row>
    <row r="101" spans="1:10" s="70" customFormat="1" x14ac:dyDescent="0.25">
      <c r="A101" s="81"/>
      <c r="B101" s="82"/>
      <c r="C101" s="82"/>
      <c r="D101" s="82"/>
      <c r="E101" s="82"/>
      <c r="F101" s="82"/>
      <c r="G101" s="82"/>
      <c r="H101" s="82"/>
      <c r="I101" s="82"/>
      <c r="J101" s="82"/>
    </row>
    <row r="102" spans="1:10" s="70" customFormat="1" x14ac:dyDescent="0.25">
      <c r="A102" s="81"/>
      <c r="B102" s="81"/>
      <c r="C102" s="82"/>
      <c r="D102" s="82"/>
      <c r="E102" s="82"/>
      <c r="F102" s="82"/>
      <c r="G102" s="82"/>
      <c r="H102" s="82"/>
      <c r="I102" s="82"/>
      <c r="J102" s="82"/>
    </row>
    <row r="103" spans="1:10" s="70" customFormat="1" x14ac:dyDescent="0.25">
      <c r="A103" s="81"/>
      <c r="B103" s="81"/>
      <c r="C103" s="83"/>
      <c r="D103" s="83"/>
      <c r="E103" s="83"/>
      <c r="F103" s="83"/>
      <c r="G103" s="83"/>
      <c r="H103" s="83"/>
      <c r="I103" s="83"/>
      <c r="J103" s="83"/>
    </row>
    <row r="104" spans="1:10" s="70" customFormat="1" x14ac:dyDescent="0.25"/>
    <row r="105" spans="1:10" s="70" customFormat="1" x14ac:dyDescent="0.25"/>
    <row r="106" spans="1:10" s="70" customFormat="1" x14ac:dyDescent="0.25">
      <c r="C106" s="71"/>
      <c r="D106" s="71"/>
      <c r="E106" s="71"/>
      <c r="F106" s="71"/>
      <c r="G106" s="71"/>
      <c r="H106" s="71"/>
      <c r="I106" s="71"/>
      <c r="J106" s="71"/>
    </row>
    <row r="107" spans="1:10" s="70" customFormat="1" x14ac:dyDescent="0.25">
      <c r="C107" s="85"/>
      <c r="D107" s="85"/>
      <c r="E107" s="85"/>
      <c r="F107" s="85"/>
      <c r="G107" s="85"/>
      <c r="H107" s="85"/>
      <c r="I107" s="85"/>
      <c r="J107" s="85"/>
    </row>
    <row r="108" spans="1:10" s="70" customFormat="1" x14ac:dyDescent="0.25">
      <c r="C108" s="85"/>
      <c r="D108" s="85"/>
      <c r="E108" s="85"/>
      <c r="F108" s="85"/>
      <c r="G108" s="85"/>
      <c r="H108" s="85"/>
      <c r="I108" s="85"/>
      <c r="J108" s="85"/>
    </row>
    <row r="109" spans="1:10" s="70" customFormat="1" x14ac:dyDescent="0.25"/>
    <row r="110" spans="1:10" s="70" customFormat="1" x14ac:dyDescent="0.25"/>
    <row r="111" spans="1:10" s="70" customFormat="1" x14ac:dyDescent="0.25"/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2024-04-02T10:28:54Z</dcterms:modified>
</cp:coreProperties>
</file>