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0" windowHeight="8388" firstSheet="1" activeTab="2"/>
  </bookViews>
  <sheets>
    <sheet name="Instructions" sheetId="1" r:id="rId1"/>
    <sheet name="Financial Statements" sheetId="2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3" l="1"/>
  <c r="G57" i="3" s="1"/>
  <c r="G56" i="3" s="1"/>
  <c r="F33" i="3"/>
  <c r="F57" i="3" s="1"/>
  <c r="F56" i="3" s="1"/>
  <c r="G54" i="3"/>
  <c r="F54" i="3"/>
  <c r="G53" i="3"/>
  <c r="F53" i="3"/>
  <c r="G30" i="3"/>
  <c r="F30" i="3"/>
  <c r="D65" i="2"/>
  <c r="C65" i="2"/>
  <c r="G32" i="3"/>
  <c r="G51" i="3" s="1"/>
  <c r="F32" i="3"/>
  <c r="F49" i="3" s="1"/>
  <c r="F48" i="3" s="1"/>
  <c r="G43" i="3"/>
  <c r="G55" i="3" s="1"/>
  <c r="F43" i="3"/>
  <c r="F55" i="3" s="1"/>
  <c r="G42" i="3"/>
  <c r="F42" i="3"/>
  <c r="G41" i="3"/>
  <c r="F41" i="3"/>
  <c r="D104" i="2"/>
  <c r="C104" i="2"/>
  <c r="G40" i="3"/>
  <c r="F40" i="3"/>
  <c r="C35" i="3"/>
  <c r="G37" i="3"/>
  <c r="F37" i="3"/>
  <c r="G29" i="3"/>
  <c r="F29" i="3"/>
  <c r="G27" i="3"/>
  <c r="F27" i="3"/>
  <c r="G26" i="3"/>
  <c r="F26" i="3"/>
  <c r="G25" i="3"/>
  <c r="F25" i="3"/>
  <c r="G22" i="3"/>
  <c r="F22" i="3"/>
  <c r="G21" i="3"/>
  <c r="G20" i="3" s="1"/>
  <c r="F21" i="3"/>
  <c r="F20" i="3" s="1"/>
  <c r="G19" i="3"/>
  <c r="G18" i="3" s="1"/>
  <c r="F19" i="3"/>
  <c r="F18" i="3" s="1"/>
  <c r="G17" i="3"/>
  <c r="J17" i="3" s="1"/>
  <c r="F17" i="3"/>
  <c r="G14" i="3"/>
  <c r="G13" i="3" s="1"/>
  <c r="F14" i="3"/>
  <c r="F13" i="3" s="1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F31" i="3" l="1"/>
  <c r="G31" i="3"/>
  <c r="F47" i="3"/>
  <c r="F46" i="3" s="1"/>
  <c r="G47" i="3"/>
  <c r="G46" i="3" s="1"/>
  <c r="F51" i="3"/>
  <c r="G49" i="3"/>
  <c r="G48" i="3" s="1"/>
  <c r="F36" i="3"/>
  <c r="G36" i="3"/>
  <c r="G28" i="3"/>
  <c r="G12" i="3"/>
  <c r="F12" i="3"/>
  <c r="F28" i="3"/>
  <c r="G52" i="3" l="1"/>
  <c r="G50" i="3"/>
  <c r="F52" i="3"/>
  <c r="F50" i="3"/>
  <c r="A53" i="3" l="1"/>
  <c r="A55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9" i="3" l="1"/>
  <c r="A25" i="3"/>
  <c r="A26" i="3" s="1"/>
  <c r="A27" i="3" s="1"/>
  <c r="A28" i="3" s="1"/>
  <c r="A29" i="3" s="1"/>
  <c r="A36" i="3" s="1"/>
  <c r="A17" i="3"/>
  <c r="A18" i="3" s="1"/>
  <c r="A20" i="3" s="1"/>
  <c r="A22" i="3" s="1"/>
  <c r="A40" i="3" l="1"/>
  <c r="A41" i="3" s="1"/>
  <c r="A42" i="3" s="1"/>
  <c r="A43" i="3" s="1"/>
  <c r="A45" i="3"/>
  <c r="A46" i="3" s="1"/>
  <c r="A47" i="3" s="1"/>
  <c r="A48" i="3" s="1"/>
  <c r="A49" i="3" s="1"/>
  <c r="A50" i="3" s="1"/>
  <c r="A52" i="3" s="1"/>
  <c r="A54" i="3" s="1"/>
  <c r="A56" i="3" s="1"/>
</calcChain>
</file>

<file path=xl/connections.xml><?xml version="1.0" encoding="utf-8"?>
<connections xmlns="http://schemas.openxmlformats.org/spreadsheetml/2006/main">
  <connection id="1" keepAlive="1" name="Query - Table045 (Page 47)" description="Connection to the 'Table045 (Page 47)' query in the workbook." type="5" refreshedVersion="0" background="1">
    <dbPr connection="Provider=Microsoft.Mashup.OleDb.1;Data Source=$Workbook$;Location=&quot;Table045 (Page 47)&quot;;Extended Properties=&quot;&quot;" command="SELECT * FROM [Table045 (Page 47)]"/>
  </connection>
  <connection id="2" keepAlive="1" name="Query - Table046 (Page 48)" description="Connection to the 'Table046 (Page 48)' query in the workbook." type="5" refreshedVersion="8" background="1" saveData="1">
    <dbPr connection="Provider=Microsoft.Mashup.OleDb.1;Data Source=$Workbook$;Location=&quot;Table046 (Page 48)&quot;;Extended Properties=&quot;&quot;" command="SELECT * FROM [Table046 (Page 48)]"/>
  </connection>
  <connection id="3" keepAlive="1" name="Query - Table047 (Page 48)" description="Connection to the 'Table047 (Page 48)' query in the workbook." type="5" refreshedVersion="8" background="1" saveData="1">
    <dbPr connection="Provider=Microsoft.Mashup.OleDb.1;Data Source=$Workbook$;Location=&quot;Table047 (Page 48)&quot;;Extended Properties=&quot;&quot;" command="SELECT * FROM [Table047 (Page 48)]"/>
  </connection>
  <connection id="4" keepAlive="1" name="Query - Table048 (Page 48)" description="Connection to the 'Table048 (Page 48)' query in the workbook." type="5" refreshedVersion="0" background="1">
    <dbPr connection="Provider=Microsoft.Mashup.OleDb.1;Data Source=$Workbook$;Location=&quot;Table048 (Page 48)&quot;;Extended Properties=&quot;&quot;" command="SELECT * FROM [Table048 (Page 48)]"/>
  </connection>
  <connection id="5" keepAlive="1" name="Query - Table050 (Page 50)" description="Connection to the 'Table050 (Page 50)' query in the workbook." type="5" refreshedVersion="0" background="1">
    <dbPr connection="Provider=Microsoft.Mashup.OleDb.1;Data Source=$Workbook$;Location=&quot;Table050 (Page 50)&quot;;Extended Properties=&quot;&quot;" command="SELECT * FROM [Table050 (Page 50)]"/>
  </connection>
</connections>
</file>

<file path=xl/sharedStrings.xml><?xml version="1.0" encoding="utf-8"?>
<sst xmlns="http://schemas.openxmlformats.org/spreadsheetml/2006/main" count="173" uniqueCount="163">
  <si>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</si>
  <si>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</si>
  <si>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</si>
  <si>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</si>
  <si>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</si>
  <si>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</si>
  <si>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</si>
  <si>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</si>
  <si>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</si>
  <si>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</si>
  <si>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</si>
  <si>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</si>
  <si>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</si>
  <si>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</si>
  <si>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</si>
  <si>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</si>
  <si>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</si>
  <si>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</si>
  <si>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</si>
  <si>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</si>
  <si>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</si>
  <si>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</si>
  <si>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</si>
  <si>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</si>
  <si>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</si>
  <si>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</si>
  <si>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</si>
  <si>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</si>
  <si>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</si>
  <si>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</si>
  <si>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</si>
  <si>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</si>
  <si>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</si>
  <si>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</si>
  <si>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</si>
  <si>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</si>
  <si>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</si>
  <si>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</si>
  <si>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</si>
  <si>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</si>
  <si>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</si>
  <si>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</si>
  <si>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</si>
  <si>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</si>
  <si>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</si>
  <si>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</si>
  <si>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</si>
  <si>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</si>
  <si>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</si>
  <si>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</si>
  <si>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</si>
  <si>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</si>
  <si>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</si>
  <si>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</si>
  <si>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</si>
  <si>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</si>
  <si>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</si>
  <si>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</si>
  <si>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Amazon Inc.</t>
  </si>
  <si>
    <t>Net product sales</t>
  </si>
  <si>
    <t>Net service sales</t>
  </si>
  <si>
    <t>Total net sales</t>
  </si>
  <si>
    <t>Operating expenses:</t>
  </si>
  <si>
    <t>Cost of sales</t>
  </si>
  <si>
    <t>Fulfillment</t>
  </si>
  <si>
    <t>Technology and content</t>
  </si>
  <si>
    <t>Sales and marketing</t>
  </si>
  <si>
    <t>General and administrative</t>
  </si>
  <si>
    <t>Other operating expense (income), net</t>
  </si>
  <si>
    <t>Total operating expenses</t>
  </si>
  <si>
    <t>Operating income</t>
  </si>
  <si>
    <t>Interest income</t>
  </si>
  <si>
    <t>Interest expense</t>
  </si>
  <si>
    <t>Other income (expense), net</t>
  </si>
  <si>
    <t>Total non-operating income (expense)</t>
  </si>
  <si>
    <t>Income (loss) before income taxes</t>
  </si>
  <si>
    <t>Benefit (provision) for income taxes</t>
  </si>
  <si>
    <t>Equity-method investment activity, net of tax</t>
  </si>
  <si>
    <t>Net income (loss)</t>
  </si>
  <si>
    <t>Basic earnings per share</t>
  </si>
  <si>
    <t>Diluted earnings per share</t>
  </si>
  <si>
    <t>Weighted-average shares used in computation of earnings per share:</t>
  </si>
  <si>
    <t>Basic</t>
  </si>
  <si>
    <t>Diluted</t>
  </si>
  <si>
    <t>Cash and cash equivalents</t>
  </si>
  <si>
    <t>Marketable securities</t>
  </si>
  <si>
    <t>Inventories</t>
  </si>
  <si>
    <t>Accounts receivable, net and other</t>
  </si>
  <si>
    <t>Total current assets</t>
  </si>
  <si>
    <t>Property and equipment, net</t>
  </si>
  <si>
    <t>Operating leases</t>
  </si>
  <si>
    <t>Goodwill</t>
  </si>
  <si>
    <t>Other assets</t>
  </si>
  <si>
    <t>Total assets</t>
  </si>
  <si>
    <t>LIABILITIES AND STOCKHOLDERS’ EQUITY</t>
  </si>
  <si>
    <t>Current liabilities:</t>
  </si>
  <si>
    <t>Accounts payable</t>
  </si>
  <si>
    <t>Accrued expenses and other</t>
  </si>
  <si>
    <t>Unearned revenue</t>
  </si>
  <si>
    <t>Total current liabilities</t>
  </si>
  <si>
    <t>Long-term lease liabilities</t>
  </si>
  <si>
    <t>Long-term debt</t>
  </si>
  <si>
    <t>Other long-term liabilities</t>
  </si>
  <si>
    <t>Commitments and contingencies (Note 7)</t>
  </si>
  <si>
    <t>Stockholders’ equity:</t>
  </si>
  <si>
    <t>Preferred stock ($0.01 par value; 500 shares authorized; no shares issued or outstanding)</t>
  </si>
  <si>
    <t>Common stock ($0.01 par value; 100,000 shares authorized; 10,644 and 10,757 shares
issued; 10,175 and 10,242 shares outstanding)</t>
  </si>
  <si>
    <t>Treasury stock, at cost</t>
  </si>
  <si>
    <t>Additional paid-in capital</t>
  </si>
  <si>
    <t>Accumulated other comprehensive income (loss)</t>
  </si>
  <si>
    <t>Retained earnings</t>
  </si>
  <si>
    <t>Total stockholders’ equity</t>
  </si>
  <si>
    <t>Total liabilities and stockholders’ equity</t>
  </si>
  <si>
    <t>Current Assets:</t>
  </si>
  <si>
    <t>ASSETS</t>
  </si>
  <si>
    <t>OPERATING ACTIVITIES:</t>
  </si>
  <si>
    <t>Adjustments to reconcile net income (loss) to net cash from operating activities:</t>
  </si>
  <si>
    <t>Stock-based compensation</t>
  </si>
  <si>
    <t>Other expense (income), net</t>
  </si>
  <si>
    <t>Deferred income taxes</t>
  </si>
  <si>
    <t>Changes in operating assets and liabilities:</t>
  </si>
  <si>
    <t>Net cash provided by (used in) operating activities</t>
  </si>
  <si>
    <t>INVESTING ACTIVITIES: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</si>
  <si>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</si>
  <si>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</si>
  <si>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</si>
  <si>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</si>
  <si>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Purchases of marketable securities</t>
  </si>
  <si>
    <t>Net cash provided by (used in) investing activities</t>
  </si>
  <si>
    <t>FINANCING ACTIVITIES:</t>
  </si>
  <si>
    <t>Common stock repurchased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</si>
  <si>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</si>
  <si>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</si>
  <si>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</si>
  <si>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</si>
  <si>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</si>
  <si>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</si>
  <si>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Net cash provided by (used in) financing activities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</si>
  <si>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</si>
  <si>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</si>
  <si>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</si>
  <si>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>CASH, CASH EQUILVALENT, AND RESTRICTED CASH, BEGINNING OF PERIOD</t>
  </si>
  <si>
    <t>CONSOLIDATED STATEMENTS OF OPERATIONS                                       Years ended December,</t>
  </si>
  <si>
    <t>Year ended December,</t>
  </si>
  <si>
    <t>Depreciation and amortization of property and equipment and capitalized content costs, operating lease assets, and other</t>
  </si>
  <si>
    <t>non current assets</t>
  </si>
  <si>
    <t>Amazon's share price (closed price as at June 9)</t>
  </si>
  <si>
    <t>value of outstanding share count</t>
  </si>
  <si>
    <t>Diluted shares count per 1000</t>
  </si>
  <si>
    <t xml:space="preserve">Total Liabilities </t>
  </si>
  <si>
    <t xml:space="preserve">Dividend </t>
  </si>
  <si>
    <t xml:space="preserve">Annual dividend per share </t>
  </si>
  <si>
    <t>Market Captilization</t>
  </si>
  <si>
    <t>Depreciation and amortization should be added to EBIT, not subtracted</t>
  </si>
  <si>
    <t>Cost of sales has been already included in the total operating expenses (row 15), you do not need to subtract it again, EBIT can be easily sourced from Row 16</t>
  </si>
  <si>
    <t>Amazon does not pay annual dividends</t>
  </si>
  <si>
    <t>Include only PPE for Fixed assets</t>
  </si>
  <si>
    <t>Net Income/Number of Shares</t>
  </si>
  <si>
    <t>Net Income/(Equity + Long term Debt)</t>
  </si>
  <si>
    <t>Should include interest in the formula: EBIT / (Interest + Debt repayment)</t>
  </si>
  <si>
    <t>FCFE = Cash from operations + Capex+ Proceeds from issuance of term debt:  Should be issuance of long term debt, not short term debt</t>
  </si>
  <si>
    <t>Number of shares is linked to the wrong cell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</si>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</sst>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0"/>
    <numFmt numFmtId="168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0" fillId="4" borderId="1" xfId="0" applyFill="1" applyBorder="1"/>
    <xf numFmtId="0" fontId="0" fillId="5" borderId="0" xfId="0" applyFill="1"/>
    <xf numFmtId="0" fontId="2" fillId="5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0" fillId="4" borderId="2" xfId="0" applyFill="1" applyBorder="1"/>
    <xf numFmtId="0" fontId="0" fillId="4" borderId="3" xfId="0" applyFill="1" applyBorder="1"/>
    <xf numFmtId="0" fontId="2" fillId="4" borderId="1" xfId="0" applyFont="1" applyFill="1" applyBorder="1"/>
    <xf numFmtId="0" fontId="9" fillId="4" borderId="1" xfId="0" applyFont="1" applyFill="1" applyBorder="1"/>
    <xf numFmtId="0" fontId="9" fillId="4" borderId="2" xfId="0" applyFont="1" applyFill="1" applyBorder="1"/>
    <xf numFmtId="0" fontId="9" fillId="4" borderId="3" xfId="0" applyFont="1" applyFill="1" applyBorder="1"/>
    <xf numFmtId="0" fontId="8" fillId="0" borderId="0" xfId="0" applyFont="1"/>
    <xf numFmtId="0" fontId="9" fillId="0" borderId="0" xfId="0" applyFont="1"/>
    <xf numFmtId="165" fontId="10" fillId="0" borderId="0" xfId="1" applyNumberFormat="1" applyFont="1"/>
    <xf numFmtId="165" fontId="11" fillId="0" borderId="0" xfId="1" applyNumberFormat="1" applyFont="1"/>
    <xf numFmtId="2" fontId="0" fillId="0" borderId="0" xfId="0" quotePrefix="1" applyNumberFormat="1"/>
    <xf numFmtId="167" fontId="0" fillId="0" borderId="0" xfId="0" applyNumberFormat="1"/>
    <xf numFmtId="2" fontId="0" fillId="0" borderId="0" xfId="0" applyNumberFormat="1"/>
    <xf numFmtId="166" fontId="0" fillId="0" borderId="0" xfId="0" applyNumberFormat="1" applyAlignment="1">
      <alignment horizontal="left" indent="1"/>
    </xf>
    <xf numFmtId="168" fontId="0" fillId="0" borderId="0" xfId="3" applyNumberFormat="1" applyFont="1"/>
    <xf numFmtId="10" fontId="0" fillId="0" borderId="0" xfId="3" applyNumberFormat="1" applyFont="1"/>
    <xf numFmtId="0" fontId="0" fillId="6" borderId="0" xfId="0" applyFill="1"/>
    <xf numFmtId="0" fontId="0" fillId="6" borderId="0" xfId="0" applyFill="1" applyAlignment="1">
      <alignment horizontal="left" indent="1"/>
    </xf>
    <xf numFmtId="0" fontId="2" fillId="4" borderId="0" xfId="0" applyFont="1" applyFill="1"/>
    <xf numFmtId="166" fontId="0" fillId="6" borderId="0" xfId="0" applyNumberFormat="1" applyFill="1"/>
    <xf numFmtId="168" fontId="0" fillId="0" borderId="0" xfId="0" applyNumberFormat="1"/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3" sqref="A3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57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55</v>
      </c>
    </row>
    <row r="8" spans="1:1" x14ac:dyDescent="0.3">
      <c r="A8" s="2" t="s">
        <v>56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opLeftCell="A25" workbookViewId="0">
      <selection activeCell="D25" sqref="D25"/>
    </sheetView>
  </sheetViews>
  <sheetFormatPr defaultRowHeight="14.4" x14ac:dyDescent="0.3"/>
  <cols>
    <col min="1" max="1" width="106.88671875" customWidth="1"/>
    <col min="2" max="2" width="18.77734375" customWidth="1"/>
    <col min="3" max="3" width="11.5546875" bestFit="1" customWidth="1"/>
    <col min="4" max="4" width="11.6640625" bestFit="1" customWidth="1"/>
  </cols>
  <sheetData>
    <row r="1" spans="1:10" ht="60" customHeight="1" x14ac:dyDescent="0.3">
      <c r="A1" s="7" t="s">
        <v>58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45" t="s">
        <v>142</v>
      </c>
      <c r="B2" s="45"/>
      <c r="C2" s="45"/>
      <c r="D2" s="45"/>
    </row>
    <row r="3" spans="1:10" x14ac:dyDescent="0.3">
      <c r="B3" s="21">
        <v>2020</v>
      </c>
      <c r="C3" s="9">
        <v>2021</v>
      </c>
      <c r="D3" s="9">
        <v>2022</v>
      </c>
    </row>
    <row r="4" spans="1:10" x14ac:dyDescent="0.3">
      <c r="B4" s="9"/>
      <c r="C4" s="9"/>
      <c r="D4" s="9"/>
    </row>
    <row r="5" spans="1:10" x14ac:dyDescent="0.3">
      <c r="A5" t="s">
        <v>59</v>
      </c>
      <c r="B5">
        <v>215915</v>
      </c>
      <c r="C5">
        <v>241787</v>
      </c>
      <c r="D5" s="17">
        <v>242901</v>
      </c>
    </row>
    <row r="6" spans="1:10" x14ac:dyDescent="0.3">
      <c r="A6" t="s">
        <v>60</v>
      </c>
      <c r="B6" s="28">
        <v>170149</v>
      </c>
      <c r="C6" s="28">
        <v>228035</v>
      </c>
      <c r="D6" s="28">
        <v>271082</v>
      </c>
    </row>
    <row r="7" spans="1:10" x14ac:dyDescent="0.3">
      <c r="A7" s="9" t="s">
        <v>61</v>
      </c>
      <c r="B7" s="29">
        <v>386064</v>
      </c>
      <c r="C7" s="29">
        <v>469822</v>
      </c>
      <c r="D7" s="29">
        <v>513983</v>
      </c>
    </row>
    <row r="8" spans="1:10" ht="15.6" customHeight="1" x14ac:dyDescent="0.3">
      <c r="A8" t="s">
        <v>62</v>
      </c>
    </row>
    <row r="9" spans="1:10" x14ac:dyDescent="0.3">
      <c r="A9" s="9" t="s">
        <v>63</v>
      </c>
      <c r="B9" s="9">
        <v>233307</v>
      </c>
      <c r="C9" s="9">
        <v>272344</v>
      </c>
      <c r="D9" s="9">
        <v>288831</v>
      </c>
    </row>
    <row r="10" spans="1:10" x14ac:dyDescent="0.3">
      <c r="A10" t="s">
        <v>64</v>
      </c>
      <c r="B10">
        <v>58517</v>
      </c>
      <c r="C10">
        <v>75111</v>
      </c>
      <c r="D10">
        <v>84299</v>
      </c>
    </row>
    <row r="11" spans="1:10" x14ac:dyDescent="0.3">
      <c r="A11" t="s">
        <v>65</v>
      </c>
      <c r="B11">
        <v>42740</v>
      </c>
      <c r="C11">
        <v>56052</v>
      </c>
      <c r="D11">
        <v>73213</v>
      </c>
    </row>
    <row r="12" spans="1:10" x14ac:dyDescent="0.3">
      <c r="A12" s="1" t="s">
        <v>66</v>
      </c>
      <c r="B12" s="10">
        <v>22008</v>
      </c>
      <c r="C12" s="10">
        <v>32551</v>
      </c>
      <c r="D12" s="10">
        <v>42238</v>
      </c>
    </row>
    <row r="13" spans="1:10" x14ac:dyDescent="0.3">
      <c r="A13" t="s">
        <v>67</v>
      </c>
      <c r="B13" s="10">
        <v>6668</v>
      </c>
      <c r="C13" s="10">
        <v>8823</v>
      </c>
      <c r="D13" s="10">
        <v>11891</v>
      </c>
    </row>
    <row r="14" spans="1:10" ht="16.2" x14ac:dyDescent="0.45">
      <c r="A14" s="1" t="s">
        <v>68</v>
      </c>
      <c r="B14" s="31">
        <v>-75</v>
      </c>
      <c r="C14" s="31">
        <v>62</v>
      </c>
      <c r="D14" s="31">
        <v>1263</v>
      </c>
    </row>
    <row r="15" spans="1:10" ht="16.2" x14ac:dyDescent="0.45">
      <c r="A15" s="1" t="s">
        <v>69</v>
      </c>
      <c r="B15" s="31">
        <v>363165</v>
      </c>
      <c r="C15" s="31">
        <v>444943</v>
      </c>
      <c r="D15" s="31">
        <v>501735</v>
      </c>
      <c r="E15" s="47"/>
    </row>
    <row r="16" spans="1:10" x14ac:dyDescent="0.3">
      <c r="A16" s="11" t="s">
        <v>70</v>
      </c>
      <c r="B16" s="10">
        <v>22899</v>
      </c>
      <c r="C16" s="10">
        <v>24879</v>
      </c>
      <c r="D16" s="10">
        <v>12248</v>
      </c>
    </row>
    <row r="17" spans="1:4" x14ac:dyDescent="0.3">
      <c r="A17" s="11" t="s">
        <v>71</v>
      </c>
      <c r="B17" s="10">
        <v>555</v>
      </c>
      <c r="C17" s="10">
        <v>448</v>
      </c>
      <c r="D17" s="10">
        <v>989</v>
      </c>
    </row>
    <row r="18" spans="1:4" x14ac:dyDescent="0.3">
      <c r="A18" s="11" t="s">
        <v>72</v>
      </c>
      <c r="B18" s="10">
        <v>-1647</v>
      </c>
      <c r="C18" s="10">
        <v>-1809</v>
      </c>
      <c r="D18" s="10">
        <v>-2367</v>
      </c>
    </row>
    <row r="19" spans="1:4" ht="16.2" x14ac:dyDescent="0.45">
      <c r="A19" t="s">
        <v>73</v>
      </c>
      <c r="B19" s="30">
        <v>2371</v>
      </c>
      <c r="C19" s="30">
        <v>14633</v>
      </c>
      <c r="D19" s="30">
        <v>-16806</v>
      </c>
    </row>
    <row r="20" spans="1:4" ht="16.2" x14ac:dyDescent="0.45">
      <c r="A20" s="1" t="s">
        <v>74</v>
      </c>
      <c r="B20" s="31">
        <v>1279</v>
      </c>
      <c r="C20" s="31">
        <v>13272</v>
      </c>
      <c r="D20" s="31">
        <v>-18184</v>
      </c>
    </row>
    <row r="21" spans="1:4" x14ac:dyDescent="0.3">
      <c r="A21" s="1" t="s">
        <v>75</v>
      </c>
      <c r="B21" s="10">
        <v>24178</v>
      </c>
      <c r="C21" s="10">
        <v>38151</v>
      </c>
      <c r="D21" s="10">
        <v>-5936</v>
      </c>
    </row>
    <row r="22" spans="1:4" x14ac:dyDescent="0.3">
      <c r="A22" t="s">
        <v>76</v>
      </c>
      <c r="B22">
        <v>-2863</v>
      </c>
      <c r="C22">
        <v>-4791</v>
      </c>
      <c r="D22">
        <v>3217</v>
      </c>
    </row>
    <row r="23" spans="1:4" x14ac:dyDescent="0.3">
      <c r="A23" t="s">
        <v>77</v>
      </c>
      <c r="B23" s="28">
        <v>16</v>
      </c>
      <c r="C23" s="28">
        <v>4</v>
      </c>
      <c r="D23" s="28">
        <v>-3</v>
      </c>
    </row>
    <row r="24" spans="1:4" x14ac:dyDescent="0.3">
      <c r="A24" t="s">
        <v>78</v>
      </c>
      <c r="B24" s="29">
        <v>21331</v>
      </c>
      <c r="C24" s="29">
        <v>33364</v>
      </c>
      <c r="D24" s="29">
        <v>-2722</v>
      </c>
    </row>
    <row r="25" spans="1:4" x14ac:dyDescent="0.3">
      <c r="A25" t="s">
        <v>79</v>
      </c>
      <c r="B25" s="29">
        <v>2.13</v>
      </c>
      <c r="C25" s="29">
        <v>3.3</v>
      </c>
      <c r="D25" s="29">
        <v>-0.27</v>
      </c>
    </row>
    <row r="26" spans="1:4" x14ac:dyDescent="0.3">
      <c r="A26" t="s">
        <v>80</v>
      </c>
      <c r="B26" s="29">
        <v>2.09</v>
      </c>
      <c r="C26" s="29">
        <v>3.24</v>
      </c>
      <c r="D26" s="29">
        <v>-0.27</v>
      </c>
    </row>
    <row r="27" spans="1:4" x14ac:dyDescent="0.3">
      <c r="A27" t="s">
        <v>81</v>
      </c>
    </row>
    <row r="28" spans="1:4" x14ac:dyDescent="0.3">
      <c r="A28" t="s">
        <v>82</v>
      </c>
      <c r="B28" s="28">
        <v>10005</v>
      </c>
      <c r="C28" s="28">
        <v>10117</v>
      </c>
      <c r="D28" s="28">
        <v>10189</v>
      </c>
    </row>
    <row r="29" spans="1:4" x14ac:dyDescent="0.3">
      <c r="A29" t="s">
        <v>83</v>
      </c>
      <c r="B29" s="29">
        <v>10198</v>
      </c>
      <c r="C29" s="29">
        <v>10296</v>
      </c>
      <c r="D29" s="29">
        <v>10189</v>
      </c>
    </row>
    <row r="31" spans="1:4" x14ac:dyDescent="0.3">
      <c r="A31" s="43" t="s">
        <v>11</v>
      </c>
      <c r="B31" s="44"/>
      <c r="C31" s="44"/>
      <c r="D31" s="44"/>
    </row>
    <row r="32" spans="1:4" x14ac:dyDescent="0.3">
      <c r="B32" s="9">
        <v>2020</v>
      </c>
      <c r="C32" s="9">
        <v>2021</v>
      </c>
      <c r="D32" s="9">
        <v>2022</v>
      </c>
    </row>
    <row r="34" spans="1:4" x14ac:dyDescent="0.3">
      <c r="A34" s="16" t="s">
        <v>114</v>
      </c>
    </row>
    <row r="35" spans="1:4" x14ac:dyDescent="0.3">
      <c r="A35" t="s">
        <v>113</v>
      </c>
    </row>
    <row r="36" spans="1:4" x14ac:dyDescent="0.3">
      <c r="A36" t="s">
        <v>84</v>
      </c>
      <c r="C36">
        <v>36220</v>
      </c>
      <c r="D36">
        <v>53888</v>
      </c>
    </row>
    <row r="37" spans="1:4" x14ac:dyDescent="0.3">
      <c r="A37" t="s">
        <v>85</v>
      </c>
      <c r="C37">
        <v>59829</v>
      </c>
      <c r="D37">
        <v>16138</v>
      </c>
    </row>
    <row r="38" spans="1:4" x14ac:dyDescent="0.3">
      <c r="A38" t="s">
        <v>86</v>
      </c>
      <c r="C38">
        <v>32640</v>
      </c>
      <c r="D38">
        <v>34405</v>
      </c>
    </row>
    <row r="39" spans="1:4" x14ac:dyDescent="0.3">
      <c r="A39" t="s">
        <v>87</v>
      </c>
      <c r="C39" s="29">
        <v>32891</v>
      </c>
      <c r="D39" s="29">
        <v>42360</v>
      </c>
    </row>
    <row r="40" spans="1:4" s="29" customFormat="1" x14ac:dyDescent="0.3">
      <c r="A40" s="9" t="s">
        <v>88</v>
      </c>
      <c r="C40" s="29">
        <v>161580</v>
      </c>
      <c r="D40" s="29">
        <v>146791</v>
      </c>
    </row>
    <row r="41" spans="1:4" x14ac:dyDescent="0.3">
      <c r="A41" t="s">
        <v>89</v>
      </c>
      <c r="C41">
        <v>160281</v>
      </c>
      <c r="D41">
        <v>186715</v>
      </c>
    </row>
    <row r="42" spans="1:4" x14ac:dyDescent="0.3">
      <c r="A42" t="s">
        <v>90</v>
      </c>
      <c r="C42">
        <v>56082</v>
      </c>
      <c r="D42">
        <v>66123</v>
      </c>
    </row>
    <row r="43" spans="1:4" x14ac:dyDescent="0.3">
      <c r="A43" t="s">
        <v>91</v>
      </c>
      <c r="C43">
        <v>15371</v>
      </c>
      <c r="D43">
        <v>20288</v>
      </c>
    </row>
    <row r="44" spans="1:4" x14ac:dyDescent="0.3">
      <c r="A44" t="s">
        <v>92</v>
      </c>
      <c r="C44">
        <v>27235</v>
      </c>
      <c r="D44">
        <v>42758</v>
      </c>
    </row>
    <row r="45" spans="1:4" x14ac:dyDescent="0.3">
      <c r="A45" s="9" t="s">
        <v>93</v>
      </c>
      <c r="C45" s="29">
        <v>420549</v>
      </c>
      <c r="D45" s="29">
        <v>462675</v>
      </c>
    </row>
    <row r="46" spans="1:4" x14ac:dyDescent="0.3">
      <c r="A46" s="16" t="s">
        <v>94</v>
      </c>
    </row>
    <row r="47" spans="1:4" x14ac:dyDescent="0.3">
      <c r="A47" t="s">
        <v>95</v>
      </c>
    </row>
    <row r="48" spans="1:4" x14ac:dyDescent="0.3">
      <c r="A48" t="s">
        <v>96</v>
      </c>
      <c r="C48">
        <v>78664</v>
      </c>
      <c r="D48">
        <v>79600</v>
      </c>
    </row>
    <row r="49" spans="1:4" x14ac:dyDescent="0.3">
      <c r="A49" t="s">
        <v>97</v>
      </c>
      <c r="C49">
        <v>51775</v>
      </c>
      <c r="D49">
        <v>62566</v>
      </c>
    </row>
    <row r="50" spans="1:4" x14ac:dyDescent="0.3">
      <c r="A50" t="s">
        <v>98</v>
      </c>
      <c r="C50">
        <v>11827</v>
      </c>
      <c r="D50">
        <v>13227</v>
      </c>
    </row>
    <row r="51" spans="1:4" x14ac:dyDescent="0.3">
      <c r="A51" s="9" t="s">
        <v>99</v>
      </c>
      <c r="C51" s="29">
        <v>142266</v>
      </c>
      <c r="D51" s="29">
        <v>155393</v>
      </c>
    </row>
    <row r="52" spans="1:4" x14ac:dyDescent="0.3">
      <c r="A52" t="s">
        <v>100</v>
      </c>
      <c r="C52">
        <v>67651</v>
      </c>
      <c r="D52">
        <v>72968</v>
      </c>
    </row>
    <row r="53" spans="1:4" x14ac:dyDescent="0.3">
      <c r="A53" t="s">
        <v>101</v>
      </c>
      <c r="C53">
        <v>48744</v>
      </c>
      <c r="D53">
        <v>67150</v>
      </c>
    </row>
    <row r="54" spans="1:4" x14ac:dyDescent="0.3">
      <c r="A54" t="s">
        <v>102</v>
      </c>
      <c r="C54">
        <v>23643</v>
      </c>
      <c r="D54">
        <v>21121</v>
      </c>
    </row>
    <row r="55" spans="1:4" x14ac:dyDescent="0.3">
      <c r="A55" t="s">
        <v>103</v>
      </c>
    </row>
    <row r="56" spans="1:4" x14ac:dyDescent="0.3">
      <c r="A56" t="s">
        <v>104</v>
      </c>
    </row>
    <row r="57" spans="1:4" x14ac:dyDescent="0.3">
      <c r="A57" t="s">
        <v>105</v>
      </c>
    </row>
    <row r="58" spans="1:4" x14ac:dyDescent="0.3">
      <c r="A58" t="s">
        <v>106</v>
      </c>
      <c r="C58">
        <v>106</v>
      </c>
      <c r="D58">
        <v>108</v>
      </c>
    </row>
    <row r="59" spans="1:4" x14ac:dyDescent="0.3">
      <c r="A59" t="s">
        <v>107</v>
      </c>
      <c r="C59">
        <v>-1837</v>
      </c>
      <c r="D59">
        <v>-7837</v>
      </c>
    </row>
    <row r="60" spans="1:4" x14ac:dyDescent="0.3">
      <c r="A60" t="s">
        <v>108</v>
      </c>
      <c r="C60">
        <v>55437</v>
      </c>
      <c r="D60">
        <v>75066</v>
      </c>
    </row>
    <row r="61" spans="1:4" x14ac:dyDescent="0.3">
      <c r="A61" t="s">
        <v>109</v>
      </c>
      <c r="C61">
        <v>-1376</v>
      </c>
      <c r="D61">
        <v>-4487</v>
      </c>
    </row>
    <row r="62" spans="1:4" x14ac:dyDescent="0.3">
      <c r="A62" t="s">
        <v>110</v>
      </c>
      <c r="C62">
        <v>85915</v>
      </c>
      <c r="D62">
        <v>83193</v>
      </c>
    </row>
    <row r="63" spans="1:4" x14ac:dyDescent="0.3">
      <c r="A63" s="9" t="s">
        <v>111</v>
      </c>
      <c r="C63" s="29">
        <v>138245</v>
      </c>
      <c r="D63" s="29">
        <v>146043</v>
      </c>
    </row>
    <row r="64" spans="1:4" x14ac:dyDescent="0.3">
      <c r="A64" s="9" t="s">
        <v>112</v>
      </c>
      <c r="C64" s="29">
        <v>420549</v>
      </c>
      <c r="D64" s="29">
        <v>462675</v>
      </c>
    </row>
    <row r="65" spans="1:4" s="9" customFormat="1" x14ac:dyDescent="0.3">
      <c r="A65" s="9" t="s">
        <v>149</v>
      </c>
      <c r="C65" s="29">
        <f>C64-C63</f>
        <v>282304</v>
      </c>
      <c r="D65" s="29">
        <f>D64-D63</f>
        <v>316632</v>
      </c>
    </row>
    <row r="66" spans="1:4" x14ac:dyDescent="0.3">
      <c r="A66" s="20" t="s">
        <v>12</v>
      </c>
      <c r="B66" s="19"/>
      <c r="C66" s="19"/>
      <c r="D66" s="19"/>
    </row>
    <row r="68" spans="1:4" x14ac:dyDescent="0.3">
      <c r="A68" s="24" t="s">
        <v>141</v>
      </c>
      <c r="B68" s="22">
        <v>36410</v>
      </c>
      <c r="C68" s="22">
        <v>42377</v>
      </c>
      <c r="D68" s="23">
        <v>36477</v>
      </c>
    </row>
    <row r="69" spans="1:4" x14ac:dyDescent="0.3">
      <c r="A69" s="25" t="s">
        <v>115</v>
      </c>
      <c r="B69" s="22"/>
      <c r="C69" s="22"/>
      <c r="D69" s="23"/>
    </row>
    <row r="70" spans="1:4" x14ac:dyDescent="0.3">
      <c r="A70" s="18" t="s">
        <v>78</v>
      </c>
      <c r="B70" s="22">
        <v>21331</v>
      </c>
      <c r="C70" s="22">
        <v>33364</v>
      </c>
      <c r="D70" s="23">
        <v>-2722</v>
      </c>
    </row>
    <row r="71" spans="1:4" x14ac:dyDescent="0.3">
      <c r="A71" s="18" t="s">
        <v>116</v>
      </c>
      <c r="B71" s="22"/>
      <c r="C71" s="22"/>
      <c r="D71" s="23"/>
    </row>
    <row r="72" spans="1:4" x14ac:dyDescent="0.3">
      <c r="A72" s="18"/>
      <c r="B72" s="22"/>
      <c r="C72" s="22"/>
      <c r="D72" s="23"/>
    </row>
    <row r="73" spans="1:4" x14ac:dyDescent="0.3">
      <c r="A73" s="18" t="s">
        <v>144</v>
      </c>
      <c r="B73" s="22">
        <v>25180</v>
      </c>
      <c r="C73" s="22">
        <v>34433</v>
      </c>
      <c r="D73" s="23">
        <v>41921</v>
      </c>
    </row>
    <row r="74" spans="1:4" x14ac:dyDescent="0.3">
      <c r="A74" s="18" t="s">
        <v>117</v>
      </c>
      <c r="B74" s="22">
        <v>9208</v>
      </c>
      <c r="C74" s="22">
        <v>12757</v>
      </c>
      <c r="D74" s="23">
        <v>19621</v>
      </c>
    </row>
    <row r="75" spans="1:4" x14ac:dyDescent="0.3">
      <c r="A75" s="18" t="s">
        <v>118</v>
      </c>
      <c r="B75" s="22">
        <v>-2582</v>
      </c>
      <c r="C75" s="22">
        <v>-14306</v>
      </c>
      <c r="D75" s="23">
        <v>16966</v>
      </c>
    </row>
    <row r="76" spans="1:4" x14ac:dyDescent="0.3">
      <c r="A76" s="18" t="s">
        <v>119</v>
      </c>
      <c r="B76" s="22">
        <v>-554</v>
      </c>
      <c r="C76" s="22">
        <v>-310</v>
      </c>
      <c r="D76" s="23">
        <v>-8148</v>
      </c>
    </row>
    <row r="77" spans="1:4" x14ac:dyDescent="0.3">
      <c r="A77" s="18" t="s">
        <v>120</v>
      </c>
      <c r="B77" s="22"/>
      <c r="C77" s="22"/>
      <c r="D77" s="23"/>
    </row>
    <row r="78" spans="1:4" x14ac:dyDescent="0.3">
      <c r="A78" s="18" t="s">
        <v>86</v>
      </c>
      <c r="B78" s="22">
        <v>-2849</v>
      </c>
      <c r="C78" s="22">
        <v>-9487</v>
      </c>
      <c r="D78" s="23">
        <v>-2592</v>
      </c>
    </row>
    <row r="79" spans="1:4" x14ac:dyDescent="0.3">
      <c r="A79" s="18" t="s">
        <v>87</v>
      </c>
      <c r="B79" s="22">
        <v>-8169</v>
      </c>
      <c r="C79" s="22">
        <v>-18163</v>
      </c>
      <c r="D79" s="23">
        <v>-21897</v>
      </c>
    </row>
    <row r="80" spans="1:4" x14ac:dyDescent="0.3">
      <c r="A80" s="18" t="s">
        <v>96</v>
      </c>
      <c r="B80" s="22">
        <v>17480</v>
      </c>
      <c r="C80" s="22">
        <v>3602</v>
      </c>
      <c r="D80" s="23">
        <v>2945</v>
      </c>
    </row>
    <row r="81" spans="1:4" x14ac:dyDescent="0.3">
      <c r="A81" s="18" t="s">
        <v>97</v>
      </c>
      <c r="B81" s="22">
        <v>5754</v>
      </c>
      <c r="C81" s="22">
        <v>2123</v>
      </c>
      <c r="D81" s="23">
        <v>-1558</v>
      </c>
    </row>
    <row r="82" spans="1:4" x14ac:dyDescent="0.3">
      <c r="A82" s="18" t="s">
        <v>98</v>
      </c>
      <c r="B82" s="26">
        <v>1265</v>
      </c>
      <c r="C82" s="26">
        <v>2314</v>
      </c>
      <c r="D82" s="27">
        <v>2216</v>
      </c>
    </row>
    <row r="83" spans="1:4" s="9" customFormat="1" x14ac:dyDescent="0.3">
      <c r="A83" s="24" t="s">
        <v>121</v>
      </c>
      <c r="B83" s="26">
        <v>66064</v>
      </c>
      <c r="C83" s="26">
        <v>46327</v>
      </c>
      <c r="D83" s="27">
        <v>46752</v>
      </c>
    </row>
    <row r="84" spans="1:4" x14ac:dyDescent="0.3">
      <c r="A84" s="18" t="s">
        <v>122</v>
      </c>
      <c r="B84" s="22"/>
      <c r="C84" s="22"/>
      <c r="D84" s="23"/>
    </row>
    <row r="85" spans="1:4" x14ac:dyDescent="0.3">
      <c r="A85" s="18" t="s">
        <v>123</v>
      </c>
      <c r="B85" s="22">
        <v>-40140</v>
      </c>
      <c r="C85" s="22">
        <v>-61053</v>
      </c>
      <c r="D85" s="23">
        <v>-63645</v>
      </c>
    </row>
    <row r="86" spans="1:4" x14ac:dyDescent="0.3">
      <c r="A86" s="18" t="s">
        <v>124</v>
      </c>
      <c r="B86" s="22">
        <v>5096</v>
      </c>
      <c r="C86" s="22">
        <v>5657</v>
      </c>
      <c r="D86" s="23">
        <v>5324</v>
      </c>
    </row>
    <row r="87" spans="1:4" x14ac:dyDescent="0.3">
      <c r="A87" s="18" t="s">
        <v>125</v>
      </c>
      <c r="B87" s="22">
        <v>-2325</v>
      </c>
      <c r="C87" s="22">
        <v>-1985</v>
      </c>
      <c r="D87" s="23">
        <v>-8316</v>
      </c>
    </row>
    <row r="88" spans="1:4" x14ac:dyDescent="0.3">
      <c r="A88" s="18" t="s">
        <v>126</v>
      </c>
      <c r="B88" s="22">
        <v>50237</v>
      </c>
      <c r="C88" s="22">
        <v>59384</v>
      </c>
      <c r="D88" s="23">
        <v>31601</v>
      </c>
    </row>
    <row r="89" spans="1:4" x14ac:dyDescent="0.3">
      <c r="A89" s="18" t="s">
        <v>127</v>
      </c>
      <c r="B89" s="26">
        <v>-72479</v>
      </c>
      <c r="C89" s="26">
        <v>-60157</v>
      </c>
      <c r="D89" s="27">
        <v>-2565</v>
      </c>
    </row>
    <row r="90" spans="1:4" x14ac:dyDescent="0.3">
      <c r="A90" s="18" t="s">
        <v>128</v>
      </c>
      <c r="B90" s="26">
        <v>-59611</v>
      </c>
      <c r="C90" s="26">
        <v>-58154</v>
      </c>
      <c r="D90" s="27">
        <v>-37601</v>
      </c>
    </row>
    <row r="91" spans="1:4" x14ac:dyDescent="0.3">
      <c r="A91" s="18" t="s">
        <v>129</v>
      </c>
      <c r="B91" s="22"/>
      <c r="C91" s="22"/>
      <c r="D91" s="23"/>
    </row>
    <row r="92" spans="1:4" x14ac:dyDescent="0.3">
      <c r="A92" s="18" t="s">
        <v>130</v>
      </c>
      <c r="B92" s="22"/>
      <c r="C92" s="22"/>
      <c r="D92" s="23">
        <v>-6000</v>
      </c>
    </row>
    <row r="93" spans="1:4" x14ac:dyDescent="0.3">
      <c r="A93" s="18" t="s">
        <v>131</v>
      </c>
      <c r="B93" s="22">
        <v>6796</v>
      </c>
      <c r="C93" s="22">
        <v>7956</v>
      </c>
      <c r="D93" s="23">
        <v>41553</v>
      </c>
    </row>
    <row r="94" spans="1:4" x14ac:dyDescent="0.3">
      <c r="A94" s="18" t="s">
        <v>132</v>
      </c>
      <c r="B94" s="22">
        <v>-6177</v>
      </c>
      <c r="C94" s="22">
        <v>-7753</v>
      </c>
      <c r="D94" s="23">
        <v>-37554</v>
      </c>
    </row>
    <row r="95" spans="1:4" x14ac:dyDescent="0.3">
      <c r="A95" s="18" t="s">
        <v>133</v>
      </c>
      <c r="B95" s="22">
        <v>10525</v>
      </c>
      <c r="C95" s="22">
        <v>19003</v>
      </c>
      <c r="D95" s="23">
        <v>21166</v>
      </c>
    </row>
    <row r="96" spans="1:4" x14ac:dyDescent="0.3">
      <c r="A96" s="18" t="s">
        <v>134</v>
      </c>
      <c r="B96" s="22">
        <v>-1553</v>
      </c>
      <c r="C96" s="22">
        <v>-1590</v>
      </c>
      <c r="D96" s="23">
        <v>-1258</v>
      </c>
    </row>
    <row r="97" spans="1:4" x14ac:dyDescent="0.3">
      <c r="A97" s="18" t="s">
        <v>135</v>
      </c>
      <c r="B97" s="22">
        <v>-10642</v>
      </c>
      <c r="C97" s="22">
        <v>-11163</v>
      </c>
      <c r="D97" s="23">
        <v>-7941</v>
      </c>
    </row>
    <row r="98" spans="1:4" x14ac:dyDescent="0.3">
      <c r="A98" s="18" t="s">
        <v>136</v>
      </c>
      <c r="B98" s="26">
        <v>-53</v>
      </c>
      <c r="C98" s="26">
        <v>-162</v>
      </c>
      <c r="D98" s="27">
        <v>-248</v>
      </c>
    </row>
    <row r="99" spans="1:4" x14ac:dyDescent="0.3">
      <c r="A99" s="18" t="s">
        <v>137</v>
      </c>
      <c r="B99" s="22">
        <v>-1104</v>
      </c>
      <c r="C99" s="22">
        <v>6291</v>
      </c>
      <c r="D99" s="23">
        <v>9718</v>
      </c>
    </row>
    <row r="100" spans="1:4" x14ac:dyDescent="0.3">
      <c r="A100" s="18" t="s">
        <v>138</v>
      </c>
      <c r="B100" s="26">
        <v>618</v>
      </c>
      <c r="C100" s="26">
        <v>-364</v>
      </c>
      <c r="D100" s="27">
        <v>-1093</v>
      </c>
    </row>
    <row r="101" spans="1:4" x14ac:dyDescent="0.3">
      <c r="A101" s="18" t="s">
        <v>139</v>
      </c>
      <c r="B101" s="22">
        <v>5967</v>
      </c>
      <c r="C101" s="22">
        <v>-5900</v>
      </c>
      <c r="D101" s="23">
        <v>17776</v>
      </c>
    </row>
    <row r="102" spans="1:4" x14ac:dyDescent="0.3">
      <c r="A102" s="24" t="s">
        <v>140</v>
      </c>
      <c r="B102" s="26">
        <v>42377</v>
      </c>
      <c r="C102" s="26">
        <v>36477</v>
      </c>
      <c r="D102" s="27">
        <v>54253</v>
      </c>
    </row>
    <row r="104" spans="1:4" x14ac:dyDescent="0.3">
      <c r="A104" s="40" t="s">
        <v>145</v>
      </c>
      <c r="C104" s="29">
        <f>C45-C40</f>
        <v>258969</v>
      </c>
      <c r="D104" s="29">
        <f>D45-D40</f>
        <v>315884</v>
      </c>
    </row>
  </sheetData>
  <mergeCells count="2">
    <mergeCell ref="A31:D31"/>
    <mergeCell ref="A2: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selection activeCell="I2" sqref="I2"/>
    </sheetView>
  </sheetViews>
  <sheetFormatPr defaultRowHeight="14.4" x14ac:dyDescent="0.3"/>
  <cols>
    <col min="1" max="1" width="4.6640625" customWidth="1"/>
    <col min="2" max="2" width="44.88671875" customWidth="1"/>
    <col min="6" max="6" width="14.77734375" customWidth="1"/>
    <col min="7" max="7" width="11.21875" bestFit="1" customWidth="1"/>
    <col min="9" max="9" width="61.109375" customWidth="1"/>
  </cols>
  <sheetData>
    <row r="1" spans="1:11" ht="60" customHeight="1" x14ac:dyDescent="0.5">
      <c r="A1" s="7"/>
      <c r="B1" s="12" t="s">
        <v>58</v>
      </c>
      <c r="C1" s="13"/>
      <c r="D1" s="13"/>
      <c r="E1" s="13"/>
      <c r="F1" s="13"/>
      <c r="G1" s="13"/>
      <c r="H1" s="13"/>
      <c r="I1" s="12" t="s">
        <v>162</v>
      </c>
      <c r="J1" s="13"/>
      <c r="K1" s="13"/>
    </row>
    <row r="2" spans="1:11" x14ac:dyDescent="0.3">
      <c r="E2" s="9"/>
      <c r="F2" s="46" t="s">
        <v>143</v>
      </c>
      <c r="G2" s="46"/>
    </row>
    <row r="3" spans="1:11" x14ac:dyDescent="0.3">
      <c r="E3" s="9"/>
      <c r="F3" s="9">
        <v>2021</v>
      </c>
      <c r="G3" s="9">
        <v>2022</v>
      </c>
    </row>
    <row r="4" spans="1:11" x14ac:dyDescent="0.3">
      <c r="A4" s="14">
        <v>1</v>
      </c>
      <c r="B4" s="9" t="s">
        <v>13</v>
      </c>
    </row>
    <row r="5" spans="1:11" x14ac:dyDescent="0.3">
      <c r="A5" s="14">
        <f>+A4+0.1</f>
        <v>1.1000000000000001</v>
      </c>
      <c r="B5" s="1" t="s">
        <v>14</v>
      </c>
      <c r="F5" s="32">
        <f>('Financial Statements'!C40)/('Financial Statements'!C51)</f>
        <v>1.1357597739445826</v>
      </c>
      <c r="G5" s="32">
        <f>('Financial Statements'!D40)/('Financial Statements'!D51)</f>
        <v>0.9446435811136924</v>
      </c>
    </row>
    <row r="6" spans="1:11" x14ac:dyDescent="0.3">
      <c r="A6" s="14">
        <f t="shared" ref="A6:A13" si="0">+A5+0.1</f>
        <v>1.2000000000000002</v>
      </c>
      <c r="B6" s="1" t="s">
        <v>15</v>
      </c>
      <c r="F6" s="32">
        <f>('Financial Statements'!C40-'Financial Statements'!C38)/'Financial Statements'!C51</f>
        <v>0.90633039517523517</v>
      </c>
      <c r="G6" s="32">
        <f>('Financial Statements'!D40-'Financial Statements'!D38)/'Financial Statements'!D51</f>
        <v>0.72323721145740161</v>
      </c>
    </row>
    <row r="7" spans="1:11" x14ac:dyDescent="0.3">
      <c r="A7" s="14">
        <f t="shared" si="0"/>
        <v>1.3000000000000003</v>
      </c>
      <c r="B7" s="1" t="s">
        <v>16</v>
      </c>
      <c r="F7" s="34">
        <f>SUM(('Financial Statements'!C36:C37))/('Financial Statements'!C51)</f>
        <v>0.67513671572968947</v>
      </c>
      <c r="G7" s="34">
        <f>SUM(('Financial Statements'!D36:D37))/('Financial Statements'!D51)</f>
        <v>0.45063805962945563</v>
      </c>
    </row>
    <row r="8" spans="1:11" x14ac:dyDescent="0.3">
      <c r="A8" s="14">
        <f t="shared" si="0"/>
        <v>1.4000000000000004</v>
      </c>
      <c r="B8" s="1" t="s">
        <v>17</v>
      </c>
      <c r="F8" s="14">
        <f>'Financial Statements'!C45/(('Financial Statements'!C15-'Financial Statements'!C73)/365)</f>
        <v>373.92605539450926</v>
      </c>
      <c r="G8" s="14">
        <f>'Financial Statements'!D45/(('Financial Statements'!D15-'Financial Statements'!D73)/365)</f>
        <v>367.27105960236094</v>
      </c>
    </row>
    <row r="9" spans="1:11" s="14" customFormat="1" x14ac:dyDescent="0.3">
      <c r="A9" s="14">
        <f t="shared" si="0"/>
        <v>1.5000000000000004</v>
      </c>
      <c r="B9" s="35" t="s">
        <v>18</v>
      </c>
      <c r="F9" s="14">
        <f>365*('Financial Statements'!C38/'Financial Statements'!C9)</f>
        <v>43.744675851129458</v>
      </c>
      <c r="G9" s="14">
        <f>365*('Financial Statements'!D38/'Financial Statements'!D9)</f>
        <v>43.4781065744328</v>
      </c>
    </row>
    <row r="10" spans="1:11" x14ac:dyDescent="0.3">
      <c r="A10" s="14">
        <f t="shared" si="0"/>
        <v>1.6000000000000005</v>
      </c>
      <c r="B10" s="1" t="s">
        <v>19</v>
      </c>
      <c r="F10" s="14">
        <f>('Financial Statements'!C48/'Financial Statements'!C9)*365</f>
        <v>105.42681314807743</v>
      </c>
      <c r="G10" s="14">
        <f>('Financial Statements'!D48/'Financial Statements'!D9)*365</f>
        <v>100.59169548975007</v>
      </c>
    </row>
    <row r="11" spans="1:11" x14ac:dyDescent="0.3">
      <c r="A11" s="14">
        <f t="shared" si="0"/>
        <v>1.7000000000000006</v>
      </c>
      <c r="B11" s="1" t="s">
        <v>20</v>
      </c>
      <c r="F11" s="14">
        <f>('Financial Statements'!C39/'Financial Statements'!C7)*365</f>
        <v>25.552688039299991</v>
      </c>
      <c r="G11" s="14">
        <f>('Financial Statements'!D39/'Financial Statements'!D7)*365</f>
        <v>30.081539661817608</v>
      </c>
      <c r="H11" s="14"/>
      <c r="I11" s="14"/>
    </row>
    <row r="12" spans="1:11" x14ac:dyDescent="0.3">
      <c r="A12" s="14">
        <f t="shared" si="0"/>
        <v>1.8000000000000007</v>
      </c>
      <c r="B12" s="1" t="s">
        <v>21</v>
      </c>
      <c r="F12" s="14">
        <f>(F9+F11)-F10</f>
        <v>-36.129449257647977</v>
      </c>
      <c r="G12" s="14">
        <f>(G9+G11)-G10</f>
        <v>-27.03204925349965</v>
      </c>
      <c r="H12" s="14"/>
      <c r="I12" s="14"/>
    </row>
    <row r="13" spans="1:11" x14ac:dyDescent="0.3">
      <c r="A13" s="14">
        <f t="shared" si="0"/>
        <v>1.9000000000000008</v>
      </c>
      <c r="B13" s="1" t="s">
        <v>22</v>
      </c>
      <c r="F13" s="36">
        <f>F14/('Financial Statements'!C7)</f>
        <v>4.1109186032156859E-2</v>
      </c>
      <c r="G13" s="36">
        <f>G14/('Financial Statements'!D7)</f>
        <v>-1.6735962084349094E-2</v>
      </c>
    </row>
    <row r="14" spans="1:11" x14ac:dyDescent="0.3">
      <c r="A14" s="14"/>
      <c r="B14" s="11" t="s">
        <v>23</v>
      </c>
      <c r="F14">
        <f>('Financial Statements'!C40)-('Financial Statements'!C51)</f>
        <v>19314</v>
      </c>
      <c r="G14">
        <f>('Financial Statements'!D40)-('Financial Statements'!D51)</f>
        <v>-8602</v>
      </c>
    </row>
    <row r="15" spans="1:11" x14ac:dyDescent="0.3">
      <c r="A15" s="14"/>
    </row>
    <row r="16" spans="1:11" x14ac:dyDescent="0.3">
      <c r="A16" s="14">
        <f>+A4+1</f>
        <v>2</v>
      </c>
      <c r="B16" s="15" t="s">
        <v>24</v>
      </c>
    </row>
    <row r="17" spans="1:10" x14ac:dyDescent="0.3">
      <c r="A17" s="14">
        <f>+A16+0.1</f>
        <v>2.1</v>
      </c>
      <c r="B17" s="1" t="s">
        <v>10</v>
      </c>
      <c r="F17" s="36">
        <f>('Financial Statements'!C7-'Financial Statements'!C9)/('Financial Statements'!C7)</f>
        <v>0.42032514441639601</v>
      </c>
      <c r="G17" s="36">
        <f>('Financial Statements'!D7-'Financial Statements'!D9)/('Financial Statements'!D7)</f>
        <v>0.43805339865326287</v>
      </c>
      <c r="J17" s="42">
        <f>G17-F17</f>
        <v>1.7728254236866858E-2</v>
      </c>
    </row>
    <row r="18" spans="1:10" x14ac:dyDescent="0.3">
      <c r="A18" s="14">
        <f>+A17+0.1</f>
        <v>2.2000000000000002</v>
      </c>
      <c r="B18" s="1" t="s">
        <v>25</v>
      </c>
      <c r="F18" s="37">
        <f>F19/'Financial Statements'!C7</f>
        <v>-6.406681679444556E-4</v>
      </c>
      <c r="G18" s="37">
        <f>G19/'Financial Statements'!D7</f>
        <v>-4.3162906166157249E-2</v>
      </c>
    </row>
    <row r="19" spans="1:10" x14ac:dyDescent="0.3">
      <c r="A19" s="14"/>
      <c r="B19" s="11" t="s">
        <v>26</v>
      </c>
      <c r="F19">
        <f>('Financial Statements'!C16-'Financial Statements'!B73)</f>
        <v>-301</v>
      </c>
      <c r="G19">
        <f>('Financial Statements'!D16-'Financial Statements'!C73)</f>
        <v>-22185</v>
      </c>
      <c r="I19" t="s">
        <v>153</v>
      </c>
    </row>
    <row r="20" spans="1:10" x14ac:dyDescent="0.3">
      <c r="A20" s="14">
        <f>+A18+0.1</f>
        <v>2.3000000000000003</v>
      </c>
      <c r="B20" s="1" t="s">
        <v>27</v>
      </c>
      <c r="F20" s="36">
        <f>F21/('Financial Statements'!C7)</f>
        <v>-0.52672075807433449</v>
      </c>
      <c r="G20" s="36">
        <f>G21/('Financial Statements'!D7)</f>
        <v>-0.53811701943449497</v>
      </c>
    </row>
    <row r="21" spans="1:10" x14ac:dyDescent="0.3">
      <c r="A21" s="14"/>
      <c r="B21" s="11" t="s">
        <v>28</v>
      </c>
      <c r="F21">
        <f>('Financial Statements'!C7-'Financial Statements'!C9)-('Financial Statements'!C15)</f>
        <v>-247465</v>
      </c>
      <c r="G21">
        <f>('Financial Statements'!D7-'Financial Statements'!D9)-('Financial Statements'!D15)</f>
        <v>-276583</v>
      </c>
      <c r="I21" t="s">
        <v>154</v>
      </c>
    </row>
    <row r="22" spans="1:10" x14ac:dyDescent="0.3">
      <c r="A22" s="14">
        <f>+A20+0.1</f>
        <v>2.4000000000000004</v>
      </c>
      <c r="B22" s="1" t="s">
        <v>29</v>
      </c>
      <c r="F22" s="36">
        <f>'Financial Statements'!C24/'Financial Statements'!C7</f>
        <v>7.1014128755145567E-2</v>
      </c>
      <c r="G22" s="36">
        <f>'Financial Statements'!D24/'Financial Statements'!D7</f>
        <v>-5.2958950004183018E-3</v>
      </c>
    </row>
    <row r="23" spans="1:10" x14ac:dyDescent="0.3">
      <c r="A23" s="14"/>
    </row>
    <row r="24" spans="1:10" x14ac:dyDescent="0.3">
      <c r="A24" s="14">
        <f>+A16+1</f>
        <v>3</v>
      </c>
      <c r="B24" s="9" t="s">
        <v>30</v>
      </c>
    </row>
    <row r="25" spans="1:10" x14ac:dyDescent="0.3">
      <c r="A25" s="14">
        <f>+A24+0.1</f>
        <v>3.1</v>
      </c>
      <c r="B25" s="1" t="s">
        <v>31</v>
      </c>
      <c r="F25" s="34">
        <f>('Financial Statements'!C53)/('Financial Statements'!C63)</f>
        <v>0.35259141379435061</v>
      </c>
      <c r="G25" s="34">
        <f>('Financial Statements'!D53)/('Financial Statements'!D63)</f>
        <v>0.45979608745369516</v>
      </c>
    </row>
    <row r="26" spans="1:10" x14ac:dyDescent="0.3">
      <c r="A26" s="14">
        <f t="shared" ref="A26:A28" si="1">+A25+0.1</f>
        <v>3.2</v>
      </c>
      <c r="B26" s="1" t="s">
        <v>32</v>
      </c>
      <c r="F26" s="36">
        <f>('Financial Statements'!C53)/('Financial Statements'!C45)</f>
        <v>0.11590563763081116</v>
      </c>
      <c r="G26" s="36">
        <f>('Financial Statements'!D53)/('Financial Statements'!D45)</f>
        <v>0.14513427351812827</v>
      </c>
    </row>
    <row r="27" spans="1:10" x14ac:dyDescent="0.3">
      <c r="A27" s="14">
        <f t="shared" si="1"/>
        <v>3.3000000000000003</v>
      </c>
      <c r="B27" s="1" t="s">
        <v>33</v>
      </c>
      <c r="F27" s="36">
        <f>('Financial Statements'!C53)/(('Financial Statements'!C53)+('Financial Statements'!C63))</f>
        <v>0.26067843562990334</v>
      </c>
      <c r="G27" s="36">
        <f>('Financial Statements'!D53)/(('Financial Statements'!D53)+('Financial Statements'!D63))</f>
        <v>0.31497281805687805</v>
      </c>
    </row>
    <row r="28" spans="1:10" x14ac:dyDescent="0.3">
      <c r="A28" s="14">
        <f t="shared" si="1"/>
        <v>3.4000000000000004</v>
      </c>
      <c r="B28" s="1" t="s">
        <v>34</v>
      </c>
      <c r="F28" s="34">
        <f>F21/'Financial Statements'!C18</f>
        <v>136.79657269209508</v>
      </c>
      <c r="G28" s="34">
        <f>G21/'Financial Statements'!D18</f>
        <v>116.84959864807773</v>
      </c>
    </row>
    <row r="29" spans="1:10" x14ac:dyDescent="0.3">
      <c r="A29" s="14">
        <f>+A28+0.1</f>
        <v>3.5000000000000004</v>
      </c>
      <c r="B29" s="1" t="s">
        <v>35</v>
      </c>
      <c r="F29" s="14">
        <f>('Financial Statements'!C24)/('Financial Statements'!C94)</f>
        <v>-4.3033664387978847</v>
      </c>
      <c r="G29" s="14">
        <f>('Financial Statements'!D24)/('Financial Statements'!D94)</f>
        <v>7.2482292165947704E-2</v>
      </c>
      <c r="I29" t="s">
        <v>159</v>
      </c>
    </row>
    <row r="30" spans="1:10" x14ac:dyDescent="0.3">
      <c r="A30" s="14"/>
      <c r="B30" s="39" t="s">
        <v>150</v>
      </c>
      <c r="C30" s="38"/>
      <c r="D30" s="38"/>
      <c r="E30" s="38"/>
      <c r="F30" s="41">
        <f>'Financial Statements'!C70-'Financial Statements'!C62</f>
        <v>-52551</v>
      </c>
      <c r="G30" s="41">
        <f>'Financial Statements'!D70-'Financial Statements'!D62</f>
        <v>-85915</v>
      </c>
      <c r="I30" t="s">
        <v>155</v>
      </c>
    </row>
    <row r="31" spans="1:10" x14ac:dyDescent="0.3">
      <c r="A31" s="14"/>
      <c r="B31" s="39" t="s">
        <v>151</v>
      </c>
      <c r="C31" s="38"/>
      <c r="D31" s="38"/>
      <c r="E31" s="38"/>
      <c r="F31" s="41">
        <f>F30/F32</f>
        <v>-5104.0209790209792</v>
      </c>
      <c r="G31" s="41">
        <f>G30/G32</f>
        <v>-8432.132692118952</v>
      </c>
    </row>
    <row r="32" spans="1:10" x14ac:dyDescent="0.3">
      <c r="A32" s="14"/>
      <c r="B32" s="39" t="s">
        <v>148</v>
      </c>
      <c r="C32" s="38"/>
      <c r="D32" s="38"/>
      <c r="E32" s="38"/>
      <c r="F32" s="41">
        <f>('Financial Statements'!C29)/1000</f>
        <v>10.295999999999999</v>
      </c>
      <c r="G32" s="41">
        <f>('Financial Statements'!D29)/1000</f>
        <v>10.189</v>
      </c>
    </row>
    <row r="33" spans="1:9" x14ac:dyDescent="0.3">
      <c r="A33" s="14"/>
      <c r="B33" s="39" t="s">
        <v>152</v>
      </c>
      <c r="C33" s="38"/>
      <c r="D33" s="38"/>
      <c r="E33" s="38"/>
      <c r="F33" s="41">
        <f>F32*F34</f>
        <v>1270.83528</v>
      </c>
      <c r="G33" s="41">
        <f>G32*G34</f>
        <v>1257.6282700000002</v>
      </c>
    </row>
    <row r="34" spans="1:9" x14ac:dyDescent="0.3">
      <c r="A34" s="14"/>
      <c r="B34" s="39" t="s">
        <v>146</v>
      </c>
      <c r="C34" s="38"/>
      <c r="D34" s="38"/>
      <c r="E34" s="38"/>
      <c r="F34" s="41">
        <v>123.43</v>
      </c>
      <c r="G34" s="41">
        <v>123.43</v>
      </c>
    </row>
    <row r="35" spans="1:9" x14ac:dyDescent="0.3">
      <c r="A35" s="14"/>
      <c r="B35" s="39" t="s">
        <v>147</v>
      </c>
      <c r="C35" s="38">
        <f>0.01*10242</f>
        <v>102.42</v>
      </c>
      <c r="F35" s="14"/>
      <c r="G35" s="14"/>
    </row>
    <row r="36" spans="1:9" x14ac:dyDescent="0.3">
      <c r="A36" s="14">
        <f>+A29+0.1</f>
        <v>3.6000000000000005</v>
      </c>
      <c r="B36" s="1" t="s">
        <v>36</v>
      </c>
      <c r="F36" s="34">
        <f>F37/C35</f>
        <v>696.16285881663737</v>
      </c>
      <c r="G36" s="34">
        <f>G37/C35</f>
        <v>987.64889669986326</v>
      </c>
    </row>
    <row r="37" spans="1:9" x14ac:dyDescent="0.3">
      <c r="A37" s="14"/>
      <c r="B37" s="11" t="s">
        <v>37</v>
      </c>
      <c r="F37">
        <f>'Financial Statements'!C83+'Financial Statements'!C87+'Financial Statements'!C93+'Financial Statements'!C95</f>
        <v>71301</v>
      </c>
      <c r="G37">
        <f>'Financial Statements'!D83+'Financial Statements'!D87+'Financial Statements'!D93+'Financial Statements'!D95</f>
        <v>101155</v>
      </c>
      <c r="I37" t="s">
        <v>160</v>
      </c>
    </row>
    <row r="38" spans="1:9" x14ac:dyDescent="0.3">
      <c r="A38" s="14"/>
    </row>
    <row r="39" spans="1:9" x14ac:dyDescent="0.3">
      <c r="A39" s="14">
        <f>+A24+1</f>
        <v>4</v>
      </c>
      <c r="B39" s="15" t="s">
        <v>38</v>
      </c>
    </row>
    <row r="40" spans="1:9" x14ac:dyDescent="0.3">
      <c r="A40" s="14">
        <f>+A39+0.1</f>
        <v>4.0999999999999996</v>
      </c>
      <c r="B40" s="1" t="s">
        <v>39</v>
      </c>
      <c r="F40" s="34">
        <f>'Financial Statements'!C7/('Financial Statements'!C45)</f>
        <v>1.1171635172120253</v>
      </c>
      <c r="G40" s="34">
        <f>'Financial Statements'!D7/('Financial Statements'!D45)</f>
        <v>1.1108942562273734</v>
      </c>
    </row>
    <row r="41" spans="1:9" x14ac:dyDescent="0.3">
      <c r="A41" s="14">
        <f t="shared" ref="A41:A43" si="2">+A40+0.1</f>
        <v>4.1999999999999993</v>
      </c>
      <c r="B41" s="1" t="s">
        <v>40</v>
      </c>
      <c r="F41" s="34">
        <f>('Financial Statements'!C7)/('Financial Statements'!C104)</f>
        <v>1.8142016998173527</v>
      </c>
      <c r="G41" s="34">
        <f>('Financial Statements'!D7)/('Financial Statements'!D104)</f>
        <v>1.6271257803497488</v>
      </c>
      <c r="I41" t="s">
        <v>156</v>
      </c>
    </row>
    <row r="42" spans="1:9" x14ac:dyDescent="0.3">
      <c r="A42" s="14">
        <f t="shared" si="2"/>
        <v>4.2999999999999989</v>
      </c>
      <c r="B42" s="1" t="s">
        <v>41</v>
      </c>
      <c r="F42" s="34">
        <f>('Financial Statements'!C9)/('Financial Statements'!C38)</f>
        <v>8.3438725490196077</v>
      </c>
      <c r="G42" s="34">
        <f>('Financial Statements'!D9)/('Financial Statements'!D38)</f>
        <v>8.3950297921813686</v>
      </c>
    </row>
    <row r="43" spans="1:9" x14ac:dyDescent="0.3">
      <c r="A43" s="14">
        <f t="shared" si="2"/>
        <v>4.3999999999999986</v>
      </c>
      <c r="B43" s="1" t="s">
        <v>42</v>
      </c>
      <c r="F43" s="36">
        <f>('Financial Statements'!C24)/('Financial Statements'!C45)</f>
        <v>7.9334393851846041E-2</v>
      </c>
      <c r="G43" s="36">
        <f>('Financial Statements'!D24)/('Financial Statements'!D45)</f>
        <v>-5.8831793375479545E-3</v>
      </c>
    </row>
    <row r="44" spans="1:9" x14ac:dyDescent="0.3">
      <c r="A44" s="14"/>
    </row>
    <row r="45" spans="1:9" x14ac:dyDescent="0.3">
      <c r="A45" s="14">
        <f>+A39+1</f>
        <v>5</v>
      </c>
      <c r="B45" s="15" t="s">
        <v>43</v>
      </c>
    </row>
    <row r="46" spans="1:9" x14ac:dyDescent="0.3">
      <c r="A46" s="14">
        <f>+A45+0.1</f>
        <v>5.0999999999999996</v>
      </c>
      <c r="B46" s="1" t="s">
        <v>44</v>
      </c>
      <c r="F46" s="34">
        <f>F34/F47</f>
        <v>11.989012075471699</v>
      </c>
      <c r="G46" s="34">
        <f>G34/G47</f>
        <v>11.644706203703704</v>
      </c>
    </row>
    <row r="47" spans="1:9" x14ac:dyDescent="0.3">
      <c r="A47" s="14">
        <f t="shared" ref="A47:A50" si="3">+A46+0.1</f>
        <v>5.1999999999999993</v>
      </c>
      <c r="B47" s="11" t="s">
        <v>45</v>
      </c>
      <c r="F47" s="34">
        <f>'Financial Statements'!C58/F32</f>
        <v>10.295260295260295</v>
      </c>
      <c r="G47" s="34">
        <f>'Financial Statements'!D58/G32</f>
        <v>10.599666306801453</v>
      </c>
      <c r="I47" t="s">
        <v>157</v>
      </c>
    </row>
    <row r="48" spans="1:9" x14ac:dyDescent="0.3">
      <c r="A48" s="14">
        <f t="shared" si="3"/>
        <v>5.2999999999999989</v>
      </c>
      <c r="B48" s="1" t="s">
        <v>46</v>
      </c>
      <c r="F48" s="33">
        <f>F34/F49</f>
        <v>9.1926310535643246E-3</v>
      </c>
      <c r="G48" s="33">
        <f>G34/G49</f>
        <v>8.6113560389748222E-3</v>
      </c>
    </row>
    <row r="49" spans="1:9" x14ac:dyDescent="0.3">
      <c r="A49" s="14">
        <f t="shared" si="3"/>
        <v>5.3999999999999986</v>
      </c>
      <c r="B49" s="11" t="s">
        <v>47</v>
      </c>
      <c r="F49" s="34">
        <f>('Financial Statements'!C45-'Financial Statements'!C65)/F32</f>
        <v>13427.059052059052</v>
      </c>
      <c r="G49" s="34">
        <f>('Financial Statements'!D45-'Financial Statements'!D65)/G32</f>
        <v>14333.398763372265</v>
      </c>
      <c r="I49" t="s">
        <v>161</v>
      </c>
    </row>
    <row r="50" spans="1:9" x14ac:dyDescent="0.3">
      <c r="A50" s="14">
        <f t="shared" si="3"/>
        <v>5.4999999999999982</v>
      </c>
      <c r="B50" s="1" t="s">
        <v>48</v>
      </c>
      <c r="F50" s="34">
        <f>F31/F47</f>
        <v>-495.76415094339626</v>
      </c>
      <c r="G50" s="34">
        <f>G31/G47</f>
        <v>-795.50925925925924</v>
      </c>
    </row>
    <row r="51" spans="1:9" x14ac:dyDescent="0.3">
      <c r="A51" s="14"/>
      <c r="B51" s="11" t="s">
        <v>49</v>
      </c>
      <c r="F51" s="34">
        <f>F32</f>
        <v>10.295999999999999</v>
      </c>
      <c r="G51" s="34">
        <f>G32</f>
        <v>10.189</v>
      </c>
      <c r="I51" t="s">
        <v>155</v>
      </c>
    </row>
    <row r="52" spans="1:9" x14ac:dyDescent="0.3">
      <c r="A52" s="14">
        <f>+A50+0.1</f>
        <v>5.5999999999999979</v>
      </c>
      <c r="B52" s="1" t="s">
        <v>50</v>
      </c>
      <c r="F52" s="34">
        <f>F31/F34</f>
        <v>-41.351543214947576</v>
      </c>
      <c r="G52" s="34">
        <f>G31/G34</f>
        <v>-68.315099182686154</v>
      </c>
      <c r="I52" t="s">
        <v>155</v>
      </c>
    </row>
    <row r="53" spans="1:9" x14ac:dyDescent="0.3">
      <c r="A53" s="14">
        <f t="shared" ref="A53:A56" si="4">+A51+0.1</f>
        <v>0.1</v>
      </c>
      <c r="B53" s="1" t="s">
        <v>51</v>
      </c>
      <c r="F53" s="34">
        <f>('Financial Statements'!C70)/('Financial Statements'!C63)</f>
        <v>0.2413396506202756</v>
      </c>
      <c r="G53" s="34">
        <f>('Financial Statements'!D70)/('Financial Statements'!D63)</f>
        <v>-1.8638346240490815E-2</v>
      </c>
    </row>
    <row r="54" spans="1:9" x14ac:dyDescent="0.3">
      <c r="A54" s="14">
        <f t="shared" si="4"/>
        <v>5.6999999999999975</v>
      </c>
      <c r="B54" s="1" t="s">
        <v>52</v>
      </c>
      <c r="F54">
        <f>('Financial Statements'!C53)+('Financial Statements'!C63)</f>
        <v>186989</v>
      </c>
      <c r="G54">
        <f>('Financial Statements'!D53)+('Financial Statements'!D63)</f>
        <v>213193</v>
      </c>
      <c r="I54" t="s">
        <v>158</v>
      </c>
    </row>
    <row r="55" spans="1:9" x14ac:dyDescent="0.3">
      <c r="A55" s="14">
        <f t="shared" si="4"/>
        <v>0.2</v>
      </c>
      <c r="B55" s="1" t="s">
        <v>42</v>
      </c>
      <c r="F55" s="42">
        <f>F43</f>
        <v>7.9334393851846041E-2</v>
      </c>
      <c r="G55" s="42">
        <f>G43</f>
        <v>-5.8831793375479545E-3</v>
      </c>
    </row>
    <row r="56" spans="1:9" x14ac:dyDescent="0.3">
      <c r="A56" s="14">
        <f t="shared" si="4"/>
        <v>5.7999999999999972</v>
      </c>
      <c r="B56" s="1" t="s">
        <v>53</v>
      </c>
      <c r="F56" s="34">
        <f>F57/F19</f>
        <v>-45.830017541528235</v>
      </c>
      <c r="G56" s="34">
        <f>G57/G19</f>
        <v>-0.65447952535496967</v>
      </c>
    </row>
    <row r="57" spans="1:9" x14ac:dyDescent="0.3">
      <c r="A57" s="14"/>
      <c r="B57" s="11" t="s">
        <v>54</v>
      </c>
      <c r="F57" s="14">
        <f>F33+'Financial Statements'!C53-'Financial Statements'!C36</f>
        <v>13794.835279999999</v>
      </c>
      <c r="G57" s="14">
        <f>G33+'Financial Statements'!D53-'Financial Statements'!D36</f>
        <v>14519.628270000001</v>
      </c>
    </row>
  </sheetData>
  <mergeCells count="1">
    <mergeCell ref="F2: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7 f 9 5 f 7 d - 0 b d b - 4 6 9 f - 8 8 e 4 - 9 c 2 4 9 4 e 8 a 6 d f "   x m l n s = " h t t p : / / s c h e m a s . m i c r o s o f t . c o m / D a t a M a s h u p " > A A A A A J U F A A B Q S w M E F A A C A A g A l 2 n I V t g 2 c c a m A A A A 9 g A A A B I A H A B D b 2 5 m a W c v U G F j a 2 F n Z S 5 4 b W w g o h g A K K A U A A A A A A A A A A A A A A A A A A A A A A A A A A A A h Y / N C o J A H M R f R f b u f p h E y N 8 V 6 t A l I Q i i 6 7 J u u q R r u G v r u 3 X o k X q F j L K 6 d Z y Z 3 8 D M / X q D b G j q 4 K I 6 q 1 u T I o Y p C p S R b a F N m a L e H c M F y j h s h T y J U g U j b G w y W J 2 i y r l z Q o j 3 H v s Z b r u S R J Q y c s g 3 O 1 m p R o T a W C e M V O j T K v 6 3 E I f 9 a w y P M G N z H N M Y U y C T C b k 2 X y A a 9 z 7 T H x N W f e 3 6 T n F l w v U S y C S B v D / w B 1 B L A w Q U A A I A C A C X a c h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2 n I V u K 9 k v O N A g A A d B A A A B M A H A B G b 3 J t d W x h c y 9 T Z W N 0 a W 9 u M S 5 t I K I Y A C i g F A A A A A A A A A A A A A A A A A A A A A A A A A A A A N V X T Y / a M B C 9 I / E f r O w e Q I J 8 m I S E V h w Q e y i X C i 1 I P S C 0 M o l Z k B K b O k 5 V u u K / r 0 M C h O A A C 2 x b u C D e e O w 3 M 8 8 v I c Q u n 1 M C B s m 3 8 b V c K p f C G W L Y A w / K E E 1 8 r J t N U O m j V w x M p 6 q A N v A x L 5 e A + A x o x F w s k L 4 3 V d d r w 8 o P P F G 7 l H B M e F h R Z p w v w i + a F k L 1 p + l 6 R H V p o M F W C z q 2 A Z v a d C 5 S N I + 6 L 9 M 5 Q c S d I z / U o A 4 b G m J a J 0 B / K K m L n 7 D e I S R C f v 0 Z L y j j 6 s K b K t U a G P W C h Y 8 D c R K K u b c V Q 2 0 o 4 2 o t I b f l 3 k 5 5 v o 1 6 X n t b k j J e j Z 4 Q R + N 0 + Y P S n S H y K s o e L h c 4 L n O 9 U h 0 y R M I p Z U G X + l F A 4 m B Y 2 W x S e 3 t T E t x Q a o C L G O D 4 N 1 / V w A a H B X h D 4 D 3 C m 6 Y a 7 5 g J m A U J V l F C s y D B 3 k 9 Y V b e F 9 h k N K B e V f s P I w y z c F Z t G U r y S 6 4 n o e L q g 4 / s D F / m I h W 3 O I j y u S p t o n O i i h E n c 0 O + Y g w W j X u R y E C I h k I M C H w 8 Q a F g t Q 9 K i x 5 f D w U D T s B 1 b t v Z w W N C E L d 0 o 7 O Q z D u g v Q T + p K t P I J J D C l X x b a k k J K b v 1 w Z l N n 3 D B d J L A b j j 5 0 + V T g C e n k D / w P F V L x X h U 1 n s 9 L J f m R E 5 X a k H 2 H V u Q L b c g + x Y W Z P + V Y X 1 c m 3 u V X G o P l w l z j S O y z F U q g c 0 s f L 1 B G h 9 2 y N N 3 U + q Q / 9 v l d O 7 4 c j r y y + n c 4 n I 6 1 7 0 f r H E S B R P M z n x B k G c c e 0 P I Z l z 7 Y I u f a 7 u q M n S 3 P F a X O k G e z 6 6 x + U Y V i 9 e Q i t f S U / F a + t 2 J V 3 C X i d f S b y B e S 7 + B e H P 4 S e m u 8 U + S 4 S d p T 2 q o 1 r m G K t e k a W 0 M 1 b 4 7 T Q r u U k O 1 b m G o 1 r / S 5 D V / t + 7 L S 7 s R Y 5 i 4 S 5 m k i 2 L 2 Q e y o 4 t 8 B U E s B A i 0 A F A A C A A g A l 2 n I V t g 2 c c a m A A A A 9 g A A A B I A A A A A A A A A A A A A A A A A A A A A A E N v b m Z p Z y 9 Q Y W N r Y W d l L n h t b F B L A Q I t A B Q A A g A I A J d p y F Y P y u m r p A A A A O k A A A A T A A A A A A A A A A A A A A A A A P I A A A B b Q 2 9 u d G V u d F 9 U e X B l c 1 0 u e G 1 s U E s B A i 0 A F A A C A A g A l 2 n I V u K 9 k v O N A g A A d B A A A B M A A A A A A A A A A A A A A A A A 4 w E A A E Z v c m 1 1 b G F z L 1 N l Y 3 R p b 2 4 x L m 1 Q S w U G A A A A A A M A A w D C A A A A v Q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s z g A A A A A A A C R O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w N D Y l M j A o U G F n Z S U y M D Q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i 0 w O F Q w M D o w N D o w N i 4 5 N j Y y N z U 4 W i I g L z 4 8 R W 5 0 c n k g V H l w Z T 0 i R m l s b E N v b H V t b l R 5 c G V z I i B W Y W x 1 Z T 0 i c 0 J n T U R B d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0 N i A o U G F n Z S A 0 O C k v Q X V 0 b 1 J l b W 9 2 Z W R D b 2 x 1 b W 5 z M S 5 7 Q 2 9 s d W 1 u M S w w f S Z x d W 9 0 O y w m c X V v d D t T Z W N 0 a W 9 u M S 9 U Y W J s Z T A 0 N i A o U G F n Z S A 0 O C k v Q X V 0 b 1 J l b W 9 2 Z W R D b 2 x 1 b W 5 z M S 5 7 Q 2 9 s d W 1 u M i w x f S Z x d W 9 0 O y w m c X V v d D t T Z W N 0 a W 9 u M S 9 U Y W J s Z T A 0 N i A o U G F n Z S A 0 O C k v Q X V 0 b 1 J l b W 9 2 Z W R D b 2 x 1 b W 5 z M S 5 7 Q 2 9 s d W 1 u M y w y f S Z x d W 9 0 O y w m c X V v d D t T Z W N 0 a W 9 u M S 9 U Y W J s Z T A 0 N i A o U G F n Z S A 0 O C k v Q X V 0 b 1 J l b W 9 2 Z W R D b 2 x 1 b W 5 z M S 5 7 Q 2 9 s d W 1 u N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Y W J s Z T A 0 N i A o U G F n Z S A 0 O C k v Q X V 0 b 1 J l b W 9 2 Z W R D b 2 x 1 b W 5 z M S 5 7 Q 2 9 s d W 1 u M S w w f S Z x d W 9 0 O y w m c X V v d D t T Z W N 0 a W 9 u M S 9 U Y W J s Z T A 0 N i A o U G F n Z S A 0 O C k v Q X V 0 b 1 J l b W 9 2 Z W R D b 2 x 1 b W 5 z M S 5 7 Q 2 9 s d W 1 u M i w x f S Z x d W 9 0 O y w m c X V v d D t T Z W N 0 a W 9 u M S 9 U Y W J s Z T A 0 N i A o U G F n Z S A 0 O C k v Q X V 0 b 1 J l b W 9 2 Z W R D b 2 x 1 b W 5 z M S 5 7 Q 2 9 s d W 1 u M y w y f S Z x d W 9 0 O y w m c X V v d D t T Z W N 0 a W 9 u M S 9 U Y W J s Z T A 0 N i A o U G F n Z S A 0 O C k v Q X V 0 b 1 J l b W 9 2 Z W R D b 2 x 1 b W 5 z M S 5 7 Q 2 9 s d W 1 u N C w z f S Z x d W 9 0 O 1 0 s J n F 1 b 3 Q 7 U m V s Y X R p b 2 5 z a G l w S W 5 m b y Z x d W 9 0 O z p b X X 0 i I C 8 + P E V u d H J 5 I F R 5 c G U 9 I l F 1 Z X J 5 S U Q i I F Z h b H V l P S J z M G Q z N 2 Q x N G E t Z W J j M i 0 0 N T U x L W J m N T E t Z m R m Y m J i Y j N k N z Y z I i A v P j w v U 3 R h Y m x l R W 5 0 c m l l c z 4 8 L 0 l 0 Z W 0 + P E l 0 Z W 0 + P E l 0 Z W 1 M b 2 N h d G l v b j 4 8 S X R l b V R 5 c G U + R m 9 y b X V s Y T w v S X R l b V R 5 c G U + P E l 0 Z W 1 Q Y X R o P l N l Y 3 R p b 2 4 x L 1 R h Y m x l M D Q 2 J T I w K F B h Z 2 U l M j A 0 O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D Y l M j A o U G F n Z S U y M D Q 4 K S 9 U Y W J s Z T A 0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Q 2 J T I w K F B h Z 2 U l M j A 0 O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0 N i U y M C h Q Y W d l J T I w N D g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Q 2 J T I w K F B h Z 2 U l M j A 0 O C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D Y l M j A o U G F n Z S U y M D Q 4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Q 2 J T I w K F B h Z 2 U l M j A 0 O C k v R G V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0 N i U y M C h Q Y W d l J T I w N D g p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Q 3 J T I w K F B h Z 2 U l M j A 0 O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N D c g K F B h Z 2 U g N D g p L 0 F 1 d G 9 S Z W 1 v d m V k Q 2 9 s d W 1 u c z E u e 0 N v b H V t b j E s M H 0 m c X V v d D s s J n F 1 b 3 Q 7 U 2 V j d G l v b j E v V G F i b G U w N D c g K F B h Z 2 U g N D g p L 0 F 1 d G 9 S Z W 1 v d m V k Q 2 9 s d W 1 u c z E u e 0 N v b H V t b j I s M X 0 m c X V v d D s s J n F 1 b 3 Q 7 U 2 V j d G l v b j E v V G F i b G U w N D c g K F B h Z 2 U g N D g p L 0 F 1 d G 9 S Z W 1 v d m V k Q 2 9 s d W 1 u c z E u e 0 N v b H V t b j M s M n 0 m c X V v d D s s J n F 1 b 3 Q 7 U 2 V j d G l v b j E v V G F i b G U w N D c g K F B h Z 2 U g N D g p L 0 F 1 d G 9 S Z W 1 v d m V k Q 2 9 s d W 1 u c z E u e 0 N v b H V t b j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G F i b G U w N D c g K F B h Z 2 U g N D g p L 0 F 1 d G 9 S Z W 1 v d m V k Q 2 9 s d W 1 u c z E u e 0 N v b H V t b j E s M H 0 m c X V v d D s s J n F 1 b 3 Q 7 U 2 V j d G l v b j E v V G F i b G U w N D c g K F B h Z 2 U g N D g p L 0 F 1 d G 9 S Z W 1 v d m V k Q 2 9 s d W 1 u c z E u e 0 N v b H V t b j I s M X 0 m c X V v d D s s J n F 1 b 3 Q 7 U 2 V j d G l v b j E v V G F i b G U w N D c g K F B h Z 2 U g N D g p L 0 F 1 d G 9 S Z W 1 v d m V k Q 2 9 s d W 1 u c z E u e 0 N v b H V t b j M s M n 0 m c X V v d D s s J n F 1 b 3 Q 7 U 2 V j d G l v b j E v V G F i b G U w N D c g K F B h Z 2 U g N D g p L 0 F 1 d G 9 S Z W 1 v d m V k Q 2 9 s d W 1 u c z E u e 0 N v b H V t b j Q s M 3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t d I i A v P j x F b n R y e S B U e X B l P S J G a W x s Q 2 9 s d W 1 u V H l w Z X M i I F Z h b H V l P S J z Q m d N R E F 3 P T 0 i I C 8 + P E V u d H J 5 I F R 5 c G U 9 I k Z p b G x M Y X N 0 V X B k Y X R l Z C I g V m F s d W U 9 I m Q y M D I z L T A 2 L T A 4 V D A w O j Q 0 O j A 4 L j A y N D M 3 M z J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1 I i A v P j x F b n R y e S B U e X B l P S J B Z G R l Z F R v R G F 0 Y U 1 v Z G V s I i B W Y W x 1 Z T 0 i b D A i I C 8 + P E V u d H J 5 I F R 5 c G U 9 I l F 1 Z X J 5 S U Q i I F Z h b H V l P S J z M m E 4 Y T I 1 N z k t Z D c 1 M y 0 0 M D g z L T g 3 Z m Y t N j Y 0 N D U y Z G U 5 Y 2 Y 2 I i A v P j w v U 3 R h Y m x l R W 5 0 c m l l c z 4 8 L 0 l 0 Z W 0 + P E l 0 Z W 0 + P E l 0 Z W 1 M b 2 N h d G l v b j 4 8 S X R l b V R 5 c G U + R m 9 y b X V s Y T w v S X R l b V R 5 c G U + P E l 0 Z W 1 Q Y X R o P l N l Y 3 R p b 2 4 x L 1 R h Y m x l M D Q 3 J T I w K F B h Z 2 U l M j A 0 O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D c l M j A o U G F n Z S U y M D Q 4 K S 9 U Y W J s Z T A 0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Q 3 J T I w K F B h Z 2 U l M j A 0 O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0 N y U y M C h Q Y W d l J T I w N D g p L 0 R l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D c l M j A o U G F n Z S U y M D Q 4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0 N y U y M C h Q Y W d l J T I w N D g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Q 3 J T I w K F B h Z 2 U l M j A 0 O C k v Q 2 h h b m d l Z C U y M F R 5 c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D g l M j A o U G F n Z S U y M D Q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2 L T A 4 V D A w O j U y O j E 3 L j c 3 M j g 5 M j d a I i A v P j x F b n R y e S B U e X B l P S J G a W x s Q 2 9 s d W 1 u V H l w Z X M i I F Z h b H V l P S J z Q m d V R k J R P T 0 i I C 8 + P E V u d H J 5 I F R 5 c G U 9 I k Z p b G x D b 2 x 1 b W 5 O Y W 1 l c y I g V m F s d W U 9 I n N b J n F 1 b 3 Q 7 Q 2 9 s d W 1 u M S Z x d W 9 0 O y w m c X V v d D t D b 2 x 1 b W 4 z J n F 1 b 3 Q 7 L C Z x d W 9 0 O 0 N v b H V t b j U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Q 4 I C h Q Y W d l I D Q 4 K S 9 B d X R v U m V t b 3 Z l Z E N v b H V t b n M x L n t D b 2 x 1 b W 4 x L D B 9 J n F 1 b 3 Q 7 L C Z x d W 9 0 O 1 N l Y 3 R p b 2 4 x L 1 R h Y m x l M D Q 4 I C h Q Y W d l I D Q 4 K S 9 B d X R v U m V t b 3 Z l Z E N v b H V t b n M x L n t D b 2 x 1 b W 4 z L D F 9 J n F 1 b 3 Q 7 L C Z x d W 9 0 O 1 N l Y 3 R p b 2 4 x L 1 R h Y m x l M D Q 4 I C h Q Y W d l I D Q 4 K S 9 B d X R v U m V t b 3 Z l Z E N v b H V t b n M x L n t D b 2 x 1 b W 4 1 L D J 9 J n F 1 b 3 Q 7 L C Z x d W 9 0 O 1 N l Y 3 R p b 2 4 x L 1 R h Y m x l M D Q 4 I C h Q Y W d l I D Q 4 K S 9 B d X R v U m V t b 3 Z l Z E N v b H V t b n M x L n t D b 2 x 1 b W 4 3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R h Y m x l M D Q 4 I C h Q Y W d l I D Q 4 K S 9 B d X R v U m V t b 3 Z l Z E N v b H V t b n M x L n t D b 2 x 1 b W 4 x L D B 9 J n F 1 b 3 Q 7 L C Z x d W 9 0 O 1 N l Y 3 R p b 2 4 x L 1 R h Y m x l M D Q 4 I C h Q Y W d l I D Q 4 K S 9 B d X R v U m V t b 3 Z l Z E N v b H V t b n M x L n t D b 2 x 1 b W 4 z L D F 9 J n F 1 b 3 Q 7 L C Z x d W 9 0 O 1 N l Y 3 R p b 2 4 x L 1 R h Y m x l M D Q 4 I C h Q Y W d l I D Q 4 K S 9 B d X R v U m V t b 3 Z l Z E N v b H V t b n M x L n t D b 2 x 1 b W 4 1 L D J 9 J n F 1 b 3 Q 7 L C Z x d W 9 0 O 1 N l Y 3 R p b 2 4 x L 1 R h Y m x l M D Q 4 I C h Q Y W d l I D Q 4 K S 9 B d X R v U m V t b 3 Z l Z E N v b H V t b n M x L n t D b 2 x 1 b W 4 3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0 O C U y M C h Q Y W d l J T I w N D g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Q 4 J T I w K F B h Z 2 U l M j A 0 O C k v V G F i b G U w N D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0 O C U y M C h Q Y W d l J T I w N D g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D g l M j A o U G F n Z S U y M D Q 4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Q 4 J T I w K F B h Z 2 U l M j A 0 O C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T A l M j A o U G F n Z S U y M D U w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O S I g L z 4 8 R W 5 0 c n k g V H l w Z T 0 i R m l s b E V y c m 9 y Q 2 9 k Z S I g V m F s d W U 9 I n N V b m t u b 3 d u I i A v P j x F b n R y e S B U e X B l P S J G a W x s R X J y b 3 J D b 3 V u d C I g V m F s d W U 9 I m w x I i A v P j x F b n R y e S B U e X B l P S J G a W x s T G F z d F V w Z G F 0 Z W Q i I F Z h b H V l P S J k M j A y M y 0 w N i 0 w O F Q x M D o y M T o z M C 4 5 N D g x M z E 4 W i I g L z 4 8 R W 5 0 c n k g V H l w Z T 0 i R m l s b E N v b H V t b l R 5 c G V z I i B W Y W x 1 Z T 0 i c 0 J n T U Q i I C 8 + P E V u d H J 5 I F R 5 c G U 9 I k Z p b G x D b 2 x 1 b W 5 O Y W 1 l c y I g V m F s d W U 9 I n N b J n F 1 b 3 Q 7 Q 2 9 s d W 1 u M S Z x d W 9 0 O y w m c X V v d D t D b 2 x 1 b W 4 z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1 M C A o U G F n Z S A 1 M C k v Q X V 0 b 1 J l b W 9 2 Z W R D b 2 x 1 b W 5 z M S 5 7 Q 2 9 s d W 1 u M S w w f S Z x d W 9 0 O y w m c X V v d D t T Z W N 0 a W 9 u M S 9 U Y W J s Z T A 1 M C A o U G F n Z S A 1 M C k v Q X V 0 b 1 J l b W 9 2 Z W R D b 2 x 1 b W 5 z M S 5 7 Q 2 9 s d W 1 u M y w x f S Z x d W 9 0 O y w m c X V v d D t T Z W N 0 a W 9 u M S 9 U Y W J s Z T A 1 M C A o U G F n Z S A 1 M C k v Q X V 0 b 1 J l b W 9 2 Z W R D b 2 x 1 b W 5 z M S 5 7 Q 2 9 s d W 1 u N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1 M C A o U G F n Z S A 1 M C k v Q X V 0 b 1 J l b W 9 2 Z W R D b 2 x 1 b W 5 z M S 5 7 Q 2 9 s d W 1 u M S w w f S Z x d W 9 0 O y w m c X V v d D t T Z W N 0 a W 9 u M S 9 U Y W J s Z T A 1 M C A o U G F n Z S A 1 M C k v Q X V 0 b 1 J l b W 9 2 Z W R D b 2 x 1 b W 5 z M S 5 7 Q 2 9 s d W 1 u M y w x f S Z x d W 9 0 O y w m c X V v d D t T Z W N 0 a W 9 u M S 9 U Y W J s Z T A 1 M C A o U G F n Z S A 1 M C k v Q X V 0 b 1 J l b W 9 2 Z W R D b 2 x 1 b W 5 z M S 5 7 Q 2 9 s d W 1 u N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N T A l M j A o U G F n Z S U y M D U w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1 M C U y M C h Q Y W d l J T I w N T A p L 1 R h Y m x l M D U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T A l M j A o U G F n Z S U y M D U w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U w J T I w K F B h Z 2 U l M j A 1 M C k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1 M C U y M C h Q Y W d l J T I w N T A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Q 1 J T I w K F B h Z 2 U l M j A 0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U i I C 8 + P E V u d H J 5 I F R 5 c G U 9 I k Z p b G x F c n J v c k N v Z G U i I F Z h b H V l P S J z V W 5 r b m 9 3 b i I g L z 4 8 R W 5 0 c n k g V H l w Z T 0 i R m l s b E V y c m 9 y Q 2 9 1 b n Q i I F Z h b H V l P S J s M S I g L z 4 8 R W 5 0 c n k g V H l w Z T 0 i R m l s b E x h c 3 R V c G R h d G V k I i B W Y W x 1 Z T 0 i Z D I w M j M t M D Y t M D h U M T E 6 M D Y 6 M z g u M z U z M D A 3 M l o i I C 8 + P E V u d H J 5 I F R 5 c G U 9 I k Z p b G x D b 2 x 1 b W 5 U e X B l c y I g V m F s d W U 9 I n N C a E V S R V E 9 P S I g L z 4 8 R W 5 0 c n k g V H l w Z T 0 i R m l s b E N v b H V t b k 5 h b W V z I i B W Y W x 1 Z T 0 i c 1 s m c X V v d D t D b 2 x 1 b W 4 x J n F 1 b 3 Q 7 L C Z x d W 9 0 O 0 N v b H V t b j M m c X V v d D s s J n F 1 b 3 Q 7 Q 2 9 s d W 1 u N S Z x d W 9 0 O y w m c X V v d D t D b 2 x 1 b W 4 3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N D U g K F B h Z 2 U g N D c p L 0 F 1 d G 9 S Z W 1 v d m V k Q 2 9 s d W 1 u c z E u e 0 N v b H V t b j E s M H 0 m c X V v d D s s J n F 1 b 3 Q 7 U 2 V j d G l v b j E v V G F i b G U w N D U g K F B h Z 2 U g N D c p L 0 F 1 d G 9 S Z W 1 v d m V k Q 2 9 s d W 1 u c z E u e 0 N v b H V t b j M s M X 0 m c X V v d D s s J n F 1 b 3 Q 7 U 2 V j d G l v b j E v V G F i b G U w N D U g K F B h Z 2 U g N D c p L 0 F 1 d G 9 S Z W 1 v d m V k Q 2 9 s d W 1 u c z E u e 0 N v b H V t b j U s M n 0 m c X V v d D s s J n F 1 b 3 Q 7 U 2 V j d G l v b j E v V G F i b G U w N D U g K F B h Z 2 U g N D c p L 0 F 1 d G 9 S Z W 1 v d m V k Q 2 9 s d W 1 u c z E u e 0 N v b H V t b j c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G F i b G U w N D U g K F B h Z 2 U g N D c p L 0 F 1 d G 9 S Z W 1 v d m V k Q 2 9 s d W 1 u c z E u e 0 N v b H V t b j E s M H 0 m c X V v d D s s J n F 1 b 3 Q 7 U 2 V j d G l v b j E v V G F i b G U w N D U g K F B h Z 2 U g N D c p L 0 F 1 d G 9 S Z W 1 v d m V k Q 2 9 s d W 1 u c z E u e 0 N v b H V t b j M s M X 0 m c X V v d D s s J n F 1 b 3 Q 7 U 2 V j d G l v b j E v V G F i b G U w N D U g K F B h Z 2 U g N D c p L 0 F 1 d G 9 S Z W 1 v d m V k Q 2 9 s d W 1 u c z E u e 0 N v b H V t b j U s M n 0 m c X V v d D s s J n F 1 b 3 Q 7 U 2 V j d G l v b j E v V G F i b G U w N D U g K F B h Z 2 U g N D c p L 0 F 1 d G 9 S Z W 1 v d m V k Q 2 9 s d W 1 u c z E u e 0 N v b H V t b j c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Q 1 J T I w K F B h Z 2 U l M j A 0 N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D U l M j A o U G F n Z S U y M D Q 3 K S 9 U Y W J s Z T A 0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Q 1 J T I w K F B h Z 2 U l M j A 0 N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0 N S U y M C h Q Y W d l J T I w N D c p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D U l M j A o U G F n Z S U y M D Q 3 K S 9 D a G F u Z 2 V k J T I w V H l w Z T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O 7 B d n f l q E 0 K u t f Q X d A R X k w A A A A A C A A A A A A A Q Z g A A A A E A A C A A A A D Q O 7 Z l X R o C l r Y M 3 4 O K O Y L q W h t a l d a b P E F i l A 2 T D X v g Y w A A A A A O g A A A A A I A A C A A A A B 9 2 k J 2 C j r 6 B K v B T C H S b K n K s 4 P g g Q R 9 M S 3 8 I 0 x S z J n l W l A A A A D g F 7 3 t g x 6 o B S t g b y Z 1 L l M A c A v H k F B 6 m v K e f R 5 6 w c g l B I T 0 d P m F I L W k w G C X i l U y p + l 7 e 3 s 2 B 3 m R n r 9 a i N h K H j O H u b r E y W / r 8 + G k I 1 G n / X q r M k A A A A C 6 j p v u n o V q l N n m 0 3 d 0 c N i 3 p Y p O H l o 8 7 4 L y q W J 8 g q y 1 u M D n U Z I N Z A M 3 j Y H d Z 6 E z M u 1 e M U O i / G L 4 S G k 6 b 4 U 5 F K B b < / D a t a M a s h u p > 
</file>

<file path=customXml/itemProps1.xml><?xml version="1.0" encoding="utf-8"?>
<ds:datastoreItem xmlns:ds="http://schemas.openxmlformats.org/officeDocument/2006/customXml" ds:itemID="{8A80B1C0-3E9E-4352-847D-813F50C671B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2020-05-19T16:15:53Z</dcterms:created>
  <dcterms:modified xsi:type="dcterms:W3CDTF">2023-06-14T10:44:20Z</dcterms:modified>
</cp:coreProperties>
</file>