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pi\Desktop\QCP\Task 9\"/>
    </mc:Choice>
  </mc:AlternateContent>
  <xr:revisionPtr revIDLastSave="0" documentId="13_ncr:1_{8F83FAAB-2882-4995-9DB7-2C94D437F12F}" xr6:coauthVersionLast="47" xr6:coauthVersionMax="47" xr10:uidLastSave="{00000000-0000-0000-0000-000000000000}"/>
  <bookViews>
    <workbookView xWindow="11865" yWindow="-16320" windowWidth="29040" windowHeight="15720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" l="1"/>
  <c r="C4" i="3"/>
  <c r="D4" i="3"/>
  <c r="E4" i="3"/>
  <c r="F4" i="3"/>
  <c r="G4" i="3"/>
  <c r="H4" i="3"/>
  <c r="B6" i="3"/>
  <c r="C6" i="3"/>
  <c r="D6" i="3"/>
  <c r="E6" i="3"/>
  <c r="F6" i="3"/>
  <c r="G6" i="3"/>
  <c r="H6" i="3"/>
  <c r="B7" i="3"/>
  <c r="C7" i="3"/>
  <c r="D7" i="3"/>
  <c r="E7" i="3"/>
  <c r="F7" i="3"/>
  <c r="G7" i="3"/>
  <c r="H7" i="3"/>
  <c r="B9" i="3"/>
  <c r="C9" i="3"/>
  <c r="D9" i="3"/>
  <c r="E9" i="3"/>
  <c r="F9" i="3"/>
  <c r="G9" i="3"/>
  <c r="H9" i="3"/>
  <c r="B10" i="3"/>
  <c r="C10" i="3"/>
  <c r="D10" i="3"/>
  <c r="E10" i="3"/>
  <c r="F10" i="3"/>
  <c r="G10" i="3"/>
  <c r="H10" i="3"/>
  <c r="B12" i="3"/>
  <c r="C12" i="3"/>
  <c r="D12" i="3"/>
  <c r="E12" i="3"/>
  <c r="F12" i="3"/>
  <c r="G12" i="3"/>
  <c r="H12" i="3"/>
  <c r="B13" i="3"/>
  <c r="C13" i="3"/>
  <c r="D13" i="3"/>
  <c r="E13" i="3"/>
  <c r="F13" i="3"/>
  <c r="G13" i="3"/>
  <c r="H13" i="3"/>
  <c r="B15" i="3"/>
  <c r="C15" i="3"/>
  <c r="D15" i="3"/>
  <c r="E15" i="3"/>
  <c r="F15" i="3"/>
  <c r="G15" i="3"/>
  <c r="H15" i="3"/>
  <c r="B16" i="3"/>
  <c r="C16" i="3"/>
  <c r="D16" i="3"/>
  <c r="E16" i="3"/>
  <c r="F16" i="3"/>
  <c r="G16" i="3"/>
  <c r="H16" i="3"/>
  <c r="B18" i="3"/>
  <c r="C18" i="3"/>
  <c r="D18" i="3"/>
  <c r="E18" i="3"/>
  <c r="F18" i="3"/>
  <c r="G18" i="3"/>
  <c r="H18" i="3"/>
  <c r="B19" i="3"/>
  <c r="C19" i="3"/>
  <c r="D19" i="3"/>
  <c r="E19" i="3"/>
  <c r="F19" i="3"/>
  <c r="G19" i="3"/>
  <c r="H19" i="3"/>
  <c r="B22" i="3"/>
  <c r="C22" i="3"/>
  <c r="D22" i="3"/>
  <c r="E22" i="3"/>
  <c r="F22" i="3"/>
  <c r="G22" i="3"/>
  <c r="H22" i="3"/>
  <c r="B24" i="3"/>
  <c r="C24" i="3"/>
  <c r="D24" i="3"/>
  <c r="E24" i="3"/>
  <c r="F24" i="3"/>
  <c r="G24" i="3"/>
  <c r="H24" i="3"/>
  <c r="B25" i="3"/>
  <c r="C25" i="3"/>
  <c r="D25" i="3"/>
  <c r="E25" i="3"/>
  <c r="F25" i="3"/>
  <c r="G25" i="3"/>
  <c r="H25" i="3"/>
  <c r="H26" i="3" s="1"/>
  <c r="B26" i="3"/>
  <c r="C26" i="3"/>
  <c r="D26" i="3"/>
  <c r="E26" i="3"/>
  <c r="F26" i="3"/>
  <c r="G26" i="3"/>
  <c r="B28" i="3"/>
  <c r="C28" i="3"/>
  <c r="D28" i="3"/>
  <c r="E28" i="3"/>
  <c r="F28" i="3"/>
  <c r="G28" i="3"/>
  <c r="H28" i="3"/>
  <c r="B29" i="3"/>
  <c r="C29" i="3"/>
  <c r="D29" i="3"/>
  <c r="E29" i="3"/>
  <c r="F29" i="3"/>
  <c r="G29" i="3"/>
  <c r="H29" i="3"/>
  <c r="H30" i="3" s="1"/>
  <c r="B30" i="3"/>
  <c r="C30" i="3"/>
  <c r="D30" i="3"/>
  <c r="E30" i="3"/>
  <c r="F30" i="3"/>
  <c r="G30" i="3"/>
  <c r="B32" i="3"/>
  <c r="C32" i="3"/>
  <c r="D32" i="3"/>
  <c r="E32" i="3"/>
  <c r="F32" i="3"/>
  <c r="G32" i="3"/>
  <c r="H32" i="3"/>
  <c r="H34" i="3" s="1"/>
  <c r="B33" i="3"/>
  <c r="C33" i="3"/>
  <c r="D33" i="3"/>
  <c r="E33" i="3"/>
  <c r="F33" i="3"/>
  <c r="F34" i="3" s="1"/>
  <c r="G33" i="3"/>
  <c r="H33" i="3"/>
  <c r="B34" i="3"/>
  <c r="C34" i="3"/>
  <c r="D34" i="3"/>
  <c r="E34" i="3"/>
  <c r="G34" i="3"/>
  <c r="B36" i="3"/>
  <c r="C36" i="3"/>
  <c r="D36" i="3"/>
  <c r="E36" i="3"/>
  <c r="F36" i="3"/>
  <c r="G36" i="3"/>
  <c r="H36" i="3"/>
  <c r="B37" i="3"/>
  <c r="C37" i="3"/>
  <c r="D37" i="3"/>
  <c r="E37" i="3"/>
  <c r="F37" i="3"/>
  <c r="G37" i="3"/>
  <c r="H37" i="3"/>
  <c r="B39" i="3"/>
  <c r="C39" i="3"/>
  <c r="D39" i="3"/>
  <c r="E39" i="3"/>
  <c r="F39" i="3"/>
  <c r="G39" i="3"/>
  <c r="H39" i="3"/>
  <c r="B40" i="3"/>
  <c r="C40" i="3"/>
  <c r="D40" i="3"/>
  <c r="E40" i="3"/>
  <c r="F40" i="3"/>
  <c r="G40" i="3"/>
  <c r="H40" i="3"/>
  <c r="B41" i="3"/>
  <c r="C41" i="3"/>
  <c r="D41" i="3"/>
  <c r="E41" i="3"/>
  <c r="F41" i="3"/>
  <c r="G41" i="3"/>
  <c r="H41" i="3"/>
  <c r="B43" i="3"/>
  <c r="C43" i="3"/>
  <c r="D43" i="3"/>
  <c r="E43" i="3"/>
  <c r="F43" i="3"/>
  <c r="G43" i="3"/>
  <c r="H43" i="3"/>
  <c r="B44" i="3"/>
  <c r="C44" i="3"/>
  <c r="D44" i="3"/>
  <c r="E44" i="3"/>
  <c r="F44" i="3"/>
  <c r="G44" i="3"/>
  <c r="H44" i="3"/>
  <c r="B46" i="3"/>
  <c r="C46" i="3"/>
  <c r="D46" i="3"/>
  <c r="E46" i="3"/>
  <c r="F46" i="3"/>
  <c r="G46" i="3"/>
  <c r="H46" i="3"/>
  <c r="B47" i="3"/>
  <c r="C47" i="3"/>
  <c r="D47" i="3"/>
  <c r="E47" i="3"/>
  <c r="F47" i="3"/>
  <c r="G47" i="3"/>
  <c r="H47" i="3"/>
  <c r="B49" i="3"/>
  <c r="C49" i="3"/>
  <c r="D49" i="3"/>
  <c r="E49" i="3"/>
  <c r="F49" i="3"/>
  <c r="G49" i="3"/>
  <c r="H49" i="3"/>
  <c r="B50" i="3"/>
  <c r="C50" i="3"/>
  <c r="D50" i="3"/>
  <c r="E50" i="3"/>
  <c r="F50" i="3"/>
  <c r="G50" i="3"/>
  <c r="H50" i="3"/>
  <c r="B53" i="3"/>
  <c r="B55" i="3" s="1"/>
  <c r="C53" i="3"/>
  <c r="C55" i="3" s="1"/>
  <c r="D53" i="3"/>
  <c r="D55" i="3" s="1"/>
  <c r="E53" i="3"/>
  <c r="E55" i="3" s="1"/>
  <c r="F53" i="3"/>
  <c r="G53" i="3"/>
  <c r="H53" i="3"/>
  <c r="B54" i="3"/>
  <c r="C54" i="3"/>
  <c r="D54" i="3"/>
  <c r="E54" i="3"/>
  <c r="F54" i="3"/>
  <c r="G54" i="3"/>
  <c r="H54" i="3"/>
  <c r="F55" i="3"/>
  <c r="G55" i="3"/>
  <c r="H55" i="3"/>
  <c r="B57" i="3"/>
  <c r="C57" i="3"/>
  <c r="C59" i="3" s="1"/>
  <c r="D57" i="3"/>
  <c r="D59" i="3" s="1"/>
  <c r="E57" i="3"/>
  <c r="F57" i="3"/>
  <c r="G57" i="3"/>
  <c r="H57" i="3"/>
  <c r="B58" i="3"/>
  <c r="C58" i="3"/>
  <c r="D58" i="3"/>
  <c r="E58" i="3"/>
  <c r="F58" i="3"/>
  <c r="G58" i="3"/>
  <c r="H58" i="3"/>
  <c r="B59" i="3"/>
  <c r="E59" i="3"/>
  <c r="F59" i="3"/>
  <c r="G59" i="3"/>
  <c r="H59" i="3"/>
  <c r="B61" i="3"/>
  <c r="B63" i="3" s="1"/>
  <c r="C61" i="3"/>
  <c r="D61" i="3"/>
  <c r="D63" i="3" s="1"/>
  <c r="E61" i="3"/>
  <c r="E63" i="3" s="1"/>
  <c r="F61" i="3"/>
  <c r="F63" i="3" s="1"/>
  <c r="G61" i="3"/>
  <c r="G63" i="3" s="1"/>
  <c r="H61" i="3"/>
  <c r="H63" i="3" s="1"/>
  <c r="B62" i="3"/>
  <c r="C62" i="3"/>
  <c r="D62" i="3"/>
  <c r="E62" i="3"/>
  <c r="F62" i="3"/>
  <c r="G62" i="3"/>
  <c r="H62" i="3"/>
  <c r="C63" i="3"/>
  <c r="B65" i="3"/>
  <c r="B67" i="3" s="1"/>
  <c r="C65" i="3"/>
  <c r="C67" i="3" s="1"/>
  <c r="D65" i="3"/>
  <c r="D67" i="3" s="1"/>
  <c r="E65" i="3"/>
  <c r="F65" i="3"/>
  <c r="G65" i="3"/>
  <c r="H65" i="3"/>
  <c r="B66" i="3"/>
  <c r="C66" i="3"/>
  <c r="D66" i="3"/>
  <c r="E66" i="3"/>
  <c r="F66" i="3"/>
  <c r="G66" i="3"/>
  <c r="H66" i="3"/>
  <c r="E67" i="3"/>
  <c r="F67" i="3"/>
  <c r="G67" i="3"/>
  <c r="H67" i="3"/>
  <c r="B70" i="3"/>
  <c r="B82" i="3"/>
  <c r="C82" i="3"/>
  <c r="D82" i="3"/>
  <c r="E82" i="3"/>
  <c r="F82" i="3"/>
  <c r="G82" i="3"/>
  <c r="H82" i="3"/>
  <c r="B83" i="3"/>
  <c r="C83" i="3"/>
  <c r="D83" i="3"/>
  <c r="E83" i="3"/>
  <c r="F83" i="3"/>
  <c r="G83" i="3"/>
  <c r="H83" i="3"/>
  <c r="B86" i="3"/>
  <c r="C86" i="3"/>
  <c r="D86" i="3"/>
  <c r="E86" i="3"/>
  <c r="F86" i="3"/>
  <c r="G86" i="3"/>
  <c r="H86" i="3"/>
  <c r="H88" i="3" s="1"/>
  <c r="B87" i="3"/>
  <c r="C87" i="3"/>
  <c r="D87" i="3"/>
  <c r="E87" i="3"/>
  <c r="F87" i="3"/>
  <c r="G87" i="3"/>
  <c r="H87" i="3"/>
  <c r="B88" i="3"/>
  <c r="C88" i="3"/>
  <c r="D88" i="3"/>
  <c r="E88" i="3"/>
  <c r="F88" i="3"/>
  <c r="G88" i="3"/>
  <c r="B90" i="3"/>
  <c r="B92" i="3" s="1"/>
  <c r="C90" i="3"/>
  <c r="D90" i="3"/>
  <c r="E90" i="3"/>
  <c r="F90" i="3"/>
  <c r="G90" i="3"/>
  <c r="H90" i="3"/>
  <c r="H92" i="3" s="1"/>
  <c r="B91" i="3"/>
  <c r="C91" i="3"/>
  <c r="C92" i="3" s="1"/>
  <c r="D91" i="3"/>
  <c r="E91" i="3"/>
  <c r="F91" i="3"/>
  <c r="G91" i="3"/>
  <c r="H91" i="3"/>
  <c r="D92" i="3"/>
  <c r="E92" i="3"/>
  <c r="F92" i="3"/>
  <c r="G92" i="3"/>
  <c r="B94" i="3"/>
  <c r="B96" i="3" s="1"/>
  <c r="C94" i="3"/>
  <c r="C96" i="3" s="1"/>
  <c r="D94" i="3"/>
  <c r="D96" i="3" s="1"/>
  <c r="E94" i="3"/>
  <c r="F94" i="3"/>
  <c r="G94" i="3"/>
  <c r="H94" i="3"/>
  <c r="B95" i="3"/>
  <c r="C95" i="3"/>
  <c r="D95" i="3"/>
  <c r="E95" i="3"/>
  <c r="F95" i="3"/>
  <c r="G95" i="3"/>
  <c r="H95" i="3"/>
  <c r="E96" i="3"/>
  <c r="F96" i="3"/>
  <c r="G96" i="3"/>
  <c r="H96" i="3"/>
  <c r="B98" i="3"/>
  <c r="B100" i="3" s="1"/>
  <c r="C98" i="3"/>
  <c r="C100" i="3" s="1"/>
  <c r="D98" i="3"/>
  <c r="D100" i="3" s="1"/>
  <c r="E98" i="3"/>
  <c r="E100" i="3" s="1"/>
  <c r="F98" i="3"/>
  <c r="F100" i="3" s="1"/>
  <c r="G98" i="3"/>
  <c r="G100" i="3" s="1"/>
  <c r="H98" i="3"/>
  <c r="H100" i="3" s="1"/>
  <c r="B99" i="3"/>
  <c r="C99" i="3"/>
  <c r="D99" i="3"/>
  <c r="E99" i="3"/>
  <c r="F99" i="3"/>
  <c r="G99" i="3"/>
  <c r="H99" i="3"/>
  <c r="B102" i="3"/>
  <c r="C102" i="3"/>
  <c r="D102" i="3"/>
  <c r="E102" i="3"/>
  <c r="F102" i="3"/>
  <c r="G102" i="3"/>
  <c r="H102" i="3"/>
  <c r="B103" i="3"/>
  <c r="C103" i="3"/>
  <c r="D103" i="3"/>
  <c r="E103" i="3"/>
  <c r="F103" i="3"/>
  <c r="G103" i="3"/>
  <c r="H103" i="3"/>
  <c r="B105" i="3"/>
  <c r="C105" i="3"/>
  <c r="D105" i="3"/>
  <c r="E105" i="3"/>
  <c r="F105" i="3"/>
  <c r="G105" i="3"/>
  <c r="H105" i="3"/>
  <c r="B106" i="3"/>
  <c r="C106" i="3"/>
  <c r="D106" i="3"/>
  <c r="E106" i="3"/>
  <c r="F106" i="3"/>
  <c r="G106" i="3"/>
  <c r="H106" i="3"/>
  <c r="B107" i="3"/>
  <c r="C107" i="3"/>
  <c r="D107" i="3"/>
  <c r="E107" i="3"/>
  <c r="F107" i="3"/>
  <c r="G107" i="3"/>
  <c r="H107" i="3"/>
  <c r="B109" i="3"/>
  <c r="C109" i="3"/>
  <c r="D109" i="3"/>
  <c r="E109" i="3"/>
  <c r="F109" i="3"/>
  <c r="G109" i="3"/>
  <c r="H109" i="3"/>
  <c r="B110" i="3"/>
  <c r="C110" i="3"/>
  <c r="D110" i="3"/>
  <c r="E110" i="3"/>
  <c r="F110" i="3"/>
  <c r="G110" i="3"/>
  <c r="H110" i="3"/>
  <c r="B112" i="3"/>
  <c r="C112" i="3"/>
  <c r="D112" i="3"/>
  <c r="E112" i="3"/>
  <c r="F112" i="3"/>
  <c r="G112" i="3"/>
  <c r="H112" i="3"/>
  <c r="B113" i="3"/>
  <c r="C113" i="3"/>
  <c r="D113" i="3"/>
  <c r="E113" i="3"/>
  <c r="F113" i="3"/>
  <c r="G113" i="3"/>
  <c r="H113" i="3"/>
  <c r="B115" i="3"/>
  <c r="C115" i="3"/>
  <c r="D115" i="3"/>
  <c r="E115" i="3"/>
  <c r="F115" i="3"/>
  <c r="G115" i="3"/>
  <c r="H115" i="3"/>
  <c r="B116" i="3"/>
  <c r="C116" i="3"/>
  <c r="D116" i="3"/>
  <c r="E116" i="3"/>
  <c r="F116" i="3"/>
  <c r="G116" i="3"/>
  <c r="H116" i="3"/>
  <c r="B119" i="3"/>
  <c r="B121" i="3" s="1"/>
  <c r="C119" i="3"/>
  <c r="C121" i="3" s="1"/>
  <c r="D119" i="3"/>
  <c r="D121" i="3" s="1"/>
  <c r="E119" i="3"/>
  <c r="E121" i="3" s="1"/>
  <c r="F119" i="3"/>
  <c r="F121" i="3" s="1"/>
  <c r="G119" i="3"/>
  <c r="G121" i="3" s="1"/>
  <c r="H119" i="3"/>
  <c r="H121" i="3" s="1"/>
  <c r="B120" i="3"/>
  <c r="C120" i="3"/>
  <c r="D120" i="3"/>
  <c r="E120" i="3"/>
  <c r="F120" i="3"/>
  <c r="G120" i="3"/>
  <c r="H120" i="3"/>
  <c r="B123" i="3"/>
  <c r="B125" i="3" s="1"/>
  <c r="C123" i="3"/>
  <c r="C125" i="3" s="1"/>
  <c r="D123" i="3"/>
  <c r="D125" i="3" s="1"/>
  <c r="E123" i="3"/>
  <c r="F123" i="3"/>
  <c r="G123" i="3"/>
  <c r="H123" i="3"/>
  <c r="B124" i="3"/>
  <c r="C124" i="3"/>
  <c r="D124" i="3"/>
  <c r="E124" i="3"/>
  <c r="F124" i="3"/>
  <c r="G124" i="3"/>
  <c r="H124" i="3"/>
  <c r="E125" i="3"/>
  <c r="F125" i="3"/>
  <c r="G125" i="3"/>
  <c r="H125" i="3"/>
  <c r="B127" i="3"/>
  <c r="B129" i="3" s="1"/>
  <c r="C127" i="3"/>
  <c r="D127" i="3"/>
  <c r="E127" i="3"/>
  <c r="F127" i="3"/>
  <c r="G127" i="3"/>
  <c r="H127" i="3"/>
  <c r="B128" i="3"/>
  <c r="C128" i="3"/>
  <c r="D128" i="3"/>
  <c r="E128" i="3"/>
  <c r="F128" i="3"/>
  <c r="G128" i="3"/>
  <c r="H128" i="3"/>
  <c r="C129" i="3"/>
  <c r="D129" i="3"/>
  <c r="E129" i="3"/>
  <c r="F129" i="3"/>
  <c r="G129" i="3"/>
  <c r="H129" i="3"/>
  <c r="B131" i="3"/>
  <c r="B133" i="3" s="1"/>
  <c r="C131" i="3"/>
  <c r="C133" i="3" s="1"/>
  <c r="D131" i="3"/>
  <c r="E131" i="3"/>
  <c r="F131" i="3"/>
  <c r="G131" i="3"/>
  <c r="H131" i="3"/>
  <c r="B132" i="3"/>
  <c r="C132" i="3"/>
  <c r="D132" i="3"/>
  <c r="E132" i="3"/>
  <c r="F132" i="3"/>
  <c r="G132" i="3"/>
  <c r="H132" i="3"/>
  <c r="D133" i="3"/>
  <c r="E133" i="3"/>
  <c r="F133" i="3"/>
  <c r="G133" i="3"/>
  <c r="H133" i="3"/>
  <c r="B135" i="3"/>
  <c r="C135" i="3"/>
  <c r="D135" i="3"/>
  <c r="E135" i="3"/>
  <c r="F135" i="3"/>
  <c r="G135" i="3"/>
  <c r="H135" i="3"/>
  <c r="B136" i="3"/>
  <c r="C136" i="3"/>
  <c r="D136" i="3"/>
  <c r="E136" i="3"/>
  <c r="F136" i="3"/>
  <c r="G136" i="3"/>
  <c r="H136" i="3"/>
  <c r="B138" i="3"/>
  <c r="C138" i="3"/>
  <c r="D138" i="3"/>
  <c r="E138" i="3"/>
  <c r="F138" i="3"/>
  <c r="G138" i="3"/>
  <c r="H138" i="3"/>
  <c r="B139" i="3"/>
  <c r="C139" i="3"/>
  <c r="D139" i="3"/>
  <c r="E139" i="3"/>
  <c r="F139" i="3"/>
  <c r="G139" i="3"/>
  <c r="H139" i="3"/>
  <c r="B140" i="3"/>
  <c r="C140" i="3"/>
  <c r="D140" i="3"/>
  <c r="E140" i="3"/>
  <c r="F140" i="3"/>
  <c r="G140" i="3"/>
  <c r="H140" i="3"/>
  <c r="B142" i="3"/>
  <c r="C142" i="3"/>
  <c r="D142" i="3"/>
  <c r="E142" i="3"/>
  <c r="F142" i="3"/>
  <c r="G142" i="3"/>
  <c r="H142" i="3"/>
  <c r="B143" i="3"/>
  <c r="C143" i="3"/>
  <c r="D143" i="3"/>
  <c r="E143" i="3"/>
  <c r="F143" i="3"/>
  <c r="G143" i="3"/>
  <c r="H143" i="3"/>
  <c r="B145" i="3"/>
  <c r="C145" i="3"/>
  <c r="D145" i="3"/>
  <c r="E145" i="3"/>
  <c r="F145" i="3"/>
  <c r="G145" i="3"/>
  <c r="H145" i="3"/>
  <c r="B146" i="3"/>
  <c r="C146" i="3"/>
  <c r="D146" i="3"/>
  <c r="E146" i="3"/>
  <c r="F146" i="3"/>
  <c r="G146" i="3"/>
  <c r="H146" i="3"/>
  <c r="B148" i="3"/>
  <c r="C148" i="3"/>
  <c r="D148" i="3"/>
  <c r="E148" i="3"/>
  <c r="F148" i="3"/>
  <c r="G148" i="3"/>
  <c r="H148" i="3"/>
  <c r="B149" i="3"/>
  <c r="C149" i="3"/>
  <c r="D149" i="3"/>
  <c r="E149" i="3"/>
  <c r="F149" i="3"/>
  <c r="G149" i="3"/>
  <c r="H149" i="3"/>
  <c r="B152" i="3"/>
  <c r="B154" i="3" s="1"/>
  <c r="C152" i="3"/>
  <c r="D152" i="3"/>
  <c r="E152" i="3"/>
  <c r="F152" i="3"/>
  <c r="G152" i="3"/>
  <c r="H152" i="3"/>
  <c r="B153" i="3"/>
  <c r="C153" i="3"/>
  <c r="D153" i="3"/>
  <c r="E153" i="3"/>
  <c r="F153" i="3"/>
  <c r="G153" i="3"/>
  <c r="H153" i="3"/>
  <c r="C154" i="3"/>
  <c r="D154" i="3"/>
  <c r="E154" i="3"/>
  <c r="F154" i="3"/>
  <c r="G154" i="3"/>
  <c r="H154" i="3"/>
  <c r="B156" i="3"/>
  <c r="C156" i="3"/>
  <c r="D156" i="3"/>
  <c r="E156" i="3"/>
  <c r="F156" i="3"/>
  <c r="G156" i="3"/>
  <c r="H156" i="3"/>
  <c r="B157" i="3"/>
  <c r="C157" i="3"/>
  <c r="D157" i="3"/>
  <c r="E157" i="3"/>
  <c r="F157" i="3"/>
  <c r="G157" i="3"/>
  <c r="H157" i="3"/>
  <c r="B159" i="3"/>
  <c r="C159" i="3"/>
  <c r="D159" i="3"/>
  <c r="E159" i="3"/>
  <c r="F159" i="3"/>
  <c r="G159" i="3"/>
  <c r="H159" i="3"/>
  <c r="B160" i="3"/>
  <c r="C160" i="3"/>
  <c r="D160" i="3"/>
  <c r="E160" i="3"/>
  <c r="F160" i="3"/>
  <c r="G160" i="3"/>
  <c r="H160" i="3"/>
  <c r="B161" i="3"/>
  <c r="C161" i="3"/>
  <c r="D161" i="3"/>
  <c r="E161" i="3"/>
  <c r="F161" i="3"/>
  <c r="G161" i="3"/>
  <c r="H161" i="3"/>
  <c r="B170" i="3"/>
  <c r="C170" i="3"/>
  <c r="D170" i="3"/>
  <c r="E170" i="3"/>
  <c r="F170" i="3"/>
  <c r="G170" i="3"/>
  <c r="H170" i="3"/>
  <c r="B167" i="3"/>
  <c r="C167" i="3"/>
  <c r="D167" i="3"/>
  <c r="E167" i="3"/>
  <c r="F167" i="3"/>
  <c r="G167" i="3"/>
  <c r="H167" i="3"/>
  <c r="B164" i="3"/>
  <c r="C164" i="3"/>
  <c r="D164" i="3"/>
  <c r="E164" i="3"/>
  <c r="F164" i="3"/>
  <c r="G164" i="3"/>
  <c r="H164" i="3"/>
  <c r="E21" i="3"/>
  <c r="F21" i="3"/>
  <c r="G21" i="3"/>
  <c r="H21" i="3"/>
  <c r="E23" i="3"/>
  <c r="F23" i="3"/>
  <c r="G23" i="3"/>
  <c r="H23" i="3"/>
  <c r="E27" i="3"/>
  <c r="F27" i="3"/>
  <c r="G27" i="3"/>
  <c r="H27" i="3"/>
  <c r="E38" i="3"/>
  <c r="F38" i="3"/>
  <c r="G38" i="3"/>
  <c r="H38" i="3"/>
  <c r="E42" i="3"/>
  <c r="F42" i="3"/>
  <c r="G42" i="3"/>
  <c r="H42" i="3"/>
  <c r="E45" i="3"/>
  <c r="E14" i="3" s="1"/>
  <c r="F45" i="3"/>
  <c r="F14" i="3" s="1"/>
  <c r="G45" i="3"/>
  <c r="G14" i="3" s="1"/>
  <c r="H45" i="3"/>
  <c r="H14" i="3" s="1"/>
  <c r="E48" i="3"/>
  <c r="F48" i="3"/>
  <c r="F17" i="3" s="1"/>
  <c r="G48" i="3"/>
  <c r="H48" i="3"/>
  <c r="E52" i="3"/>
  <c r="F52" i="3"/>
  <c r="G52" i="3"/>
  <c r="H52" i="3"/>
  <c r="E56" i="3"/>
  <c r="F56" i="3"/>
  <c r="G56" i="3"/>
  <c r="H56" i="3"/>
  <c r="E60" i="3"/>
  <c r="F60" i="3"/>
  <c r="G60" i="3"/>
  <c r="H60" i="3"/>
  <c r="E64" i="3"/>
  <c r="F64" i="3"/>
  <c r="G64" i="3"/>
  <c r="H64" i="3"/>
  <c r="E68" i="3"/>
  <c r="E70" i="3" s="1"/>
  <c r="F68" i="3"/>
  <c r="F70" i="3" s="1"/>
  <c r="G68" i="3"/>
  <c r="G70" i="3" s="1"/>
  <c r="H68" i="3"/>
  <c r="H70" i="3" s="1"/>
  <c r="H69" i="3"/>
  <c r="E71" i="3"/>
  <c r="E72" i="3" s="1"/>
  <c r="F71" i="3"/>
  <c r="F72" i="3" s="1"/>
  <c r="G71" i="3"/>
  <c r="G72" i="3" s="1"/>
  <c r="H71" i="3"/>
  <c r="H72" i="3"/>
  <c r="E73" i="3"/>
  <c r="F73" i="3"/>
  <c r="G73" i="3"/>
  <c r="H73" i="3"/>
  <c r="E74" i="3"/>
  <c r="F74" i="3"/>
  <c r="G74" i="3"/>
  <c r="H74" i="3"/>
  <c r="E75" i="3"/>
  <c r="F75" i="3"/>
  <c r="G75" i="3"/>
  <c r="H75" i="3"/>
  <c r="E76" i="3"/>
  <c r="F76" i="3"/>
  <c r="G76" i="3"/>
  <c r="H76" i="3"/>
  <c r="E77" i="3"/>
  <c r="F77" i="3"/>
  <c r="G77" i="3"/>
  <c r="H77" i="3"/>
  <c r="E78" i="3"/>
  <c r="E80" i="3" s="1"/>
  <c r="F78" i="3"/>
  <c r="F80" i="3" s="1"/>
  <c r="G78" i="3"/>
  <c r="G80" i="3" s="1"/>
  <c r="H78" i="3"/>
  <c r="H80" i="3" s="1"/>
  <c r="E79" i="3"/>
  <c r="F79" i="3"/>
  <c r="G79" i="3"/>
  <c r="H79" i="3"/>
  <c r="E81" i="3"/>
  <c r="F81" i="3"/>
  <c r="G81" i="3"/>
  <c r="H81" i="3"/>
  <c r="E85" i="3"/>
  <c r="F85" i="3"/>
  <c r="G85" i="3"/>
  <c r="H85" i="3"/>
  <c r="E89" i="3"/>
  <c r="F89" i="3"/>
  <c r="G89" i="3"/>
  <c r="H89" i="3"/>
  <c r="E93" i="3"/>
  <c r="F93" i="3"/>
  <c r="G93" i="3"/>
  <c r="H93" i="3"/>
  <c r="E104" i="3"/>
  <c r="F104" i="3"/>
  <c r="G104" i="3"/>
  <c r="H104" i="3"/>
  <c r="E108" i="3"/>
  <c r="E101" i="3" s="1"/>
  <c r="F108" i="3"/>
  <c r="F101" i="3" s="1"/>
  <c r="G108" i="3"/>
  <c r="G101" i="3" s="1"/>
  <c r="H108" i="3"/>
  <c r="H101" i="3" s="1"/>
  <c r="E111" i="3"/>
  <c r="F111" i="3"/>
  <c r="G111" i="3"/>
  <c r="H111" i="3"/>
  <c r="E114" i="3"/>
  <c r="F114" i="3"/>
  <c r="G114" i="3"/>
  <c r="H114" i="3"/>
  <c r="E118" i="3"/>
  <c r="F118" i="3"/>
  <c r="G118" i="3"/>
  <c r="H118" i="3"/>
  <c r="E122" i="3"/>
  <c r="F122" i="3"/>
  <c r="G122" i="3"/>
  <c r="H122" i="3"/>
  <c r="E126" i="3"/>
  <c r="F126" i="3"/>
  <c r="G126" i="3"/>
  <c r="H126" i="3"/>
  <c r="H134" i="3"/>
  <c r="E137" i="3"/>
  <c r="F137" i="3"/>
  <c r="G137" i="3"/>
  <c r="H137" i="3"/>
  <c r="E141" i="3"/>
  <c r="F141" i="3"/>
  <c r="G141" i="3"/>
  <c r="H141" i="3"/>
  <c r="E144" i="3"/>
  <c r="F144" i="3"/>
  <c r="G144" i="3"/>
  <c r="H144" i="3"/>
  <c r="E147" i="3"/>
  <c r="F147" i="3"/>
  <c r="G147" i="3"/>
  <c r="H147" i="3"/>
  <c r="E151" i="3"/>
  <c r="F151" i="3"/>
  <c r="G151" i="3"/>
  <c r="H151" i="3"/>
  <c r="H155" i="3"/>
  <c r="E158" i="3"/>
  <c r="F158" i="3"/>
  <c r="G158" i="3"/>
  <c r="H158" i="3"/>
  <c r="E162" i="3"/>
  <c r="F162" i="3"/>
  <c r="G162" i="3"/>
  <c r="H162" i="3"/>
  <c r="H163" i="3" s="1"/>
  <c r="E165" i="3"/>
  <c r="F165" i="3"/>
  <c r="G165" i="3"/>
  <c r="H165" i="3"/>
  <c r="I166" i="3" s="1"/>
  <c r="E166" i="3"/>
  <c r="F166" i="3"/>
  <c r="G166" i="3"/>
  <c r="H166" i="3"/>
  <c r="E168" i="3"/>
  <c r="F168" i="3"/>
  <c r="G168" i="3"/>
  <c r="H168" i="3"/>
  <c r="E169" i="3"/>
  <c r="F169" i="3"/>
  <c r="G169" i="3"/>
  <c r="H169" i="3"/>
  <c r="I82" i="3"/>
  <c r="I149" i="3"/>
  <c r="I17" i="3"/>
  <c r="I14" i="3"/>
  <c r="I11" i="3"/>
  <c r="I8" i="3"/>
  <c r="I5" i="3"/>
  <c r="D5" i="3"/>
  <c r="D3" i="3"/>
  <c r="I3" i="3"/>
  <c r="B3" i="3"/>
  <c r="C3" i="3"/>
  <c r="K165" i="3"/>
  <c r="K166" i="3" s="1"/>
  <c r="L165" i="3"/>
  <c r="L14" i="3" s="1"/>
  <c r="M165" i="3"/>
  <c r="M14" i="3" s="1"/>
  <c r="N165" i="3"/>
  <c r="N14" i="3" s="1"/>
  <c r="J165" i="3"/>
  <c r="K168" i="3"/>
  <c r="K158" i="3" s="1"/>
  <c r="L168" i="3"/>
  <c r="L158" i="3" s="1"/>
  <c r="M168" i="3"/>
  <c r="M158" i="3" s="1"/>
  <c r="N168" i="3"/>
  <c r="N158" i="3" s="1"/>
  <c r="J158" i="3"/>
  <c r="J162" i="3"/>
  <c r="J163" i="3" s="1"/>
  <c r="I164" i="3"/>
  <c r="I170" i="3"/>
  <c r="I167" i="3"/>
  <c r="J167" i="3" s="1"/>
  <c r="K167" i="3" s="1"/>
  <c r="L167" i="3" s="1"/>
  <c r="M167" i="3" s="1"/>
  <c r="N167" i="3" s="1"/>
  <c r="J170" i="3"/>
  <c r="J168" i="3" s="1"/>
  <c r="I160" i="3"/>
  <c r="B155" i="3"/>
  <c r="C155" i="3"/>
  <c r="D155" i="3"/>
  <c r="I157" i="3"/>
  <c r="I153" i="3"/>
  <c r="N152" i="3"/>
  <c r="M152" i="3"/>
  <c r="L152" i="3"/>
  <c r="K152" i="3"/>
  <c r="J152" i="3"/>
  <c r="I161" i="3"/>
  <c r="J161" i="3" s="1"/>
  <c r="K161" i="3" s="1"/>
  <c r="L161" i="3" s="1"/>
  <c r="M161" i="3" s="1"/>
  <c r="N161" i="3" s="1"/>
  <c r="J160" i="3"/>
  <c r="J159" i="3"/>
  <c r="I159" i="3"/>
  <c r="D163" i="3"/>
  <c r="C163" i="3"/>
  <c r="B163" i="3"/>
  <c r="L166" i="3"/>
  <c r="J166" i="3"/>
  <c r="D166" i="3"/>
  <c r="C166" i="3"/>
  <c r="B166" i="3"/>
  <c r="I169" i="3"/>
  <c r="D169" i="3"/>
  <c r="C169" i="3"/>
  <c r="B169" i="3"/>
  <c r="J14" i="3"/>
  <c r="K3" i="3"/>
  <c r="L3" i="3"/>
  <c r="M3" i="3"/>
  <c r="N3" i="3"/>
  <c r="J3" i="3"/>
  <c r="J157" i="3"/>
  <c r="K157" i="3" s="1"/>
  <c r="L157" i="3" s="1"/>
  <c r="M157" i="3" s="1"/>
  <c r="N157" i="3" s="1"/>
  <c r="N155" i="3" s="1"/>
  <c r="K151" i="3"/>
  <c r="L151" i="3"/>
  <c r="M151" i="3" s="1"/>
  <c r="N151" i="3" s="1"/>
  <c r="J151" i="3"/>
  <c r="C165" i="3"/>
  <c r="D165" i="3"/>
  <c r="I165" i="3"/>
  <c r="B165" i="3"/>
  <c r="C162" i="3"/>
  <c r="D162" i="3"/>
  <c r="I162" i="3"/>
  <c r="B162" i="3"/>
  <c r="I155" i="3"/>
  <c r="C168" i="3"/>
  <c r="D168" i="3"/>
  <c r="I168" i="3"/>
  <c r="B168" i="3"/>
  <c r="C158" i="3"/>
  <c r="D158" i="3"/>
  <c r="I158" i="3"/>
  <c r="B158" i="3"/>
  <c r="C151" i="3"/>
  <c r="D151" i="3"/>
  <c r="I151" i="3"/>
  <c r="B151" i="3"/>
  <c r="N131" i="3"/>
  <c r="M131" i="3"/>
  <c r="L131" i="3"/>
  <c r="K131" i="3"/>
  <c r="J131" i="3"/>
  <c r="N127" i="3"/>
  <c r="M127" i="3"/>
  <c r="L127" i="3"/>
  <c r="K127" i="3"/>
  <c r="J127" i="3"/>
  <c r="N123" i="3"/>
  <c r="M123" i="3"/>
  <c r="L123" i="3"/>
  <c r="K123" i="3"/>
  <c r="J123" i="3"/>
  <c r="J122" i="3"/>
  <c r="K122" i="3" s="1"/>
  <c r="J116" i="3"/>
  <c r="K116" i="3" s="1"/>
  <c r="J115" i="3"/>
  <c r="N98" i="3"/>
  <c r="M98" i="3"/>
  <c r="L98" i="3"/>
  <c r="K98" i="3"/>
  <c r="J98" i="3"/>
  <c r="N94" i="3"/>
  <c r="M94" i="3"/>
  <c r="L94" i="3"/>
  <c r="K94" i="3"/>
  <c r="J94" i="3"/>
  <c r="N90" i="3"/>
  <c r="M90" i="3"/>
  <c r="L90" i="3"/>
  <c r="K90" i="3"/>
  <c r="J90" i="3"/>
  <c r="K57" i="3"/>
  <c r="L57" i="3"/>
  <c r="M57" i="3"/>
  <c r="N57" i="3"/>
  <c r="K61" i="3"/>
  <c r="L61" i="3"/>
  <c r="M61" i="3"/>
  <c r="N61" i="3"/>
  <c r="K65" i="3"/>
  <c r="L65" i="3"/>
  <c r="M65" i="3"/>
  <c r="N65" i="3"/>
  <c r="J65" i="3"/>
  <c r="J61" i="3"/>
  <c r="J57" i="3"/>
  <c r="B147" i="3"/>
  <c r="C147" i="3"/>
  <c r="D147" i="3"/>
  <c r="I147" i="3"/>
  <c r="B114" i="3"/>
  <c r="C114" i="3"/>
  <c r="D114" i="3"/>
  <c r="I114" i="3"/>
  <c r="I116" i="3" s="1"/>
  <c r="I144" i="3"/>
  <c r="D144" i="3"/>
  <c r="C144" i="3"/>
  <c r="B144" i="3"/>
  <c r="I141" i="3"/>
  <c r="D141" i="3"/>
  <c r="C141" i="3"/>
  <c r="B141" i="3"/>
  <c r="I137" i="3"/>
  <c r="D137" i="3"/>
  <c r="C137" i="3"/>
  <c r="B137" i="3"/>
  <c r="I132" i="3"/>
  <c r="I128" i="3"/>
  <c r="I126" i="3"/>
  <c r="J126" i="3" s="1"/>
  <c r="K126" i="3" s="1"/>
  <c r="L126" i="3" s="1"/>
  <c r="M126" i="3" s="1"/>
  <c r="N126" i="3" s="1"/>
  <c r="D126" i="3"/>
  <c r="C126" i="3"/>
  <c r="B126" i="3"/>
  <c r="I124" i="3"/>
  <c r="I122" i="3"/>
  <c r="D122" i="3"/>
  <c r="C122" i="3"/>
  <c r="B122" i="3"/>
  <c r="I120" i="3"/>
  <c r="I118" i="3"/>
  <c r="D118" i="3"/>
  <c r="C118" i="3"/>
  <c r="B118" i="3"/>
  <c r="I111" i="3"/>
  <c r="D111" i="3"/>
  <c r="C111" i="3"/>
  <c r="B111" i="3"/>
  <c r="I108" i="3"/>
  <c r="D108" i="3"/>
  <c r="C108" i="3"/>
  <c r="B108" i="3"/>
  <c r="I104" i="3"/>
  <c r="D104" i="3"/>
  <c r="C104" i="3"/>
  <c r="B104" i="3"/>
  <c r="I99" i="3"/>
  <c r="I95" i="3"/>
  <c r="I93" i="3"/>
  <c r="J93" i="3" s="1"/>
  <c r="D93" i="3"/>
  <c r="C93" i="3"/>
  <c r="B93" i="3"/>
  <c r="I91" i="3"/>
  <c r="I89" i="3"/>
  <c r="J89" i="3" s="1"/>
  <c r="K89" i="3" s="1"/>
  <c r="D89" i="3"/>
  <c r="C89" i="3"/>
  <c r="B89" i="3"/>
  <c r="I87" i="3"/>
  <c r="I85" i="3"/>
  <c r="D85" i="3"/>
  <c r="C85" i="3"/>
  <c r="B85" i="3"/>
  <c r="D78" i="3"/>
  <c r="C78" i="3"/>
  <c r="B78" i="3"/>
  <c r="I75" i="3"/>
  <c r="D75" i="3"/>
  <c r="C75" i="3"/>
  <c r="B75" i="3"/>
  <c r="I71" i="3"/>
  <c r="D71" i="3"/>
  <c r="C71" i="3"/>
  <c r="B71" i="3"/>
  <c r="I66" i="3"/>
  <c r="I62" i="3"/>
  <c r="I60" i="3"/>
  <c r="J60" i="3" s="1"/>
  <c r="K60" i="3" s="1"/>
  <c r="L60" i="3" s="1"/>
  <c r="M60" i="3" s="1"/>
  <c r="N60" i="3" s="1"/>
  <c r="D60" i="3"/>
  <c r="C60" i="3"/>
  <c r="B60" i="3"/>
  <c r="I58" i="3"/>
  <c r="I56" i="3"/>
  <c r="D56" i="3"/>
  <c r="C56" i="3"/>
  <c r="B56" i="3"/>
  <c r="I54" i="3"/>
  <c r="I52" i="3"/>
  <c r="D52" i="3"/>
  <c r="C52" i="3"/>
  <c r="B52" i="3"/>
  <c r="I33" i="3"/>
  <c r="I29" i="3"/>
  <c r="I25" i="3"/>
  <c r="A20" i="3"/>
  <c r="D14" i="3"/>
  <c r="C14" i="3"/>
  <c r="B14" i="3"/>
  <c r="D11" i="3"/>
  <c r="C11" i="3"/>
  <c r="B11" i="3"/>
  <c r="D8" i="3"/>
  <c r="C8" i="3"/>
  <c r="B8" i="3"/>
  <c r="B23" i="3"/>
  <c r="C23" i="3"/>
  <c r="C31" i="3" s="1"/>
  <c r="D23" i="3"/>
  <c r="B27" i="3"/>
  <c r="C27" i="3"/>
  <c r="D27" i="3"/>
  <c r="D31" i="3"/>
  <c r="B35" i="3"/>
  <c r="C35" i="3"/>
  <c r="D35" i="3"/>
  <c r="B38" i="3"/>
  <c r="C38" i="3"/>
  <c r="D38" i="3"/>
  <c r="B42" i="3"/>
  <c r="C42" i="3"/>
  <c r="D42" i="3"/>
  <c r="B45" i="3"/>
  <c r="C45" i="3"/>
  <c r="D45" i="3"/>
  <c r="I45" i="3"/>
  <c r="I42" i="3"/>
  <c r="I38" i="3"/>
  <c r="B21" i="3"/>
  <c r="C21" i="3"/>
  <c r="D21" i="3"/>
  <c r="I21" i="3"/>
  <c r="I27" i="3"/>
  <c r="I23" i="3"/>
  <c r="B17" i="3"/>
  <c r="C17" i="3"/>
  <c r="D17" i="3"/>
  <c r="I78" i="3"/>
  <c r="I81" i="3"/>
  <c r="I83" i="3" s="1"/>
  <c r="J83" i="3" s="1"/>
  <c r="D81" i="3"/>
  <c r="C81" i="3"/>
  <c r="B81" i="3"/>
  <c r="G31" i="3" l="1"/>
  <c r="E31" i="3"/>
  <c r="G35" i="3"/>
  <c r="E134" i="3"/>
  <c r="H31" i="3"/>
  <c r="G97" i="3"/>
  <c r="E97" i="3"/>
  <c r="E35" i="3"/>
  <c r="F31" i="3"/>
  <c r="H35" i="3"/>
  <c r="F97" i="3"/>
  <c r="F35" i="3"/>
  <c r="H8" i="3"/>
  <c r="H3" i="3"/>
  <c r="F134" i="3"/>
  <c r="H97" i="3"/>
  <c r="G3" i="3"/>
  <c r="F8" i="3"/>
  <c r="F3" i="3"/>
  <c r="H130" i="3"/>
  <c r="G69" i="3"/>
  <c r="E8" i="3"/>
  <c r="E3" i="3"/>
  <c r="G163" i="3"/>
  <c r="G155" i="3"/>
  <c r="G130" i="3"/>
  <c r="F69" i="3"/>
  <c r="H17" i="3"/>
  <c r="F163" i="3"/>
  <c r="F155" i="3"/>
  <c r="F130" i="3"/>
  <c r="E69" i="3"/>
  <c r="G17" i="3"/>
  <c r="E163" i="3"/>
  <c r="E155" i="3"/>
  <c r="E130" i="3"/>
  <c r="G134" i="3"/>
  <c r="G8" i="3"/>
  <c r="E17" i="3"/>
  <c r="I163" i="3"/>
  <c r="I152" i="3"/>
  <c r="I154" i="3" s="1"/>
  <c r="M166" i="3"/>
  <c r="N166" i="3"/>
  <c r="K14" i="3"/>
  <c r="N160" i="3"/>
  <c r="N159" i="3"/>
  <c r="N162" i="3"/>
  <c r="N164" i="3" s="1"/>
  <c r="K160" i="3"/>
  <c r="K162" i="3"/>
  <c r="K164" i="3" s="1"/>
  <c r="K159" i="3"/>
  <c r="M162" i="3"/>
  <c r="M160" i="3"/>
  <c r="L160" i="3"/>
  <c r="L159" i="3"/>
  <c r="L162" i="3"/>
  <c r="L163" i="3" s="1"/>
  <c r="N163" i="3"/>
  <c r="M164" i="3"/>
  <c r="M163" i="3"/>
  <c r="M159" i="3"/>
  <c r="J164" i="3"/>
  <c r="N5" i="3"/>
  <c r="J155" i="3"/>
  <c r="M155" i="3"/>
  <c r="L155" i="3"/>
  <c r="K155" i="3"/>
  <c r="K5" i="3" s="1"/>
  <c r="K170" i="3"/>
  <c r="J169" i="3"/>
  <c r="K156" i="3"/>
  <c r="K83" i="3"/>
  <c r="J82" i="3"/>
  <c r="J56" i="3"/>
  <c r="J149" i="3"/>
  <c r="K56" i="3"/>
  <c r="L122" i="3"/>
  <c r="L89" i="3"/>
  <c r="L116" i="3"/>
  <c r="K115" i="3"/>
  <c r="K93" i="3"/>
  <c r="L93" i="3" s="1"/>
  <c r="M93" i="3" s="1"/>
  <c r="N93" i="3" s="1"/>
  <c r="L56" i="3"/>
  <c r="I148" i="3"/>
  <c r="I115" i="3"/>
  <c r="B31" i="3"/>
  <c r="B48" i="3"/>
  <c r="C48" i="3"/>
  <c r="D48" i="3"/>
  <c r="I48" i="3"/>
  <c r="K34" i="3"/>
  <c r="L34" i="3" s="1"/>
  <c r="M34" i="3" s="1"/>
  <c r="N34" i="3" s="1"/>
  <c r="K33" i="3"/>
  <c r="L33" i="3" s="1"/>
  <c r="J32" i="3"/>
  <c r="K30" i="3"/>
  <c r="L30" i="3" s="1"/>
  <c r="M30" i="3" s="1"/>
  <c r="N30" i="3" s="1"/>
  <c r="K29" i="3"/>
  <c r="L29" i="3" s="1"/>
  <c r="K28" i="3"/>
  <c r="J28" i="3"/>
  <c r="J27" i="3" s="1"/>
  <c r="K26" i="3"/>
  <c r="K25" i="3"/>
  <c r="L25" i="3" s="1"/>
  <c r="J24" i="3"/>
  <c r="J23" i="3" s="1"/>
  <c r="J1" i="3"/>
  <c r="K1" i="3" s="1"/>
  <c r="L1" i="3" s="1"/>
  <c r="M1" i="3" s="1"/>
  <c r="N1" i="3" s="1"/>
  <c r="I18" i="3"/>
  <c r="G5" i="3" l="1"/>
  <c r="F5" i="3"/>
  <c r="E5" i="3"/>
  <c r="H5" i="3"/>
  <c r="I156" i="3"/>
  <c r="K163" i="3"/>
  <c r="L164" i="3"/>
  <c r="L156" i="3"/>
  <c r="L5" i="3"/>
  <c r="M5" i="3"/>
  <c r="M156" i="3"/>
  <c r="J156" i="3"/>
  <c r="J5" i="3"/>
  <c r="N156" i="3"/>
  <c r="L170" i="3"/>
  <c r="K169" i="3"/>
  <c r="K149" i="3"/>
  <c r="J148" i="3"/>
  <c r="K32" i="3"/>
  <c r="K82" i="3"/>
  <c r="L83" i="3"/>
  <c r="M122" i="3"/>
  <c r="M116" i="3"/>
  <c r="L115" i="3"/>
  <c r="M89" i="3"/>
  <c r="M56" i="3"/>
  <c r="K24" i="3"/>
  <c r="I49" i="3"/>
  <c r="M25" i="3"/>
  <c r="M33" i="3"/>
  <c r="L32" i="3"/>
  <c r="L26" i="3"/>
  <c r="M26" i="3" s="1"/>
  <c r="N26" i="3" s="1"/>
  <c r="M29" i="3"/>
  <c r="L28" i="3"/>
  <c r="F11" i="3" l="1"/>
  <c r="E11" i="3"/>
  <c r="H11" i="3"/>
  <c r="G11" i="3"/>
  <c r="M170" i="3"/>
  <c r="L169" i="3"/>
  <c r="L82" i="3"/>
  <c r="M83" i="3"/>
  <c r="K148" i="3"/>
  <c r="L149" i="3"/>
  <c r="N122" i="3"/>
  <c r="N89" i="3"/>
  <c r="N116" i="3"/>
  <c r="N115" i="3" s="1"/>
  <c r="M115" i="3"/>
  <c r="N56" i="3"/>
  <c r="N29" i="3"/>
  <c r="N28" i="3" s="1"/>
  <c r="M28" i="3"/>
  <c r="N33" i="3"/>
  <c r="N32" i="3" s="1"/>
  <c r="M32" i="3"/>
  <c r="L24" i="3"/>
  <c r="N25" i="3"/>
  <c r="N24" i="3" s="1"/>
  <c r="M24" i="3"/>
  <c r="N170" i="3" l="1"/>
  <c r="N169" i="3" s="1"/>
  <c r="M169" i="3"/>
  <c r="M149" i="3"/>
  <c r="L148" i="3"/>
  <c r="M82" i="3"/>
  <c r="N83" i="3"/>
  <c r="N82" i="3" s="1"/>
  <c r="I140" i="3"/>
  <c r="J140" i="3" s="1"/>
  <c r="K140" i="3" s="1"/>
  <c r="L140" i="3" s="1"/>
  <c r="I107" i="3"/>
  <c r="J107" i="3" s="1"/>
  <c r="B79" i="3"/>
  <c r="I74" i="3"/>
  <c r="J74" i="3" s="1"/>
  <c r="D74" i="3"/>
  <c r="C74" i="3"/>
  <c r="B74" i="3"/>
  <c r="I41" i="3"/>
  <c r="J41" i="3" s="1"/>
  <c r="K27" i="3"/>
  <c r="L27" i="3" s="1"/>
  <c r="M27" i="3" s="1"/>
  <c r="N27" i="3" s="1"/>
  <c r="I50" i="3"/>
  <c r="J50" i="3" s="1"/>
  <c r="H1" i="3"/>
  <c r="G1" i="3" s="1"/>
  <c r="F1" i="3" s="1"/>
  <c r="E1" i="3" s="1"/>
  <c r="D1" i="3" s="1"/>
  <c r="C1" i="3" s="1"/>
  <c r="B1" i="3" s="1"/>
  <c r="E201" i="1"/>
  <c r="D201" i="1"/>
  <c r="E200" i="1"/>
  <c r="D200" i="1"/>
  <c r="C200" i="1"/>
  <c r="C201" i="1" s="1"/>
  <c r="I197" i="1"/>
  <c r="I200" i="1" s="1"/>
  <c r="I201" i="1" s="1"/>
  <c r="H197" i="1"/>
  <c r="H200" i="1" s="1"/>
  <c r="H201" i="1" s="1"/>
  <c r="G197" i="1"/>
  <c r="G200" i="1" s="1"/>
  <c r="G201" i="1" s="1"/>
  <c r="F197" i="1"/>
  <c r="F200" i="1" s="1"/>
  <c r="F201" i="1" s="1"/>
  <c r="D197" i="1"/>
  <c r="C197" i="1"/>
  <c r="B195" i="1"/>
  <c r="B197" i="1" s="1"/>
  <c r="B200" i="1" s="1"/>
  <c r="B201" i="1" s="1"/>
  <c r="E188" i="1"/>
  <c r="E189" i="1" s="1"/>
  <c r="D188" i="1"/>
  <c r="D189" i="1" s="1"/>
  <c r="G187" i="1"/>
  <c r="G188" i="1" s="1"/>
  <c r="G189" i="1" s="1"/>
  <c r="F187" i="1"/>
  <c r="F188" i="1" s="1"/>
  <c r="F189" i="1" s="1"/>
  <c r="E187" i="1"/>
  <c r="D187" i="1"/>
  <c r="I185" i="1"/>
  <c r="I187" i="1" s="1"/>
  <c r="H185" i="1"/>
  <c r="H187" i="1" s="1"/>
  <c r="G185" i="1"/>
  <c r="F185" i="1"/>
  <c r="E185" i="1"/>
  <c r="D185" i="1"/>
  <c r="C185" i="1"/>
  <c r="C187" i="1" s="1"/>
  <c r="C188" i="1" s="1"/>
  <c r="C189" i="1" s="1"/>
  <c r="B183" i="1"/>
  <c r="B185" i="1" s="1"/>
  <c r="I177" i="1"/>
  <c r="I176" i="1"/>
  <c r="I173" i="1"/>
  <c r="H173" i="1"/>
  <c r="H176" i="1" s="1"/>
  <c r="H177" i="1" s="1"/>
  <c r="G173" i="1"/>
  <c r="G176" i="1" s="1"/>
  <c r="G177" i="1" s="1"/>
  <c r="F173" i="1"/>
  <c r="F176" i="1" s="1"/>
  <c r="F177" i="1" s="1"/>
  <c r="E173" i="1"/>
  <c r="E176" i="1" s="1"/>
  <c r="E177" i="1" s="1"/>
  <c r="D173" i="1"/>
  <c r="D176" i="1" s="1"/>
  <c r="D177" i="1" s="1"/>
  <c r="C173" i="1"/>
  <c r="C176" i="1" s="1"/>
  <c r="C177" i="1" s="1"/>
  <c r="C171" i="1"/>
  <c r="B171" i="1"/>
  <c r="B173" i="1" s="1"/>
  <c r="B176" i="1" s="1"/>
  <c r="B177" i="1" s="1"/>
  <c r="D164" i="1"/>
  <c r="D165" i="1" s="1"/>
  <c r="C164" i="1"/>
  <c r="C165" i="1" s="1"/>
  <c r="B164" i="1"/>
  <c r="B165" i="1" s="1"/>
  <c r="I161" i="1"/>
  <c r="I164" i="1" s="1"/>
  <c r="I165" i="1" s="1"/>
  <c r="H161" i="1"/>
  <c r="H164" i="1" s="1"/>
  <c r="H165" i="1" s="1"/>
  <c r="G161" i="1"/>
  <c r="G164" i="1" s="1"/>
  <c r="G165" i="1" s="1"/>
  <c r="F161" i="1"/>
  <c r="F164" i="1" s="1"/>
  <c r="F165" i="1" s="1"/>
  <c r="E161" i="1"/>
  <c r="E164" i="1" s="1"/>
  <c r="E165" i="1" s="1"/>
  <c r="D161" i="1"/>
  <c r="C161" i="1"/>
  <c r="B161" i="1"/>
  <c r="D137" i="1"/>
  <c r="C137" i="1"/>
  <c r="B137" i="1"/>
  <c r="D133" i="1"/>
  <c r="C133" i="1"/>
  <c r="B133" i="1"/>
  <c r="D129" i="1"/>
  <c r="C129" i="1"/>
  <c r="B129" i="1"/>
  <c r="D125" i="1"/>
  <c r="C125" i="1"/>
  <c r="B125" i="1"/>
  <c r="I121" i="1"/>
  <c r="H121" i="1"/>
  <c r="G121" i="1"/>
  <c r="G142" i="1" s="1"/>
  <c r="G149" i="1" s="1"/>
  <c r="G150" i="1" s="1"/>
  <c r="F121" i="1"/>
  <c r="F142" i="1" s="1"/>
  <c r="F149" i="1" s="1"/>
  <c r="F150" i="1" s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I142" i="1" s="1"/>
  <c r="I149" i="1" s="1"/>
  <c r="B150" i="1" s="1"/>
  <c r="H113" i="1"/>
  <c r="H142" i="1" s="1"/>
  <c r="H149" i="1" s="1"/>
  <c r="H150" i="1" s="1"/>
  <c r="G113" i="1"/>
  <c r="F113" i="1"/>
  <c r="E113" i="1"/>
  <c r="D113" i="1"/>
  <c r="D142" i="1" s="1"/>
  <c r="D149" i="1" s="1"/>
  <c r="D150" i="1" s="1"/>
  <c r="C113" i="1"/>
  <c r="C142" i="1" s="1"/>
  <c r="C149" i="1" s="1"/>
  <c r="C150" i="1" s="1"/>
  <c r="B113" i="1"/>
  <c r="B142" i="1" s="1"/>
  <c r="B149" i="1" s="1"/>
  <c r="I109" i="1"/>
  <c r="H109" i="1"/>
  <c r="G109" i="1"/>
  <c r="F109" i="1"/>
  <c r="E109" i="1"/>
  <c r="E142" i="1" s="1"/>
  <c r="E149" i="1" s="1"/>
  <c r="E150" i="1" s="1"/>
  <c r="D109" i="1"/>
  <c r="C109" i="1"/>
  <c r="B109" i="1"/>
  <c r="I94" i="1"/>
  <c r="H94" i="1"/>
  <c r="G94" i="1"/>
  <c r="F94" i="1"/>
  <c r="E94" i="1"/>
  <c r="D94" i="1"/>
  <c r="B94" i="1"/>
  <c r="D93" i="1"/>
  <c r="C93" i="1"/>
  <c r="C94" i="1" s="1"/>
  <c r="B93" i="1"/>
  <c r="I85" i="1"/>
  <c r="H85" i="1"/>
  <c r="G85" i="1"/>
  <c r="F85" i="1"/>
  <c r="E85" i="1"/>
  <c r="D85" i="1"/>
  <c r="C85" i="1"/>
  <c r="B85" i="1"/>
  <c r="H59" i="1"/>
  <c r="G59" i="1"/>
  <c r="I58" i="1"/>
  <c r="H58" i="1"/>
  <c r="G58" i="1"/>
  <c r="F58" i="1"/>
  <c r="F59" i="1" s="1"/>
  <c r="F60" i="1" s="1"/>
  <c r="E58" i="1"/>
  <c r="E59" i="1" s="1"/>
  <c r="E60" i="1" s="1"/>
  <c r="D58" i="1"/>
  <c r="D59" i="1" s="1"/>
  <c r="D60" i="1" s="1"/>
  <c r="C58" i="1"/>
  <c r="C59" i="1" s="1"/>
  <c r="C60" i="1" s="1"/>
  <c r="B58" i="1"/>
  <c r="B59" i="1" s="1"/>
  <c r="B60" i="1" s="1"/>
  <c r="I45" i="1"/>
  <c r="I59" i="1" s="1"/>
  <c r="I60" i="1" s="1"/>
  <c r="H45" i="1"/>
  <c r="G45" i="1"/>
  <c r="F45" i="1"/>
  <c r="E45" i="1"/>
  <c r="D45" i="1"/>
  <c r="C45" i="1"/>
  <c r="B45" i="1"/>
  <c r="I30" i="1"/>
  <c r="I36" i="1" s="1"/>
  <c r="H30" i="1"/>
  <c r="H36" i="1" s="1"/>
  <c r="H60" i="1" s="1"/>
  <c r="G30" i="1"/>
  <c r="G36" i="1" s="1"/>
  <c r="G60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C12" i="1"/>
  <c r="C20" i="1" s="1"/>
  <c r="I10" i="1"/>
  <c r="I12" i="1" s="1"/>
  <c r="D10" i="1"/>
  <c r="C10" i="1"/>
  <c r="I7" i="1"/>
  <c r="H7" i="1"/>
  <c r="G7" i="1"/>
  <c r="F7" i="1"/>
  <c r="E7" i="1"/>
  <c r="D7" i="1"/>
  <c r="C7" i="1"/>
  <c r="B7" i="1"/>
  <c r="I4" i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C4" i="1"/>
  <c r="B4" i="1"/>
  <c r="B10" i="1" s="1"/>
  <c r="B12" i="1" s="1"/>
  <c r="H1" i="1"/>
  <c r="G1" i="1"/>
  <c r="F1" i="1"/>
  <c r="E1" i="1" s="1"/>
  <c r="D1" i="1" s="1"/>
  <c r="C1" i="1" s="1"/>
  <c r="B1" i="1" s="1"/>
  <c r="K74" i="3" l="1"/>
  <c r="L74" i="3" s="1"/>
  <c r="M74" i="3" s="1"/>
  <c r="N74" i="3" s="1"/>
  <c r="K107" i="3"/>
  <c r="L107" i="3" s="1"/>
  <c r="M140" i="3"/>
  <c r="M148" i="3"/>
  <c r="N149" i="3"/>
  <c r="N148" i="3" s="1"/>
  <c r="C77" i="3"/>
  <c r="K50" i="3"/>
  <c r="J49" i="3"/>
  <c r="K23" i="3"/>
  <c r="K41" i="3"/>
  <c r="I113" i="3"/>
  <c r="J113" i="3" s="1"/>
  <c r="K113" i="3" s="1"/>
  <c r="L113" i="3" s="1"/>
  <c r="M113" i="3" s="1"/>
  <c r="N113" i="3" s="1"/>
  <c r="B5" i="3"/>
  <c r="C5" i="3"/>
  <c r="I123" i="3"/>
  <c r="I125" i="3" s="1"/>
  <c r="I19" i="3"/>
  <c r="I77" i="3"/>
  <c r="I101" i="3"/>
  <c r="I103" i="3" s="1"/>
  <c r="J103" i="3" s="1"/>
  <c r="K103" i="3" s="1"/>
  <c r="L103" i="3" s="1"/>
  <c r="M103" i="3" s="1"/>
  <c r="N103" i="3" s="1"/>
  <c r="I64" i="3"/>
  <c r="J64" i="3" s="1"/>
  <c r="I142" i="3"/>
  <c r="I39" i="3"/>
  <c r="I61" i="3"/>
  <c r="I63" i="3" s="1"/>
  <c r="D130" i="3"/>
  <c r="I28" i="3"/>
  <c r="I30" i="3" s="1"/>
  <c r="I53" i="3"/>
  <c r="I55" i="3" s="1"/>
  <c r="I79" i="3"/>
  <c r="I68" i="3"/>
  <c r="I24" i="3"/>
  <c r="I26" i="3" s="1"/>
  <c r="I43" i="3"/>
  <c r="D77" i="3"/>
  <c r="D80" i="3"/>
  <c r="D64" i="3"/>
  <c r="C80" i="3"/>
  <c r="I86" i="3"/>
  <c r="I88" i="3" s="1"/>
  <c r="I94" i="3"/>
  <c r="I96" i="3" s="1"/>
  <c r="I72" i="3"/>
  <c r="B134" i="3"/>
  <c r="I4" i="3"/>
  <c r="I9" i="3"/>
  <c r="C134" i="3"/>
  <c r="B130" i="3"/>
  <c r="B80" i="3"/>
  <c r="B64" i="3"/>
  <c r="I112" i="3"/>
  <c r="I73" i="3"/>
  <c r="I80" i="3"/>
  <c r="J80" i="3" s="1"/>
  <c r="K80" i="3" s="1"/>
  <c r="L80" i="3" s="1"/>
  <c r="M80" i="3" s="1"/>
  <c r="N80" i="3" s="1"/>
  <c r="C130" i="3"/>
  <c r="D134" i="3"/>
  <c r="C64" i="3"/>
  <c r="B77" i="3"/>
  <c r="I22" i="3"/>
  <c r="I31" i="3"/>
  <c r="I40" i="3"/>
  <c r="B73" i="3"/>
  <c r="B72" i="3"/>
  <c r="B101" i="3"/>
  <c r="D73" i="3"/>
  <c r="D72" i="3"/>
  <c r="I97" i="3"/>
  <c r="J97" i="3" s="1"/>
  <c r="D101" i="3"/>
  <c r="I110" i="3"/>
  <c r="I109" i="3"/>
  <c r="C73" i="3"/>
  <c r="C72" i="3"/>
  <c r="C101" i="3"/>
  <c r="C97" i="3"/>
  <c r="D97" i="3"/>
  <c r="I146" i="3"/>
  <c r="J146" i="3" s="1"/>
  <c r="K146" i="3" s="1"/>
  <c r="L146" i="3" s="1"/>
  <c r="M146" i="3" s="1"/>
  <c r="N146" i="3" s="1"/>
  <c r="I145" i="3"/>
  <c r="C79" i="3"/>
  <c r="I10" i="3"/>
  <c r="I44" i="3"/>
  <c r="I35" i="3"/>
  <c r="I57" i="3"/>
  <c r="I59" i="3" s="1"/>
  <c r="C68" i="3"/>
  <c r="C76" i="3"/>
  <c r="I16" i="3"/>
  <c r="I15" i="3"/>
  <c r="B97" i="3"/>
  <c r="I105" i="3"/>
  <c r="I106" i="3"/>
  <c r="D79" i="3"/>
  <c r="I130" i="3"/>
  <c r="J130" i="3" s="1"/>
  <c r="I143" i="3"/>
  <c r="I119" i="3"/>
  <c r="I121" i="3" s="1"/>
  <c r="I139" i="3"/>
  <c r="I90" i="3"/>
  <c r="I92" i="3" s="1"/>
  <c r="I46" i="3"/>
  <c r="I47" i="3"/>
  <c r="J47" i="3" s="1"/>
  <c r="K47" i="3" s="1"/>
  <c r="L47" i="3" s="1"/>
  <c r="M47" i="3" s="1"/>
  <c r="N47" i="3" s="1"/>
  <c r="B68" i="3"/>
  <c r="B76" i="3"/>
  <c r="D68" i="3"/>
  <c r="D76" i="3"/>
  <c r="I127" i="3"/>
  <c r="I129" i="3" s="1"/>
  <c r="I134" i="3"/>
  <c r="I138" i="3"/>
  <c r="I76" i="3"/>
  <c r="I20" i="1"/>
  <c r="I64" i="1"/>
  <c r="I76" i="1" s="1"/>
  <c r="I96" i="1" s="1"/>
  <c r="E20" i="1"/>
  <c r="E64" i="1"/>
  <c r="E76" i="1" s="1"/>
  <c r="E96" i="1" s="1"/>
  <c r="E98" i="1" s="1"/>
  <c r="E99" i="1" s="1"/>
  <c r="F20" i="1"/>
  <c r="F64" i="1"/>
  <c r="F76" i="1" s="1"/>
  <c r="F96" i="1" s="1"/>
  <c r="F98" i="1" s="1"/>
  <c r="F99" i="1" s="1"/>
  <c r="G20" i="1"/>
  <c r="G64" i="1"/>
  <c r="G76" i="1" s="1"/>
  <c r="G96" i="1" s="1"/>
  <c r="G98" i="1" s="1"/>
  <c r="H20" i="1"/>
  <c r="H64" i="1"/>
  <c r="H76" i="1" s="1"/>
  <c r="H96" i="1" s="1"/>
  <c r="B20" i="1"/>
  <c r="B64" i="1"/>
  <c r="B76" i="1" s="1"/>
  <c r="B96" i="1" s="1"/>
  <c r="B98" i="1" s="1"/>
  <c r="B99" i="1" s="1"/>
  <c r="B187" i="1"/>
  <c r="B188" i="1"/>
  <c r="B189" i="1" s="1"/>
  <c r="C64" i="1"/>
  <c r="C76" i="1" s="1"/>
  <c r="C96" i="1" s="1"/>
  <c r="C98" i="1" s="1"/>
  <c r="C99" i="1" s="1"/>
  <c r="H188" i="1"/>
  <c r="H189" i="1" s="1"/>
  <c r="D64" i="1"/>
  <c r="D76" i="1" s="1"/>
  <c r="D96" i="1" s="1"/>
  <c r="D98" i="1" s="1"/>
  <c r="D99" i="1" s="1"/>
  <c r="I188" i="1"/>
  <c r="I189" i="1" s="1"/>
  <c r="J31" i="3" l="1"/>
  <c r="J21" i="3" s="1"/>
  <c r="K97" i="3"/>
  <c r="J85" i="3"/>
  <c r="N140" i="3"/>
  <c r="K64" i="3"/>
  <c r="J52" i="3"/>
  <c r="M107" i="3"/>
  <c r="N107" i="3" s="1"/>
  <c r="K130" i="3"/>
  <c r="J118" i="3"/>
  <c r="I65" i="3"/>
  <c r="I67" i="3" s="1"/>
  <c r="I69" i="3"/>
  <c r="L23" i="3"/>
  <c r="L50" i="3"/>
  <c r="K49" i="3"/>
  <c r="L41" i="3"/>
  <c r="I70" i="3"/>
  <c r="J70" i="3" s="1"/>
  <c r="K70" i="3" s="1"/>
  <c r="L70" i="3" s="1"/>
  <c r="M70" i="3" s="1"/>
  <c r="N70" i="3" s="1"/>
  <c r="I102" i="3"/>
  <c r="I32" i="3"/>
  <c r="I34" i="3" s="1"/>
  <c r="I135" i="3"/>
  <c r="I136" i="3"/>
  <c r="J136" i="3" s="1"/>
  <c r="K136" i="3" s="1"/>
  <c r="L136" i="3" s="1"/>
  <c r="M136" i="3" s="1"/>
  <c r="N136" i="3" s="1"/>
  <c r="B69" i="3"/>
  <c r="I37" i="3"/>
  <c r="J37" i="3" s="1"/>
  <c r="K37" i="3" s="1"/>
  <c r="L37" i="3" s="1"/>
  <c r="M37" i="3" s="1"/>
  <c r="N37" i="3" s="1"/>
  <c r="I36" i="3"/>
  <c r="I98" i="3"/>
  <c r="I100" i="3" s="1"/>
  <c r="D69" i="3"/>
  <c r="D70" i="3"/>
  <c r="I131" i="3"/>
  <c r="I133" i="3" s="1"/>
  <c r="C69" i="3"/>
  <c r="C70" i="3"/>
  <c r="H97" i="1"/>
  <c r="H98" i="1" s="1"/>
  <c r="G99" i="1"/>
  <c r="J53" i="3" l="1"/>
  <c r="J68" i="3"/>
  <c r="J81" i="3"/>
  <c r="J71" i="3" s="1"/>
  <c r="J78" i="3"/>
  <c r="J79" i="3" s="1"/>
  <c r="L97" i="3"/>
  <c r="K85" i="3"/>
  <c r="L130" i="3"/>
  <c r="K118" i="3"/>
  <c r="J35" i="3"/>
  <c r="J22" i="3"/>
  <c r="J4" i="3"/>
  <c r="J45" i="3"/>
  <c r="J48" i="3"/>
  <c r="J134" i="3"/>
  <c r="J147" i="3"/>
  <c r="J144" i="3"/>
  <c r="J145" i="3" s="1"/>
  <c r="J119" i="3"/>
  <c r="L64" i="3"/>
  <c r="K52" i="3"/>
  <c r="J86" i="3"/>
  <c r="J111" i="3"/>
  <c r="J112" i="3" s="1"/>
  <c r="J114" i="3"/>
  <c r="J104" i="3" s="1"/>
  <c r="J101" i="3"/>
  <c r="K31" i="3"/>
  <c r="M50" i="3"/>
  <c r="L49" i="3"/>
  <c r="M23" i="3"/>
  <c r="M41" i="3"/>
  <c r="I97" i="1"/>
  <c r="I98" i="1" s="1"/>
  <c r="I99" i="1" s="1"/>
  <c r="H99" i="1"/>
  <c r="J137" i="3" l="1"/>
  <c r="J8" i="3" s="1"/>
  <c r="J17" i="3"/>
  <c r="M64" i="3"/>
  <c r="L52" i="3"/>
  <c r="J135" i="3"/>
  <c r="J141" i="3"/>
  <c r="J38" i="3"/>
  <c r="K144" i="3"/>
  <c r="K145" i="3" s="1"/>
  <c r="K147" i="3"/>
  <c r="K119" i="3"/>
  <c r="K134" i="3"/>
  <c r="M130" i="3"/>
  <c r="L118" i="3"/>
  <c r="L31" i="3"/>
  <c r="K21" i="3"/>
  <c r="J138" i="3"/>
  <c r="J139" i="3"/>
  <c r="J46" i="3"/>
  <c r="K101" i="3"/>
  <c r="K114" i="3"/>
  <c r="K104" i="3" s="1"/>
  <c r="K86" i="3"/>
  <c r="K111" i="3"/>
  <c r="K112" i="3" s="1"/>
  <c r="M97" i="3"/>
  <c r="L85" i="3"/>
  <c r="J108" i="3"/>
  <c r="J102" i="3"/>
  <c r="J106" i="3"/>
  <c r="J105" i="3"/>
  <c r="J73" i="3"/>
  <c r="J72" i="3"/>
  <c r="J75" i="3"/>
  <c r="J69" i="3"/>
  <c r="K53" i="3"/>
  <c r="K81" i="3"/>
  <c r="K71" i="3" s="1"/>
  <c r="K78" i="3"/>
  <c r="K79" i="3" s="1"/>
  <c r="K68" i="3"/>
  <c r="N23" i="3"/>
  <c r="J36" i="3"/>
  <c r="J42" i="3"/>
  <c r="J39" i="3"/>
  <c r="J40" i="3"/>
  <c r="N50" i="3"/>
  <c r="N49" i="3" s="1"/>
  <c r="M49" i="3"/>
  <c r="N41" i="3"/>
  <c r="K137" i="3" l="1"/>
  <c r="K8" i="3" s="1"/>
  <c r="K17" i="3"/>
  <c r="K4" i="3"/>
  <c r="K45" i="3"/>
  <c r="K35" i="3"/>
  <c r="K48" i="3"/>
  <c r="K22" i="3"/>
  <c r="K75" i="3"/>
  <c r="K69" i="3"/>
  <c r="K108" i="3"/>
  <c r="K102" i="3"/>
  <c r="M31" i="3"/>
  <c r="L21" i="3"/>
  <c r="L134" i="3"/>
  <c r="L147" i="3"/>
  <c r="L144" i="3"/>
  <c r="L145" i="3" s="1"/>
  <c r="L119" i="3"/>
  <c r="N130" i="3"/>
  <c r="N118" i="3" s="1"/>
  <c r="M118" i="3"/>
  <c r="J77" i="3"/>
  <c r="J76" i="3"/>
  <c r="K139" i="3"/>
  <c r="K138" i="3"/>
  <c r="J11" i="3"/>
  <c r="J13" i="3" s="1"/>
  <c r="J7" i="3"/>
  <c r="J10" i="3"/>
  <c r="J9" i="3"/>
  <c r="J110" i="3"/>
  <c r="J109" i="3"/>
  <c r="J19" i="3"/>
  <c r="J18" i="3"/>
  <c r="L111" i="3"/>
  <c r="L112" i="3" s="1"/>
  <c r="L86" i="3"/>
  <c r="L101" i="3"/>
  <c r="L114" i="3"/>
  <c r="L104" i="3" s="1"/>
  <c r="J143" i="3"/>
  <c r="J142" i="3"/>
  <c r="N97" i="3"/>
  <c r="N85" i="3" s="1"/>
  <c r="M85" i="3"/>
  <c r="L53" i="3"/>
  <c r="L81" i="3"/>
  <c r="L71" i="3" s="1"/>
  <c r="L78" i="3"/>
  <c r="L79" i="3" s="1"/>
  <c r="L68" i="3"/>
  <c r="K135" i="3"/>
  <c r="K141" i="3"/>
  <c r="N64" i="3"/>
  <c r="N52" i="3" s="1"/>
  <c r="M52" i="3"/>
  <c r="K72" i="3"/>
  <c r="K73" i="3"/>
  <c r="K105" i="3"/>
  <c r="K106" i="3"/>
  <c r="J16" i="3"/>
  <c r="J15" i="3"/>
  <c r="J44" i="3"/>
  <c r="J43" i="3"/>
  <c r="L137" i="3" l="1"/>
  <c r="L8" i="3" s="1"/>
  <c r="L17" i="3"/>
  <c r="L141" i="3"/>
  <c r="L135" i="3"/>
  <c r="M53" i="3"/>
  <c r="M81" i="3"/>
  <c r="M71" i="3" s="1"/>
  <c r="M68" i="3"/>
  <c r="M78" i="3"/>
  <c r="M79" i="3" s="1"/>
  <c r="K77" i="3"/>
  <c r="K76" i="3"/>
  <c r="N144" i="3"/>
  <c r="N145" i="3" s="1"/>
  <c r="N119" i="3"/>
  <c r="N134" i="3"/>
  <c r="N147" i="3"/>
  <c r="L73" i="3"/>
  <c r="L72" i="3"/>
  <c r="M86" i="3"/>
  <c r="M111" i="3"/>
  <c r="M112" i="3" s="1"/>
  <c r="M101" i="3"/>
  <c r="M114" i="3"/>
  <c r="M104" i="3" s="1"/>
  <c r="M134" i="3"/>
  <c r="M119" i="3"/>
  <c r="M144" i="3"/>
  <c r="M145" i="3" s="1"/>
  <c r="M147" i="3"/>
  <c r="L139" i="3"/>
  <c r="L138" i="3"/>
  <c r="L108" i="3"/>
  <c r="L102" i="3"/>
  <c r="N31" i="3"/>
  <c r="N21" i="3" s="1"/>
  <c r="M21" i="3"/>
  <c r="K109" i="3"/>
  <c r="K110" i="3"/>
  <c r="N53" i="3"/>
  <c r="N81" i="3"/>
  <c r="N71" i="3" s="1"/>
  <c r="N68" i="3"/>
  <c r="N78" i="3"/>
  <c r="N79" i="3" s="1"/>
  <c r="K38" i="3"/>
  <c r="K46" i="3"/>
  <c r="N86" i="3"/>
  <c r="N101" i="3"/>
  <c r="N114" i="3"/>
  <c r="N104" i="3" s="1"/>
  <c r="N111" i="3"/>
  <c r="L105" i="3"/>
  <c r="L106" i="3"/>
  <c r="L4" i="3"/>
  <c r="L45" i="3"/>
  <c r="L48" i="3"/>
  <c r="L35" i="3"/>
  <c r="L22" i="3"/>
  <c r="K143" i="3"/>
  <c r="K142" i="3"/>
  <c r="K36" i="3"/>
  <c r="L75" i="3"/>
  <c r="L69" i="3"/>
  <c r="N137" i="3" l="1"/>
  <c r="N8" i="3" s="1"/>
  <c r="N17" i="3"/>
  <c r="M137" i="3"/>
  <c r="M8" i="3" s="1"/>
  <c r="M17" i="3"/>
  <c r="M105" i="3"/>
  <c r="M106" i="3"/>
  <c r="K18" i="3"/>
  <c r="K19" i="3"/>
  <c r="K39" i="3"/>
  <c r="K40" i="3"/>
  <c r="K42" i="3"/>
  <c r="K6" i="3"/>
  <c r="K11" i="3"/>
  <c r="K7" i="3"/>
  <c r="M4" i="3"/>
  <c r="M45" i="3"/>
  <c r="M48" i="3"/>
  <c r="M22" i="3"/>
  <c r="M35" i="3"/>
  <c r="L46" i="3"/>
  <c r="M75" i="3"/>
  <c r="M69" i="3"/>
  <c r="N102" i="3"/>
  <c r="N108" i="3"/>
  <c r="M141" i="3"/>
  <c r="M135" i="3"/>
  <c r="K15" i="3"/>
  <c r="K16" i="3"/>
  <c r="M102" i="3"/>
  <c r="M108" i="3"/>
  <c r="L77" i="3"/>
  <c r="L76" i="3"/>
  <c r="N138" i="3"/>
  <c r="N139" i="3"/>
  <c r="L38" i="3"/>
  <c r="M139" i="3"/>
  <c r="M138" i="3"/>
  <c r="N69" i="3"/>
  <c r="N75" i="3"/>
  <c r="N72" i="3"/>
  <c r="N73" i="3"/>
  <c r="N135" i="3"/>
  <c r="N141" i="3"/>
  <c r="L36" i="3"/>
  <c r="N22" i="3"/>
  <c r="N45" i="3"/>
  <c r="N48" i="3"/>
  <c r="N35" i="3"/>
  <c r="L109" i="3"/>
  <c r="L110" i="3"/>
  <c r="M73" i="3"/>
  <c r="M72" i="3"/>
  <c r="N112" i="3"/>
  <c r="N106" i="3"/>
  <c r="N105" i="3"/>
  <c r="L143" i="3"/>
  <c r="L142" i="3"/>
  <c r="L16" i="3" l="1"/>
  <c r="L15" i="3"/>
  <c r="L40" i="3"/>
  <c r="L39" i="3"/>
  <c r="N38" i="3"/>
  <c r="N42" i="3"/>
  <c r="N36" i="3"/>
  <c r="N46" i="3"/>
  <c r="M76" i="3"/>
  <c r="M77" i="3"/>
  <c r="L18" i="3"/>
  <c r="L19" i="3"/>
  <c r="M46" i="3"/>
  <c r="M110" i="3"/>
  <c r="M109" i="3"/>
  <c r="L42" i="3"/>
  <c r="K9" i="3"/>
  <c r="K10" i="3"/>
  <c r="L6" i="3"/>
  <c r="L7" i="3"/>
  <c r="M142" i="3"/>
  <c r="M143" i="3"/>
  <c r="N143" i="3"/>
  <c r="N142" i="3"/>
  <c r="N109" i="3"/>
  <c r="N110" i="3"/>
  <c r="N77" i="3"/>
  <c r="N76" i="3"/>
  <c r="M36" i="3"/>
  <c r="M38" i="3"/>
  <c r="K13" i="3"/>
  <c r="K12" i="3"/>
  <c r="K44" i="3"/>
  <c r="K43" i="3"/>
  <c r="N4" i="3"/>
  <c r="N15" i="3" l="1"/>
  <c r="N16" i="3"/>
  <c r="N18" i="3"/>
  <c r="N19" i="3"/>
  <c r="M40" i="3"/>
  <c r="M39" i="3"/>
  <c r="M42" i="3"/>
  <c r="N6" i="3"/>
  <c r="N11" i="3"/>
  <c r="N7" i="3"/>
  <c r="L9" i="3"/>
  <c r="L10" i="3"/>
  <c r="M18" i="3"/>
  <c r="M19" i="3"/>
  <c r="M16" i="3"/>
  <c r="M15" i="3"/>
  <c r="M11" i="3"/>
  <c r="M6" i="3"/>
  <c r="M7" i="3"/>
  <c r="N44" i="3"/>
  <c r="N40" i="3"/>
  <c r="N39" i="3"/>
  <c r="L11" i="3"/>
  <c r="L44" i="3"/>
  <c r="L43" i="3"/>
  <c r="L13" i="3" l="1"/>
  <c r="L12" i="3"/>
  <c r="M9" i="3"/>
  <c r="M10" i="3"/>
  <c r="M13" i="3"/>
  <c r="M12" i="3"/>
  <c r="N13" i="3"/>
  <c r="N12" i="3"/>
  <c r="M44" i="3"/>
  <c r="M43" i="3"/>
  <c r="N9" i="3"/>
  <c r="N10" i="3"/>
  <c r="N43" i="3"/>
  <c r="I13" i="3" l="1"/>
  <c r="J12" i="3"/>
  <c r="I12" i="3"/>
  <c r="J6" i="3"/>
  <c r="I6" i="3" l="1"/>
  <c r="I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87" authorId="0" shapeId="0" xr:uid="{D06A1DBF-E6D2-4FFC-BFB5-39F85595ECCB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<sst xmlns="http://schemas.openxmlformats.org/spreadsheetml/2006/main" count="422" uniqueCount="160">
  <si>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</si>
  <si>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</si>
  <si>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</si>
  <si>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</si>
  <si>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</si>
  <si>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</si>
  <si>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</si>
  <si>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</si>
  <si>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</si>
  <si>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</si>
  <si>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</si>
  <si>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</si>
  <si>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</si>
  <si>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</si>
  <si>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</si>
  <si>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</si>
  <si>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</si>
  <si>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</si>
  <si>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</si>
  <si>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</si>
  <si>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</si>
  <si>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</si>
  <si>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</si>
  <si>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</si>
  <si>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</si>
  <si>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</si>
  <si>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</si>
  <si>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</si>
  <si>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</si>
  <si>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</si>
  <si>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</si>
  <si>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</si>
  <si>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</si>
  <si>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</si>
  <si>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</si>
  <si>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</si>
  <si>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</si>
  <si>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</si>
  <si>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</si>
  <si>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</si>
  <si>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</si>
  <si>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</si>
  <si>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</si>
  <si>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</si>
  <si>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</si>
  <si>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</si>
  <si>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</si>
  <si>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</si>
  <si>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</si>
  <si>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</si>
  <si>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</si>
  <si>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</si>
  <si>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</si>
  <si>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</si>
  <si>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</si>
  <si>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</si>
  <si>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</si>
  <si>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</si>
  <si>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</si>
  <si>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</si>
  <si>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</si>
  <si>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</si>
  <si>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</si>
  <si>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</si>
  <si>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</si>
  <si>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</si>
  <si>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</si>
  <si>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</si>
  <si>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</si>
  <si>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</si>
  <si>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</si>
  <si>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</si>
  <si>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</si>
  <si>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</si>
  <si>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</si>
  <si>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</si>
  <si>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</si>
  <si>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</si>
  <si>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</si>
  <si>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</si>
  <si>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</si>
  <si>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</si>
  <si>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</si>
  <si>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</si>
  <si>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</si>
  <si>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</si>
  <si>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</si>
  <si>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</si>
  <si>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</si>
  <si>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</si>
  <si>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</si>
  <si>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</si>
  <si>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</si>
  <si>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</si>
  <si>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</si>
  <si>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</si>
  <si>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</si>
  <si>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</si>
  <si>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</si>
  <si>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</si>
  <si>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</si>
  <si>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</si>
  <si>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</si>
  <si>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</si>
  <si>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</si>
  <si>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</si>
  <si>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</si>
  <si>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</si>
  <si>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</si>
  <si>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</si>
  <si>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</si>
  <si>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</si>
  <si>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</si>
  <si>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</si>
  <si>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</si>
  <si>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</si>
  <si>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</si>
  <si>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</si>
  <si>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</si>
  <si>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</si>
  <si>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</si>
  <si>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</si>
  <si>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</si>
  <si>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</si>
  <si>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</si>
  <si>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</si>
  <si>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</si>
  <si>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</si>
  <si>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</si>
  <si>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</si>
  <si>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</si>
  <si>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</si>
  <si>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</si>
  <si>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</si>
  <si>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</si>
  <si>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</si>
  <si>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</si>
  <si>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</si>
  <si>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</si>
  <si>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</si>
  <si>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</si>
  <si>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</si>
  <si>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</si>
  <si>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</si>
  <si>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</si>
  <si>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</si>
  <si>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</si>
  <si>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</si>
  <si>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</si>
  <si>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</si>
  <si>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</si>
  <si>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</si>
  <si>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Investments in reverse repurchase agreements</t>
  </si>
  <si>
    <t>Disposals of property, plant and equipment *</t>
  </si>
  <si>
    <t>Other financing activities **</t>
  </si>
  <si>
    <t>Western Europe</t>
  </si>
  <si>
    <t>Cental &amp; Eastern Europe</t>
  </si>
  <si>
    <t>Japan</t>
  </si>
  <si>
    <t>Emerging Markets</t>
  </si>
  <si>
    <t>Europe, Japan,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</si>
</sst>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0" fontId="9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2" fontId="0" fillId="0" borderId="0" xfId="0" applyNumberFormat="1"/>
    <xf numFmtId="0" fontId="13" fillId="0" borderId="0" xfId="0" applyFont="1" applyAlignment="1">
      <alignment horizontal="left" indent="1"/>
    </xf>
    <xf numFmtId="9" fontId="10" fillId="0" borderId="0" xfId="2" applyFont="1"/>
    <xf numFmtId="9" fontId="9" fillId="0" borderId="0" xfId="2" applyFont="1"/>
    <xf numFmtId="165" fontId="1" fillId="0" borderId="0" xfId="1" applyNumberFormat="1" applyFont="1" applyBorder="1"/>
    <xf numFmtId="9" fontId="10" fillId="0" borderId="1" xfId="2" applyFont="1" applyBorder="1"/>
    <xf numFmtId="9" fontId="10" fillId="0" borderId="2" xfId="2" applyFont="1" applyBorder="1"/>
    <xf numFmtId="165" fontId="1" fillId="0" borderId="0" xfId="1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07920"/>
          <a:ext cx="6767830" cy="18872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46020"/>
          <a:ext cx="4038600" cy="355219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71650"/>
          <a:ext cx="1760220" cy="11125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45130"/>
          <a:ext cx="1798320" cy="11125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103370"/>
          <a:ext cx="1943100" cy="11125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215890"/>
          <a:ext cx="2727960" cy="133477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5150" y="5370830"/>
          <a:ext cx="11506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api\Desktop\QCP\Task%209\1688407686_Task%209%20-%20Building%20Operational%20Forecast%20Model.xlsx" TargetMode="External"/><Relationship Id="rId1" Type="http://schemas.openxmlformats.org/officeDocument/2006/relationships/externalLinkPath" Target="1688407686_Task%209%20-%20Building%20Operational%20Forecas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4" sqref="A4"/>
    </sheetView>
  </sheetViews>
  <sheetFormatPr defaultRowHeight="14.5" x14ac:dyDescent="0.35"/>
  <cols>
    <col min="1" max="1" width="176.08984375" style="19" customWidth="1"/>
  </cols>
  <sheetData>
    <row r="1" spans="1:1" ht="23.5" x14ac:dyDescent="0.55000000000000004">
      <c r="A1" s="18" t="s">
        <v>20</v>
      </c>
    </row>
    <row r="2" spans="1:1" x14ac:dyDescent="0.35">
      <c r="A2" s="34" t="s">
        <v>149</v>
      </c>
    </row>
    <row r="3" spans="1:1" x14ac:dyDescent="0.35">
      <c r="A3" s="20" t="s">
        <v>139</v>
      </c>
    </row>
    <row r="4" spans="1:1" x14ac:dyDescent="0.35">
      <c r="A4" s="20" t="s">
        <v>150</v>
      </c>
    </row>
    <row r="5" spans="1:1" x14ac:dyDescent="0.35">
      <c r="A5" s="34" t="s">
        <v>151</v>
      </c>
    </row>
    <row r="6" spans="1:1" x14ac:dyDescent="0.35">
      <c r="A6" s="19" t="s">
        <v>140</v>
      </c>
    </row>
    <row r="7" spans="1:1" x14ac:dyDescent="0.35">
      <c r="A7" s="34"/>
    </row>
    <row r="8" spans="1:1" x14ac:dyDescent="0.35">
      <c r="A8" s="34"/>
    </row>
    <row r="11" spans="1:1" x14ac:dyDescent="0.35">
      <c r="A11" s="20"/>
    </row>
    <row r="12" spans="1:1" x14ac:dyDescent="0.35">
      <c r="A12" s="20"/>
    </row>
    <row r="13" spans="1:1" x14ac:dyDescent="0.35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5"/>
  <sheetViews>
    <sheetView workbookViewId="0">
      <pane ySplit="1" topLeftCell="A177" activePane="bottomLeft" state="frozen"/>
      <selection pane="bottomLeft" activeCell="B196" sqref="B196:I196"/>
    </sheetView>
  </sheetViews>
  <sheetFormatPr defaultColWidth="8.81640625" defaultRowHeight="14.5" x14ac:dyDescent="0.35"/>
  <cols>
    <col min="1" max="1" width="78.1796875" customWidth="1"/>
    <col min="2" max="7" width="9" bestFit="1" customWidth="1"/>
    <col min="8" max="8" width="10.453125" bestFit="1" customWidth="1"/>
    <col min="9" max="9" width="10.6328125" bestFit="1" customWidth="1"/>
  </cols>
  <sheetData>
    <row r="1" spans="1:9" ht="60" customHeight="1" x14ac:dyDescent="0.3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5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3">
        <v>3114</v>
      </c>
      <c r="I5" s="3">
        <v>3850</v>
      </c>
    </row>
    <row r="6" spans="1:9" x14ac:dyDescent="0.35">
      <c r="A6" s="11" t="s">
        <v>22</v>
      </c>
      <c r="B6" s="8">
        <v>6679</v>
      </c>
      <c r="C6" s="8">
        <v>7191</v>
      </c>
      <c r="D6" s="3">
        <v>7222</v>
      </c>
      <c r="E6" s="8">
        <v>7934</v>
      </c>
      <c r="F6" s="8">
        <v>8949</v>
      </c>
      <c r="G6" s="3">
        <v>9534</v>
      </c>
      <c r="H6" s="3">
        <v>9911</v>
      </c>
      <c r="I6" s="3">
        <v>10954</v>
      </c>
    </row>
    <row r="7" spans="1:9" x14ac:dyDescent="0.3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5">
      <c r="A8" s="2" t="s">
        <v>24</v>
      </c>
      <c r="B8" s="3">
        <v>28</v>
      </c>
      <c r="C8">
        <v>19</v>
      </c>
      <c r="D8">
        <v>59</v>
      </c>
      <c r="E8">
        <v>54</v>
      </c>
      <c r="F8">
        <v>49</v>
      </c>
      <c r="G8" s="3">
        <v>89</v>
      </c>
      <c r="H8" s="3">
        <v>262</v>
      </c>
      <c r="I8" s="3">
        <v>205</v>
      </c>
    </row>
    <row r="9" spans="1:9" x14ac:dyDescent="0.3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4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5">
      <c r="A13" s="1" t="s">
        <v>8</v>
      </c>
    </row>
    <row r="14" spans="1:9" x14ac:dyDescent="0.35">
      <c r="A14" s="2" t="s">
        <v>6</v>
      </c>
      <c r="B14" s="46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 s="46">
        <v>1.6</v>
      </c>
      <c r="H15">
        <v>3.56</v>
      </c>
      <c r="I15">
        <v>3.75</v>
      </c>
    </row>
    <row r="16" spans="1:9" x14ac:dyDescent="0.35">
      <c r="A16" s="1" t="s">
        <v>9</v>
      </c>
    </row>
    <row r="17" spans="1:9" x14ac:dyDescent="0.35">
      <c r="A17" s="2" t="s">
        <v>6</v>
      </c>
      <c r="B17" s="8">
        <v>1723.5</v>
      </c>
      <c r="C17" s="8">
        <v>1697.9</v>
      </c>
      <c r="D17" s="8">
        <v>1657.8</v>
      </c>
      <c r="E17" s="8">
        <v>1623.8</v>
      </c>
      <c r="F17" s="8">
        <v>1579.7</v>
      </c>
      <c r="G17" s="8">
        <v>1558.8</v>
      </c>
      <c r="H17" s="8">
        <v>1573</v>
      </c>
      <c r="I17" s="8">
        <v>1578.8</v>
      </c>
    </row>
    <row r="18" spans="1:9" x14ac:dyDescent="0.35">
      <c r="A18" s="2" t="s">
        <v>7</v>
      </c>
      <c r="B18" s="8">
        <v>1768.8</v>
      </c>
      <c r="C18" s="8">
        <v>1742.5</v>
      </c>
      <c r="D18" s="8">
        <v>1692</v>
      </c>
      <c r="E18" s="8">
        <v>1659.1</v>
      </c>
      <c r="F18" s="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5">
      <c r="A23" s="1" t="s">
        <v>30</v>
      </c>
    </row>
    <row r="24" spans="1:9" x14ac:dyDescent="0.3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5">
      <c r="A25" s="11" t="s">
        <v>32</v>
      </c>
      <c r="B25" s="3">
        <v>3852</v>
      </c>
      <c r="C25" s="3">
        <v>3138</v>
      </c>
      <c r="D25" s="3">
        <v>3808</v>
      </c>
      <c r="E25" s="8">
        <v>4249</v>
      </c>
      <c r="F25" s="8">
        <v>4466</v>
      </c>
      <c r="G25" s="8">
        <v>8348</v>
      </c>
      <c r="H25" s="3">
        <v>9889</v>
      </c>
      <c r="I25" s="3">
        <v>8574</v>
      </c>
    </row>
    <row r="26" spans="1:9" x14ac:dyDescent="0.35">
      <c r="A26" s="11" t="s">
        <v>33</v>
      </c>
      <c r="B26" s="3">
        <v>2072</v>
      </c>
      <c r="C26" s="3">
        <v>2319</v>
      </c>
      <c r="D26" s="3">
        <v>2371</v>
      </c>
      <c r="E26">
        <v>996</v>
      </c>
      <c r="F26">
        <v>197</v>
      </c>
      <c r="G26" s="3">
        <v>439</v>
      </c>
      <c r="H26" s="3">
        <v>3587</v>
      </c>
      <c r="I26" s="3">
        <v>4423</v>
      </c>
    </row>
    <row r="27" spans="1:9" x14ac:dyDescent="0.35">
      <c r="A27" s="11" t="s">
        <v>34</v>
      </c>
      <c r="B27" s="3">
        <v>3358</v>
      </c>
      <c r="C27" s="3">
        <v>3241</v>
      </c>
      <c r="D27" s="3">
        <v>3677</v>
      </c>
      <c r="E27" s="8">
        <v>3498</v>
      </c>
      <c r="F27" s="8">
        <v>4272</v>
      </c>
      <c r="G27" s="8">
        <v>2749</v>
      </c>
      <c r="H27" s="3">
        <v>4463</v>
      </c>
      <c r="I27" s="3">
        <v>4667</v>
      </c>
    </row>
    <row r="28" spans="1:9" x14ac:dyDescent="0.35">
      <c r="A28" s="11" t="s">
        <v>35</v>
      </c>
      <c r="B28" s="3">
        <v>4337</v>
      </c>
      <c r="C28" s="3">
        <v>4838</v>
      </c>
      <c r="D28" s="3">
        <v>5055</v>
      </c>
      <c r="E28" s="8">
        <v>5261</v>
      </c>
      <c r="F28" s="8">
        <v>5622</v>
      </c>
      <c r="G28" s="8">
        <v>7367</v>
      </c>
      <c r="H28" s="3">
        <v>6854</v>
      </c>
      <c r="I28" s="3">
        <v>8420</v>
      </c>
    </row>
    <row r="29" spans="1:9" x14ac:dyDescent="0.35">
      <c r="A29" s="11" t="s">
        <v>36</v>
      </c>
      <c r="B29" s="3">
        <v>1968</v>
      </c>
      <c r="C29" s="3">
        <v>1489</v>
      </c>
      <c r="D29" s="3">
        <v>1150</v>
      </c>
      <c r="E29" s="8">
        <v>1130</v>
      </c>
      <c r="F29" s="8">
        <v>1968</v>
      </c>
      <c r="G29" s="8">
        <v>1653</v>
      </c>
      <c r="H29" s="3">
        <v>1498</v>
      </c>
      <c r="I29" s="3">
        <v>2129</v>
      </c>
    </row>
    <row r="30" spans="1:9" x14ac:dyDescent="0.3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5">
      <c r="A31" s="2" t="s">
        <v>37</v>
      </c>
      <c r="B31" s="3">
        <v>3011</v>
      </c>
      <c r="C31" s="3">
        <v>3520</v>
      </c>
      <c r="D31" s="3">
        <v>3989</v>
      </c>
      <c r="E31" s="8">
        <v>4454</v>
      </c>
      <c r="F31" s="8">
        <v>4744</v>
      </c>
      <c r="G31" s="8">
        <v>4866</v>
      </c>
      <c r="H31" s="3">
        <v>4904</v>
      </c>
      <c r="I31" s="3">
        <v>4791</v>
      </c>
    </row>
    <row r="32" spans="1:9" x14ac:dyDescent="0.3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8">
        <v>3097</v>
      </c>
      <c r="H32" s="3">
        <v>3113</v>
      </c>
      <c r="I32" s="3">
        <v>2926</v>
      </c>
    </row>
    <row r="33" spans="1:9" x14ac:dyDescent="0.35">
      <c r="A33" s="2" t="s">
        <v>39</v>
      </c>
      <c r="B33" s="3">
        <v>281</v>
      </c>
      <c r="C33" s="3">
        <v>281</v>
      </c>
      <c r="D33" s="3">
        <v>283</v>
      </c>
      <c r="E3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5">
      <c r="A34" s="2" t="s">
        <v>40</v>
      </c>
      <c r="B34" s="3">
        <v>131</v>
      </c>
      <c r="C34" s="3">
        <v>131</v>
      </c>
      <c r="D34" s="3">
        <v>139</v>
      </c>
      <c r="E34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5">
      <c r="A35" s="2" t="s">
        <v>41</v>
      </c>
      <c r="B35" s="3">
        <v>2587</v>
      </c>
      <c r="C35" s="3">
        <v>2439</v>
      </c>
      <c r="D35" s="3">
        <v>2787</v>
      </c>
      <c r="E35" s="8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4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4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5">
      <c r="A62" t="s">
        <v>15</v>
      </c>
    </row>
    <row r="63" spans="1:9" x14ac:dyDescent="0.35">
      <c r="A63" s="1" t="s">
        <v>63</v>
      </c>
    </row>
    <row r="64" spans="1:9" s="1" customFormat="1" x14ac:dyDescent="0.35">
      <c r="A64" s="10" t="s">
        <v>64</v>
      </c>
      <c r="B64" s="9">
        <f t="shared" ref="B64:H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>+I12</f>
        <v>6046</v>
      </c>
    </row>
    <row r="65" spans="1:9" s="1" customFormat="1" x14ac:dyDescent="0.3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5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5">
      <c r="A75" s="11" t="s">
        <v>96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5">
      <c r="A76" s="25" t="s">
        <v>74</v>
      </c>
      <c r="B76" s="26">
        <f t="shared" ref="B76:H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5">
      <c r="A81" s="2" t="s">
        <v>152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3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5">
      <c r="A83" s="2" t="s">
        <v>153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3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5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5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-197</v>
      </c>
      <c r="I89" s="3">
        <v>0</v>
      </c>
    </row>
    <row r="90" spans="1:9" x14ac:dyDescent="0.3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5">
      <c r="A93" s="2" t="s">
        <v>154</v>
      </c>
      <c r="B93" s="3">
        <f>-7-19+218</f>
        <v>192</v>
      </c>
      <c r="C93" s="3">
        <f>-106-7-22</f>
        <v>-135</v>
      </c>
      <c r="D93" s="3">
        <f>-44-17-29</f>
        <v>-90</v>
      </c>
      <c r="E93" s="3">
        <v>-84</v>
      </c>
      <c r="F93" s="3">
        <v>-50</v>
      </c>
      <c r="G93" s="3">
        <v>-58</v>
      </c>
      <c r="H93" s="3">
        <v>-136</v>
      </c>
      <c r="I93" s="3">
        <v>-151</v>
      </c>
    </row>
    <row r="94" spans="1:9" x14ac:dyDescent="0.35">
      <c r="A94" s="27" t="s">
        <v>87</v>
      </c>
      <c r="B94" s="26">
        <f t="shared" ref="B94:H94" si="15">+SUM(B87:B93)</f>
        <v>-2790</v>
      </c>
      <c r="C94" s="26">
        <f t="shared" si="15"/>
        <v>-2974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x14ac:dyDescent="0.35">
      <c r="A95" s="2" t="s">
        <v>88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5">
      <c r="A96" s="27" t="s">
        <v>89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35">
      <c r="A97" t="s">
        <v>90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f>+G98</f>
        <v>8348</v>
      </c>
      <c r="I97" s="3">
        <f>+H98</f>
        <v>9889</v>
      </c>
    </row>
    <row r="98" spans="1:9" ht="15" thickBot="1" x14ac:dyDescent="0.4">
      <c r="A98" s="6" t="s">
        <v>91</v>
      </c>
      <c r="B98" s="7">
        <f t="shared" ref="B98" si="17">+B96+B97</f>
        <v>3852</v>
      </c>
      <c r="C98" s="7">
        <f>+C96+C97</f>
        <v>3138</v>
      </c>
      <c r="D98" s="7">
        <f t="shared" ref="D98:G98" si="18">+D96+D97</f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5">
      <c r="A99" s="12" t="s">
        <v>19</v>
      </c>
      <c r="B99" s="13">
        <f t="shared" ref="B99:H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>+I98-I25</f>
        <v>0</v>
      </c>
    </row>
    <row r="100" spans="1:9" x14ac:dyDescent="0.35">
      <c r="A100" t="s">
        <v>92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5">
      <c r="A102" s="11" t="s">
        <v>93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5">
      <c r="A103" s="11" t="s">
        <v>18</v>
      </c>
      <c r="B103" s="3">
        <v>703</v>
      </c>
      <c r="C103" s="3">
        <v>748</v>
      </c>
      <c r="D103" s="3">
        <v>1262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5">
      <c r="A104" s="11" t="s">
        <v>94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5">
      <c r="A105" s="11" t="s">
        <v>95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5">
      <c r="A107" s="14" t="s">
        <v>98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5">
      <c r="A108" s="28" t="s">
        <v>108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5">
      <c r="A109" s="2" t="s">
        <v>99</v>
      </c>
      <c r="B109" s="3">
        <f t="shared" ref="B109:H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si="20"/>
        <v>17179</v>
      </c>
      <c r="I109" s="3">
        <f>+SUM(I110:I112)</f>
        <v>18353</v>
      </c>
    </row>
    <row r="110" spans="1:9" x14ac:dyDescent="0.35">
      <c r="A110" s="11" t="s">
        <v>112</v>
      </c>
      <c r="B110" s="8">
        <v>8506</v>
      </c>
      <c r="C110" s="8">
        <v>9299</v>
      </c>
      <c r="D110" s="8">
        <v>9684</v>
      </c>
      <c r="E110" s="8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9" x14ac:dyDescent="0.35">
      <c r="A111" s="11" t="s">
        <v>113</v>
      </c>
      <c r="B111" s="8">
        <v>4410</v>
      </c>
      <c r="C111" s="8">
        <v>4746</v>
      </c>
      <c r="D111" s="8">
        <v>4886</v>
      </c>
      <c r="E111" s="8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9" x14ac:dyDescent="0.35">
      <c r="A112" s="11" t="s">
        <v>114</v>
      </c>
      <c r="B112" s="8">
        <v>824</v>
      </c>
      <c r="C112" s="8">
        <v>719</v>
      </c>
      <c r="D112" s="8">
        <v>646</v>
      </c>
      <c r="E112">
        <v>595</v>
      </c>
      <c r="F112" s="8">
        <v>597</v>
      </c>
      <c r="G112" s="8">
        <v>516</v>
      </c>
      <c r="H112">
        <v>507</v>
      </c>
      <c r="I112">
        <v>633</v>
      </c>
    </row>
    <row r="113" spans="1:9" x14ac:dyDescent="0.35">
      <c r="A113" s="2" t="s">
        <v>100</v>
      </c>
      <c r="B113" s="3">
        <f t="shared" ref="B113:H113" si="21">+SUM(B114:B116)</f>
        <v>0</v>
      </c>
      <c r="C113" s="3">
        <f t="shared" si="21"/>
        <v>0</v>
      </c>
      <c r="D113" s="3">
        <f t="shared" si="21"/>
        <v>0</v>
      </c>
      <c r="E113" s="3">
        <f t="shared" si="21"/>
        <v>9242</v>
      </c>
      <c r="F113" s="3">
        <f t="shared" si="21"/>
        <v>9812</v>
      </c>
      <c r="G113" s="3">
        <f t="shared" si="21"/>
        <v>9347</v>
      </c>
      <c r="H113" s="3">
        <f t="shared" si="21"/>
        <v>11456</v>
      </c>
      <c r="I113" s="3">
        <f>+SUM(I114:I116)</f>
        <v>12479</v>
      </c>
    </row>
    <row r="114" spans="1:9" x14ac:dyDescent="0.35">
      <c r="A114" s="11" t="s">
        <v>112</v>
      </c>
      <c r="B114" s="8"/>
      <c r="C114" s="8"/>
      <c r="D114" s="8"/>
      <c r="E114" s="8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5">
      <c r="A115" s="11" t="s">
        <v>113</v>
      </c>
      <c r="B115" s="8"/>
      <c r="C115" s="8"/>
      <c r="D115" s="8"/>
      <c r="E115" s="8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5">
      <c r="A116" s="11" t="s">
        <v>114</v>
      </c>
      <c r="B116" s="8"/>
      <c r="C116" s="8"/>
      <c r="D116" s="8"/>
      <c r="E116" s="8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5">
      <c r="A117" s="2" t="s">
        <v>101</v>
      </c>
      <c r="B117" s="3">
        <f t="shared" ref="B117:H117" si="22">+SUM(B118:B120)</f>
        <v>3067</v>
      </c>
      <c r="C117" s="3">
        <f t="shared" si="22"/>
        <v>3785</v>
      </c>
      <c r="D117" s="3">
        <f t="shared" si="22"/>
        <v>4237</v>
      </c>
      <c r="E117" s="3">
        <f t="shared" si="22"/>
        <v>5134</v>
      </c>
      <c r="F117" s="3">
        <f t="shared" si="22"/>
        <v>6208</v>
      </c>
      <c r="G117" s="3">
        <f t="shared" si="22"/>
        <v>6679</v>
      </c>
      <c r="H117" s="3">
        <f t="shared" si="22"/>
        <v>8290</v>
      </c>
      <c r="I117" s="3">
        <f>+SUM(I118:I120)</f>
        <v>7547</v>
      </c>
    </row>
    <row r="118" spans="1:9" x14ac:dyDescent="0.35">
      <c r="A118" s="11" t="s">
        <v>112</v>
      </c>
      <c r="B118" s="8">
        <v>2016</v>
      </c>
      <c r="C118" s="8">
        <v>2599</v>
      </c>
      <c r="D118" s="8">
        <v>2920</v>
      </c>
      <c r="E118" s="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5">
      <c r="A119" s="11" t="s">
        <v>113</v>
      </c>
      <c r="B119" s="8">
        <v>925</v>
      </c>
      <c r="C119" s="8">
        <v>1055</v>
      </c>
      <c r="D119" s="8">
        <v>1188</v>
      </c>
      <c r="E119" s="8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5">
      <c r="A120" s="11" t="s">
        <v>114</v>
      </c>
      <c r="B120" s="8">
        <v>126</v>
      </c>
      <c r="C120" s="8">
        <v>131</v>
      </c>
      <c r="D120" s="8">
        <v>129</v>
      </c>
      <c r="E120">
        <v>130</v>
      </c>
      <c r="F120">
        <v>138</v>
      </c>
      <c r="G120" s="8">
        <v>148</v>
      </c>
      <c r="H120">
        <v>195</v>
      </c>
      <c r="I120">
        <v>193</v>
      </c>
    </row>
    <row r="121" spans="1:9" x14ac:dyDescent="0.35">
      <c r="A121" s="2" t="s">
        <v>105</v>
      </c>
      <c r="B121" s="3">
        <f t="shared" ref="B121:H121" si="23">+SUM(B122:B124)</f>
        <v>0</v>
      </c>
      <c r="C121" s="3">
        <f t="shared" si="23"/>
        <v>0</v>
      </c>
      <c r="D121" s="3">
        <f t="shared" si="23"/>
        <v>0</v>
      </c>
      <c r="E121" s="3">
        <f t="shared" si="23"/>
        <v>5166</v>
      </c>
      <c r="F121" s="3">
        <f t="shared" si="23"/>
        <v>5254</v>
      </c>
      <c r="G121" s="3">
        <f t="shared" si="23"/>
        <v>5028</v>
      </c>
      <c r="H121" s="3">
        <f t="shared" si="23"/>
        <v>5343</v>
      </c>
      <c r="I121" s="3">
        <f>+SUM(I122:I124)</f>
        <v>5955</v>
      </c>
    </row>
    <row r="122" spans="1:9" x14ac:dyDescent="0.35">
      <c r="A122" s="11" t="s">
        <v>112</v>
      </c>
      <c r="E122" s="8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5">
      <c r="A123" s="11" t="s">
        <v>113</v>
      </c>
      <c r="E123" s="8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5">
      <c r="A124" s="11" t="s">
        <v>114</v>
      </c>
      <c r="E124" s="8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5">
      <c r="A125" s="2" t="s">
        <v>155</v>
      </c>
      <c r="B125" s="3">
        <f t="shared" ref="B125:D125" si="24">+SUM(B126:B128)</f>
        <v>5705</v>
      </c>
      <c r="C125" s="3">
        <f t="shared" si="24"/>
        <v>5884</v>
      </c>
      <c r="D125" s="3">
        <f t="shared" si="24"/>
        <v>6211</v>
      </c>
      <c r="E125" s="3"/>
      <c r="F125" s="3"/>
      <c r="G125" s="3"/>
      <c r="H125" s="3"/>
      <c r="I125" s="3"/>
    </row>
    <row r="126" spans="1:9" x14ac:dyDescent="0.35">
      <c r="A126" s="11" t="s">
        <v>112</v>
      </c>
      <c r="B126" s="8">
        <v>3876</v>
      </c>
      <c r="C126" s="8">
        <v>3985</v>
      </c>
      <c r="D126" s="8">
        <v>4068</v>
      </c>
      <c r="E126" s="8"/>
      <c r="F126" s="8"/>
      <c r="G126" s="8"/>
      <c r="H126" s="8"/>
      <c r="I126" s="8"/>
    </row>
    <row r="127" spans="1:9" x14ac:dyDescent="0.35">
      <c r="A127" s="11" t="s">
        <v>113</v>
      </c>
      <c r="B127" s="8">
        <v>1552</v>
      </c>
      <c r="C127" s="8">
        <v>1628</v>
      </c>
      <c r="D127" s="8">
        <v>1868</v>
      </c>
      <c r="E127" s="8"/>
      <c r="F127" s="8"/>
      <c r="G127" s="8"/>
      <c r="H127" s="8"/>
      <c r="I127" s="8"/>
    </row>
    <row r="128" spans="1:9" x14ac:dyDescent="0.35">
      <c r="A128" s="11" t="s">
        <v>114</v>
      </c>
      <c r="B128" s="8">
        <v>277</v>
      </c>
      <c r="C128" s="8">
        <v>271</v>
      </c>
      <c r="D128" s="8">
        <v>275</v>
      </c>
      <c r="E128" s="8"/>
    </row>
    <row r="129" spans="1:9" x14ac:dyDescent="0.35">
      <c r="A129" s="2" t="s">
        <v>156</v>
      </c>
      <c r="B129" s="3">
        <f t="shared" ref="B129:D129" si="25">+SUM(B130:B132)</f>
        <v>1421</v>
      </c>
      <c r="C129" s="3">
        <f t="shared" si="25"/>
        <v>1431</v>
      </c>
      <c r="D129" s="3">
        <f t="shared" si="25"/>
        <v>1487</v>
      </c>
      <c r="E129" s="3"/>
      <c r="F129" s="3"/>
      <c r="G129" s="3"/>
      <c r="H129" s="3"/>
      <c r="I129" s="3"/>
    </row>
    <row r="130" spans="1:9" x14ac:dyDescent="0.35">
      <c r="A130" s="11" t="s">
        <v>112</v>
      </c>
      <c r="B130" s="8">
        <v>827</v>
      </c>
      <c r="C130" s="8">
        <v>882</v>
      </c>
      <c r="D130" s="8">
        <v>927</v>
      </c>
      <c r="E130" s="8"/>
      <c r="F130" s="8"/>
      <c r="G130" s="8"/>
      <c r="H130" s="8"/>
      <c r="I130" s="8"/>
    </row>
    <row r="131" spans="1:9" x14ac:dyDescent="0.35">
      <c r="A131" s="11" t="s">
        <v>113</v>
      </c>
      <c r="B131" s="8">
        <v>499</v>
      </c>
      <c r="C131" s="8">
        <v>463</v>
      </c>
      <c r="D131" s="8">
        <v>471</v>
      </c>
      <c r="E131" s="8"/>
      <c r="F131" s="8"/>
      <c r="G131" s="8"/>
      <c r="H131" s="8"/>
      <c r="I131" s="8"/>
    </row>
    <row r="132" spans="1:9" x14ac:dyDescent="0.35">
      <c r="A132" s="11" t="s">
        <v>114</v>
      </c>
      <c r="B132" s="8">
        <v>95</v>
      </c>
      <c r="C132" s="8">
        <v>86</v>
      </c>
      <c r="D132" s="8">
        <v>89</v>
      </c>
      <c r="E132" s="8"/>
    </row>
    <row r="133" spans="1:9" x14ac:dyDescent="0.35">
      <c r="A133" s="2" t="s">
        <v>157</v>
      </c>
      <c r="B133" s="3">
        <f t="shared" ref="B133:D133" si="26">+SUM(B134:B136)</f>
        <v>755</v>
      </c>
      <c r="C133" s="3">
        <f t="shared" si="26"/>
        <v>869</v>
      </c>
      <c r="D133" s="3">
        <f t="shared" si="26"/>
        <v>1014</v>
      </c>
      <c r="E133" s="3"/>
      <c r="F133" s="3"/>
      <c r="G133" s="3"/>
      <c r="H133" s="3"/>
      <c r="I133" s="3"/>
    </row>
    <row r="134" spans="1:9" x14ac:dyDescent="0.35">
      <c r="A134" s="11" t="s">
        <v>112</v>
      </c>
      <c r="B134" s="8">
        <v>452</v>
      </c>
      <c r="C134" s="8">
        <v>570</v>
      </c>
      <c r="D134" s="8">
        <v>666</v>
      </c>
      <c r="E134" s="8"/>
      <c r="F134" s="8"/>
      <c r="G134" s="8"/>
      <c r="H134" s="8"/>
      <c r="I134" s="8"/>
    </row>
    <row r="135" spans="1:9" x14ac:dyDescent="0.35">
      <c r="A135" s="11" t="s">
        <v>113</v>
      </c>
      <c r="B135" s="8">
        <v>230</v>
      </c>
      <c r="C135" s="8">
        <v>228</v>
      </c>
      <c r="D135" s="8">
        <v>275</v>
      </c>
      <c r="E135" s="8"/>
      <c r="F135" s="8"/>
      <c r="G135" s="8"/>
      <c r="H135" s="8"/>
      <c r="I135" s="8"/>
    </row>
    <row r="136" spans="1:9" x14ac:dyDescent="0.35">
      <c r="A136" s="11" t="s">
        <v>114</v>
      </c>
      <c r="B136" s="8">
        <v>73</v>
      </c>
      <c r="C136" s="8">
        <v>71</v>
      </c>
      <c r="D136" s="8">
        <v>73</v>
      </c>
      <c r="E136" s="8"/>
    </row>
    <row r="137" spans="1:9" x14ac:dyDescent="0.35">
      <c r="A137" s="2" t="s">
        <v>158</v>
      </c>
      <c r="B137" s="3">
        <f t="shared" ref="B137:D137" si="27">+SUM(B138:B140)</f>
        <v>3898</v>
      </c>
      <c r="C137" s="3">
        <f t="shared" si="27"/>
        <v>3701</v>
      </c>
      <c r="D137" s="3">
        <f t="shared" si="27"/>
        <v>3995</v>
      </c>
      <c r="E137" s="3"/>
      <c r="F137" s="3"/>
      <c r="G137" s="3"/>
      <c r="H137" s="3"/>
      <c r="I137" s="3"/>
    </row>
    <row r="138" spans="1:9" x14ac:dyDescent="0.35">
      <c r="A138" s="11" t="s">
        <v>112</v>
      </c>
      <c r="B138" s="8">
        <v>2641</v>
      </c>
      <c r="C138" s="8">
        <v>2536</v>
      </c>
      <c r="D138" s="8">
        <v>2816</v>
      </c>
      <c r="E138" s="8"/>
      <c r="F138" s="8"/>
      <c r="G138" s="8"/>
      <c r="H138" s="8"/>
      <c r="I138" s="8"/>
    </row>
    <row r="139" spans="1:9" x14ac:dyDescent="0.35">
      <c r="A139" s="11" t="s">
        <v>113</v>
      </c>
      <c r="B139" s="8">
        <v>1021</v>
      </c>
      <c r="C139" s="8">
        <v>947</v>
      </c>
      <c r="D139" s="8">
        <v>966</v>
      </c>
      <c r="E139" s="8"/>
      <c r="F139" s="8"/>
      <c r="G139" s="8"/>
      <c r="H139" s="8"/>
      <c r="I139" s="8"/>
    </row>
    <row r="140" spans="1:9" x14ac:dyDescent="0.35">
      <c r="A140" s="11" t="s">
        <v>114</v>
      </c>
      <c r="B140" s="8">
        <v>236</v>
      </c>
      <c r="C140" s="8">
        <v>218</v>
      </c>
      <c r="D140" s="8">
        <v>213</v>
      </c>
      <c r="E140" s="8"/>
    </row>
    <row r="141" spans="1:9" x14ac:dyDescent="0.35">
      <c r="A141" s="2" t="s">
        <v>106</v>
      </c>
      <c r="B141" s="3">
        <v>115</v>
      </c>
      <c r="C141" s="3">
        <v>73</v>
      </c>
      <c r="D141" s="3">
        <v>73</v>
      </c>
      <c r="E141" s="3">
        <v>88</v>
      </c>
      <c r="F141" s="3">
        <v>42</v>
      </c>
      <c r="G141" s="3">
        <v>30</v>
      </c>
      <c r="H141" s="3">
        <v>25</v>
      </c>
      <c r="I141" s="3">
        <v>102</v>
      </c>
    </row>
    <row r="142" spans="1:9" x14ac:dyDescent="0.35">
      <c r="A142" s="4" t="s">
        <v>102</v>
      </c>
      <c r="B142" s="5">
        <f t="shared" ref="B142:C142" si="28">+B109+B113+B117+B121+B141+B125+B129+B133+B137</f>
        <v>28701</v>
      </c>
      <c r="C142" s="5">
        <f t="shared" si="28"/>
        <v>30507</v>
      </c>
      <c r="D142" s="5">
        <f>+D109+D113+D117+D121+D141+D125+D129+D133+D137</f>
        <v>32233</v>
      </c>
      <c r="E142" s="5">
        <f t="shared" ref="E142:H142" si="29">+E109+E113+E117+E121+E141</f>
        <v>34485</v>
      </c>
      <c r="F142" s="5">
        <f t="shared" si="29"/>
        <v>37218</v>
      </c>
      <c r="G142" s="5">
        <f t="shared" si="29"/>
        <v>35568</v>
      </c>
      <c r="H142" s="5">
        <f t="shared" si="29"/>
        <v>42293</v>
      </c>
      <c r="I142" s="5">
        <f>+I109+I113+I117+I121+I141</f>
        <v>44436</v>
      </c>
    </row>
    <row r="143" spans="1:9" x14ac:dyDescent="0.35">
      <c r="A143" s="2" t="s">
        <v>103</v>
      </c>
      <c r="B143" s="3">
        <v>1982</v>
      </c>
      <c r="C143" s="3">
        <v>1955</v>
      </c>
      <c r="D143" s="3">
        <v>2042</v>
      </c>
      <c r="E143" s="8">
        <v>1886</v>
      </c>
      <c r="F143" s="3">
        <v>1906</v>
      </c>
      <c r="G143" s="3">
        <v>1846</v>
      </c>
      <c r="H143" s="3">
        <v>2205</v>
      </c>
      <c r="I143" s="3">
        <v>2346</v>
      </c>
    </row>
    <row r="144" spans="1:9" x14ac:dyDescent="0.35">
      <c r="A144" s="11" t="s">
        <v>112</v>
      </c>
      <c r="B144" s="3"/>
      <c r="C144" s="3"/>
      <c r="D144" s="3"/>
      <c r="E144" s="3"/>
      <c r="F144" s="3"/>
      <c r="G144" s="3"/>
      <c r="H144" s="3">
        <v>1986</v>
      </c>
      <c r="I144" s="3">
        <v>2094</v>
      </c>
    </row>
    <row r="145" spans="1:9" x14ac:dyDescent="0.35">
      <c r="A145" s="11" t="s">
        <v>113</v>
      </c>
      <c r="B145" s="3"/>
      <c r="C145" s="3"/>
      <c r="D145" s="3"/>
      <c r="E145" s="3"/>
      <c r="F145" s="3"/>
      <c r="G145" s="3"/>
      <c r="H145" s="3">
        <v>104</v>
      </c>
      <c r="I145" s="3">
        <v>103</v>
      </c>
    </row>
    <row r="146" spans="1:9" x14ac:dyDescent="0.35">
      <c r="A146" s="11" t="s">
        <v>114</v>
      </c>
      <c r="B146" s="3"/>
      <c r="C146" s="3"/>
      <c r="D146" s="3"/>
      <c r="E146" s="3"/>
      <c r="F146" s="3"/>
      <c r="G146" s="3"/>
      <c r="H146" s="3">
        <v>29</v>
      </c>
      <c r="I146" s="3">
        <v>26</v>
      </c>
    </row>
    <row r="147" spans="1:9" x14ac:dyDescent="0.35">
      <c r="A147" s="11" t="s">
        <v>120</v>
      </c>
      <c r="B147" s="3"/>
      <c r="C147" s="3"/>
      <c r="D147" s="3"/>
      <c r="E147" s="3"/>
      <c r="F147" s="3"/>
      <c r="G147" s="3"/>
      <c r="H147" s="3">
        <v>86</v>
      </c>
      <c r="I147" s="3">
        <v>123</v>
      </c>
    </row>
    <row r="148" spans="1:9" x14ac:dyDescent="0.35">
      <c r="A148" s="2" t="s">
        <v>107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ht="15" thickBot="1" x14ac:dyDescent="0.4">
      <c r="A149" s="6" t="s">
        <v>104</v>
      </c>
      <c r="B149" s="7">
        <f t="shared" ref="B149:H149" si="30">+B142+B143+B148</f>
        <v>30601</v>
      </c>
      <c r="C149" s="7">
        <f t="shared" si="30"/>
        <v>32376</v>
      </c>
      <c r="D149" s="7">
        <f t="shared" si="30"/>
        <v>34350</v>
      </c>
      <c r="E149" s="7">
        <f t="shared" si="30"/>
        <v>36397</v>
      </c>
      <c r="F149" s="7">
        <f t="shared" si="30"/>
        <v>39117</v>
      </c>
      <c r="G149" s="7">
        <f t="shared" si="30"/>
        <v>37403</v>
      </c>
      <c r="H149" s="7">
        <f t="shared" si="30"/>
        <v>44538</v>
      </c>
      <c r="I149" s="7">
        <f>+I142+I143+I148</f>
        <v>46710</v>
      </c>
    </row>
    <row r="150" spans="1:9" s="12" customFormat="1" ht="15" thickTop="1" x14ac:dyDescent="0.35">
      <c r="A150" s="12" t="s">
        <v>110</v>
      </c>
      <c r="B150" s="13">
        <f>+I149-I2</f>
        <v>0</v>
      </c>
      <c r="C150" s="13">
        <f t="shared" ref="C150:G150" si="31">+C149-C2</f>
        <v>0</v>
      </c>
      <c r="D150" s="13">
        <f t="shared" si="31"/>
        <v>0</v>
      </c>
      <c r="E150" s="13">
        <f t="shared" si="31"/>
        <v>0</v>
      </c>
      <c r="F150" s="13">
        <f t="shared" si="31"/>
        <v>0</v>
      </c>
      <c r="G150" s="13">
        <f t="shared" si="31"/>
        <v>0</v>
      </c>
      <c r="H150" s="13">
        <f>+H149-H2</f>
        <v>0</v>
      </c>
    </row>
    <row r="151" spans="1:9" x14ac:dyDescent="0.35">
      <c r="A151" s="1" t="s">
        <v>109</v>
      </c>
    </row>
    <row r="152" spans="1:9" x14ac:dyDescent="0.35">
      <c r="A152" s="2" t="s">
        <v>99</v>
      </c>
      <c r="B152" s="3">
        <v>3645</v>
      </c>
      <c r="C152" s="3">
        <v>3763</v>
      </c>
      <c r="D152" s="3">
        <v>3875</v>
      </c>
      <c r="E152" s="8">
        <v>3600</v>
      </c>
      <c r="F152" s="8">
        <v>3925</v>
      </c>
      <c r="G152" s="8">
        <v>2899</v>
      </c>
      <c r="H152" s="3">
        <v>5089</v>
      </c>
      <c r="I152" s="3">
        <v>5114</v>
      </c>
    </row>
    <row r="153" spans="1:9" x14ac:dyDescent="0.35">
      <c r="A153" s="2" t="s">
        <v>100</v>
      </c>
      <c r="B153" s="3">
        <v>0</v>
      </c>
      <c r="C153" s="3">
        <v>0</v>
      </c>
      <c r="D153" s="3">
        <v>0</v>
      </c>
      <c r="E153" s="8">
        <v>1587</v>
      </c>
      <c r="F153" s="8">
        <v>1995</v>
      </c>
      <c r="G153" s="8">
        <v>1541</v>
      </c>
      <c r="H153" s="3">
        <v>2435</v>
      </c>
      <c r="I153" s="3">
        <v>3293</v>
      </c>
    </row>
    <row r="154" spans="1:9" x14ac:dyDescent="0.35">
      <c r="A154" s="2" t="s">
        <v>101</v>
      </c>
      <c r="B154" s="3">
        <v>993</v>
      </c>
      <c r="C154" s="3">
        <v>1372</v>
      </c>
      <c r="D154" s="3">
        <v>1507</v>
      </c>
      <c r="E154" s="8">
        <v>1807</v>
      </c>
      <c r="F154" s="8">
        <v>2376</v>
      </c>
      <c r="G154" s="8">
        <v>2490</v>
      </c>
      <c r="H154" s="3">
        <v>3243</v>
      </c>
      <c r="I154" s="3">
        <v>2365</v>
      </c>
    </row>
    <row r="155" spans="1:9" x14ac:dyDescent="0.35">
      <c r="A155" s="2" t="s">
        <v>105</v>
      </c>
      <c r="B155" s="3">
        <v>0</v>
      </c>
      <c r="C155" s="3">
        <v>0</v>
      </c>
      <c r="D155" s="3">
        <v>0</v>
      </c>
      <c r="E155" s="3">
        <v>1189</v>
      </c>
      <c r="F155" s="8">
        <v>1323</v>
      </c>
      <c r="G155" s="8">
        <v>1184</v>
      </c>
      <c r="H155" s="3">
        <v>1530</v>
      </c>
      <c r="I155" s="3">
        <v>1896</v>
      </c>
    </row>
    <row r="156" spans="1:9" x14ac:dyDescent="0.35">
      <c r="A156" s="47" t="s">
        <v>155</v>
      </c>
      <c r="B156" s="3">
        <v>1275</v>
      </c>
      <c r="C156" s="3">
        <v>1434</v>
      </c>
      <c r="D156" s="3">
        <v>1203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</row>
    <row r="157" spans="1:9" x14ac:dyDescent="0.35">
      <c r="A157" s="47" t="s">
        <v>156</v>
      </c>
      <c r="B157" s="3">
        <v>249</v>
      </c>
      <c r="C157" s="3">
        <v>289</v>
      </c>
      <c r="D157" s="3">
        <v>244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x14ac:dyDescent="0.35">
      <c r="A158" s="47" t="s">
        <v>157</v>
      </c>
      <c r="B158" s="3">
        <v>100</v>
      </c>
      <c r="C158" s="3">
        <v>174</v>
      </c>
      <c r="D158" s="3">
        <v>224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x14ac:dyDescent="0.35">
      <c r="A159" s="47" t="s">
        <v>158</v>
      </c>
      <c r="B159" s="3">
        <v>818</v>
      </c>
      <c r="C159" s="3">
        <v>892</v>
      </c>
      <c r="D159" s="3">
        <v>816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35">
      <c r="A160" s="2" t="s">
        <v>106</v>
      </c>
      <c r="B160" s="3">
        <v>-2267</v>
      </c>
      <c r="C160" s="3">
        <v>-2596</v>
      </c>
      <c r="D160" s="3">
        <v>-2677</v>
      </c>
      <c r="E160" s="3">
        <v>-2658</v>
      </c>
      <c r="F160" s="3">
        <v>-3262</v>
      </c>
      <c r="G160" s="3">
        <v>-3468</v>
      </c>
      <c r="H160" s="3">
        <v>-3656</v>
      </c>
      <c r="I160" s="3">
        <v>-4262</v>
      </c>
    </row>
    <row r="161" spans="1:9" x14ac:dyDescent="0.35">
      <c r="A161" s="4" t="s">
        <v>102</v>
      </c>
      <c r="B161" s="5">
        <f t="shared" ref="B161:I161" si="32">+SUM(B152:B160)</f>
        <v>4813</v>
      </c>
      <c r="C161" s="5">
        <f t="shared" si="32"/>
        <v>5328</v>
      </c>
      <c r="D161" s="5">
        <f t="shared" si="32"/>
        <v>5192</v>
      </c>
      <c r="E161" s="5">
        <f t="shared" si="32"/>
        <v>5525</v>
      </c>
      <c r="F161" s="5">
        <f t="shared" si="32"/>
        <v>6357</v>
      </c>
      <c r="G161" s="5">
        <f t="shared" si="32"/>
        <v>4646</v>
      </c>
      <c r="H161" s="5">
        <f t="shared" si="32"/>
        <v>8641</v>
      </c>
      <c r="I161" s="5">
        <f t="shared" si="32"/>
        <v>8406</v>
      </c>
    </row>
    <row r="162" spans="1:9" x14ac:dyDescent="0.35">
      <c r="A162" s="2" t="s">
        <v>103</v>
      </c>
      <c r="B162" s="3">
        <v>517</v>
      </c>
      <c r="C162" s="3">
        <v>487</v>
      </c>
      <c r="D162" s="3">
        <v>477</v>
      </c>
      <c r="E162" s="3">
        <v>310</v>
      </c>
      <c r="F162" s="3">
        <v>303</v>
      </c>
      <c r="G162" s="3">
        <v>297</v>
      </c>
      <c r="H162" s="3">
        <v>543</v>
      </c>
      <c r="I162" s="3">
        <v>669</v>
      </c>
    </row>
    <row r="163" spans="1:9" x14ac:dyDescent="0.35">
      <c r="A163" s="2" t="s">
        <v>107</v>
      </c>
      <c r="B163" s="3">
        <v>-1097</v>
      </c>
      <c r="C163" s="3">
        <v>-1173</v>
      </c>
      <c r="D163" s="3">
        <v>-724</v>
      </c>
      <c r="E163" s="3">
        <v>-1456</v>
      </c>
      <c r="F163" s="3">
        <v>-1810</v>
      </c>
      <c r="G163" s="3">
        <v>-1967</v>
      </c>
      <c r="H163" s="3">
        <v>-2261</v>
      </c>
      <c r="I163" s="3">
        <v>-2219</v>
      </c>
    </row>
    <row r="164" spans="1:9" ht="15" thickBot="1" x14ac:dyDescent="0.4">
      <c r="A164" s="6" t="s">
        <v>111</v>
      </c>
      <c r="B164" s="7">
        <f t="shared" ref="B164:H164" si="33">+SUM(B161:B163)</f>
        <v>4233</v>
      </c>
      <c r="C164" s="7">
        <f t="shared" si="33"/>
        <v>4642</v>
      </c>
      <c r="D164" s="7">
        <f t="shared" si="33"/>
        <v>4945</v>
      </c>
      <c r="E164" s="7">
        <f t="shared" si="33"/>
        <v>4379</v>
      </c>
      <c r="F164" s="7">
        <f t="shared" si="33"/>
        <v>4850</v>
      </c>
      <c r="G164" s="7">
        <f t="shared" si="33"/>
        <v>2976</v>
      </c>
      <c r="H164" s="7">
        <f t="shared" si="33"/>
        <v>6923</v>
      </c>
      <c r="I164" s="7">
        <f>+SUM(I161:I163)</f>
        <v>6856</v>
      </c>
    </row>
    <row r="165" spans="1:9" s="12" customFormat="1" ht="15" thickTop="1" x14ac:dyDescent="0.35">
      <c r="A165" s="12" t="s">
        <v>110</v>
      </c>
      <c r="B165" s="13">
        <f>+B164-B10-B8</f>
        <v>0</v>
      </c>
      <c r="C165" s="13">
        <f t="shared" ref="C165:I165" si="34">+C164-C10-C8</f>
        <v>0</v>
      </c>
      <c r="D165" s="13">
        <f t="shared" si="34"/>
        <v>0</v>
      </c>
      <c r="E165" s="13">
        <f t="shared" si="34"/>
        <v>0</v>
      </c>
      <c r="F165" s="13">
        <f t="shared" si="34"/>
        <v>0</v>
      </c>
      <c r="G165" s="13">
        <f t="shared" si="34"/>
        <v>0</v>
      </c>
      <c r="H165" s="13">
        <f t="shared" si="34"/>
        <v>0</v>
      </c>
      <c r="I165" s="13">
        <f t="shared" si="34"/>
        <v>0</v>
      </c>
    </row>
    <row r="166" spans="1:9" x14ac:dyDescent="0.35">
      <c r="A166" s="1" t="s">
        <v>116</v>
      </c>
    </row>
    <row r="167" spans="1:9" x14ac:dyDescent="0.35">
      <c r="A167" s="2" t="s">
        <v>99</v>
      </c>
      <c r="B167" s="3">
        <v>632</v>
      </c>
      <c r="C167" s="3">
        <v>742</v>
      </c>
      <c r="D167" s="3">
        <v>819</v>
      </c>
      <c r="E167" s="3">
        <v>848</v>
      </c>
      <c r="F167" s="3">
        <v>814</v>
      </c>
      <c r="G167" s="3">
        <v>645</v>
      </c>
      <c r="H167" s="3">
        <v>617</v>
      </c>
      <c r="I167" s="3">
        <v>639</v>
      </c>
    </row>
    <row r="168" spans="1:9" x14ac:dyDescent="0.35">
      <c r="A168" s="2" t="s">
        <v>100</v>
      </c>
      <c r="B168" s="3">
        <v>0</v>
      </c>
      <c r="C168" s="3">
        <v>0</v>
      </c>
      <c r="D168" s="3">
        <v>709</v>
      </c>
      <c r="E168" s="3">
        <v>849</v>
      </c>
      <c r="F168" s="3">
        <v>929</v>
      </c>
      <c r="G168" s="3">
        <v>885</v>
      </c>
      <c r="H168" s="3">
        <v>982</v>
      </c>
      <c r="I168" s="3">
        <v>920</v>
      </c>
    </row>
    <row r="169" spans="1:9" x14ac:dyDescent="0.35">
      <c r="A169" s="2" t="s">
        <v>101</v>
      </c>
      <c r="B169" s="3">
        <v>254</v>
      </c>
      <c r="C169" s="3">
        <v>234</v>
      </c>
      <c r="D169" s="3">
        <v>225</v>
      </c>
      <c r="E169" s="3">
        <v>256</v>
      </c>
      <c r="F169" s="3">
        <v>237</v>
      </c>
      <c r="G169" s="3">
        <v>214</v>
      </c>
      <c r="H169" s="3">
        <v>288</v>
      </c>
      <c r="I169" s="3">
        <v>303</v>
      </c>
    </row>
    <row r="170" spans="1:9" x14ac:dyDescent="0.35">
      <c r="A170" s="2" t="s">
        <v>117</v>
      </c>
      <c r="B170" s="3">
        <v>0</v>
      </c>
      <c r="C170" s="3">
        <v>0</v>
      </c>
      <c r="D170" s="3">
        <v>340</v>
      </c>
      <c r="E170" s="3">
        <v>339</v>
      </c>
      <c r="F170" s="3">
        <v>326</v>
      </c>
      <c r="G170" s="3">
        <v>296</v>
      </c>
      <c r="H170" s="3">
        <v>304</v>
      </c>
      <c r="I170" s="3">
        <v>274</v>
      </c>
    </row>
    <row r="171" spans="1:9" x14ac:dyDescent="0.35">
      <c r="A171" s="47" t="s">
        <v>159</v>
      </c>
      <c r="B171" s="3">
        <f>451+47+205+103</f>
        <v>806</v>
      </c>
      <c r="C171" s="3">
        <f>589+50+223+109</f>
        <v>971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</row>
    <row r="172" spans="1:9" x14ac:dyDescent="0.35">
      <c r="A172" s="2" t="s">
        <v>106</v>
      </c>
      <c r="B172" s="3">
        <v>484</v>
      </c>
      <c r="C172" s="3">
        <v>511</v>
      </c>
      <c r="D172" s="3">
        <v>533</v>
      </c>
      <c r="E172" s="3">
        <v>597</v>
      </c>
      <c r="F172" s="3">
        <v>665</v>
      </c>
      <c r="G172" s="3">
        <v>830</v>
      </c>
      <c r="H172" s="3">
        <v>780</v>
      </c>
      <c r="I172" s="3">
        <v>789</v>
      </c>
    </row>
    <row r="173" spans="1:9" x14ac:dyDescent="0.35">
      <c r="A173" s="4" t="s">
        <v>118</v>
      </c>
      <c r="B173" s="5">
        <f t="shared" ref="B173:I173" si="35">+SUM(B167:B172)</f>
        <v>2176</v>
      </c>
      <c r="C173" s="5">
        <f t="shared" si="35"/>
        <v>2458</v>
      </c>
      <c r="D173" s="5">
        <f t="shared" si="35"/>
        <v>2626</v>
      </c>
      <c r="E173" s="5">
        <f t="shared" si="35"/>
        <v>2889</v>
      </c>
      <c r="F173" s="5">
        <f t="shared" si="35"/>
        <v>2971</v>
      </c>
      <c r="G173" s="5">
        <f t="shared" si="35"/>
        <v>2870</v>
      </c>
      <c r="H173" s="5">
        <f t="shared" si="35"/>
        <v>2971</v>
      </c>
      <c r="I173" s="5">
        <f t="shared" si="35"/>
        <v>2925</v>
      </c>
    </row>
    <row r="174" spans="1:9" x14ac:dyDescent="0.35">
      <c r="A174" s="2" t="s">
        <v>103</v>
      </c>
      <c r="B174" s="3">
        <v>122</v>
      </c>
      <c r="C174" s="3">
        <v>125</v>
      </c>
      <c r="D174" s="3">
        <v>125</v>
      </c>
      <c r="E174" s="3">
        <v>115</v>
      </c>
      <c r="F174" s="3">
        <v>100</v>
      </c>
      <c r="G174" s="3">
        <v>80</v>
      </c>
      <c r="H174" s="3">
        <v>63</v>
      </c>
      <c r="I174" s="3">
        <v>49</v>
      </c>
    </row>
    <row r="175" spans="1:9" x14ac:dyDescent="0.35">
      <c r="A175" s="2" t="s">
        <v>107</v>
      </c>
      <c r="B175" s="3">
        <v>713</v>
      </c>
      <c r="C175" s="3">
        <v>937</v>
      </c>
      <c r="D175" s="3">
        <v>1238</v>
      </c>
      <c r="E175" s="3">
        <v>1450</v>
      </c>
      <c r="F175" s="3">
        <v>1673</v>
      </c>
      <c r="G175" s="3">
        <v>1916</v>
      </c>
      <c r="H175" s="3">
        <v>1870</v>
      </c>
      <c r="I175" s="3">
        <v>1817</v>
      </c>
    </row>
    <row r="176" spans="1:9" ht="15" thickBot="1" x14ac:dyDescent="0.4">
      <c r="A176" s="6" t="s">
        <v>119</v>
      </c>
      <c r="B176" s="7">
        <f t="shared" ref="B176:H176" si="36">+SUM(B173:B175)</f>
        <v>3011</v>
      </c>
      <c r="C176" s="7">
        <f t="shared" si="36"/>
        <v>3520</v>
      </c>
      <c r="D176" s="7">
        <f t="shared" si="36"/>
        <v>3989</v>
      </c>
      <c r="E176" s="7">
        <f t="shared" si="36"/>
        <v>4454</v>
      </c>
      <c r="F176" s="7">
        <f t="shared" si="36"/>
        <v>4744</v>
      </c>
      <c r="G176" s="7">
        <f t="shared" si="36"/>
        <v>4866</v>
      </c>
      <c r="H176" s="7">
        <f t="shared" si="36"/>
        <v>4904</v>
      </c>
      <c r="I176" s="7">
        <f>+SUM(I173:I175)</f>
        <v>4791</v>
      </c>
    </row>
    <row r="177" spans="1:9" ht="15" thickTop="1" x14ac:dyDescent="0.35">
      <c r="A177" s="12" t="s">
        <v>110</v>
      </c>
      <c r="B177" s="13">
        <f>+B176-B31</f>
        <v>0</v>
      </c>
      <c r="C177" s="13">
        <f t="shared" ref="C177:I177" si="37">+C176-C31</f>
        <v>0</v>
      </c>
      <c r="D177" s="13">
        <f t="shared" si="37"/>
        <v>0</v>
      </c>
      <c r="E177" s="13">
        <f t="shared" si="37"/>
        <v>0</v>
      </c>
      <c r="F177" s="13">
        <f t="shared" si="37"/>
        <v>0</v>
      </c>
      <c r="G177" s="13">
        <f t="shared" si="37"/>
        <v>0</v>
      </c>
      <c r="H177" s="13">
        <f t="shared" si="37"/>
        <v>0</v>
      </c>
      <c r="I177" s="13">
        <f t="shared" si="37"/>
        <v>0</v>
      </c>
    </row>
    <row r="178" spans="1:9" x14ac:dyDescent="0.35">
      <c r="A178" s="1" t="s">
        <v>121</v>
      </c>
    </row>
    <row r="179" spans="1:9" x14ac:dyDescent="0.35">
      <c r="A179" s="2" t="s">
        <v>99</v>
      </c>
      <c r="B179" s="3">
        <v>208</v>
      </c>
      <c r="C179" s="3">
        <v>242</v>
      </c>
      <c r="D179" s="3">
        <v>223</v>
      </c>
      <c r="E179" s="3">
        <v>196</v>
      </c>
      <c r="F179" s="3">
        <v>117</v>
      </c>
      <c r="G179" s="3">
        <v>110</v>
      </c>
      <c r="H179" s="3">
        <v>98</v>
      </c>
      <c r="I179" s="3">
        <v>146</v>
      </c>
    </row>
    <row r="180" spans="1:9" x14ac:dyDescent="0.35">
      <c r="A180" s="2" t="s">
        <v>100</v>
      </c>
      <c r="B180" s="3">
        <v>0</v>
      </c>
      <c r="C180" s="3">
        <v>234</v>
      </c>
      <c r="D180" s="3">
        <v>173</v>
      </c>
      <c r="E180" s="3">
        <v>240</v>
      </c>
      <c r="F180" s="3">
        <v>233</v>
      </c>
      <c r="G180" s="3">
        <v>139</v>
      </c>
      <c r="H180" s="3">
        <v>153</v>
      </c>
      <c r="I180" s="3">
        <v>197</v>
      </c>
    </row>
    <row r="181" spans="1:9" x14ac:dyDescent="0.35">
      <c r="A181" s="2" t="s">
        <v>101</v>
      </c>
      <c r="B181" s="3">
        <v>69</v>
      </c>
      <c r="C181" s="3">
        <v>44</v>
      </c>
      <c r="D181" s="3">
        <v>51</v>
      </c>
      <c r="E181" s="3">
        <v>76</v>
      </c>
      <c r="F181" s="3">
        <v>49</v>
      </c>
      <c r="G181" s="3">
        <v>28</v>
      </c>
      <c r="H181" s="3">
        <v>94</v>
      </c>
      <c r="I181" s="3">
        <v>78</v>
      </c>
    </row>
    <row r="182" spans="1:9" x14ac:dyDescent="0.35">
      <c r="A182" s="2" t="s">
        <v>117</v>
      </c>
      <c r="B182" s="3">
        <v>0</v>
      </c>
      <c r="C182" s="3">
        <v>62</v>
      </c>
      <c r="D182" s="3">
        <v>59</v>
      </c>
      <c r="E182" s="3">
        <v>49</v>
      </c>
      <c r="F182" s="3">
        <v>47</v>
      </c>
      <c r="G182" s="3">
        <v>41</v>
      </c>
      <c r="H182" s="3">
        <v>54</v>
      </c>
      <c r="I182" s="3">
        <v>56</v>
      </c>
    </row>
    <row r="183" spans="1:9" x14ac:dyDescent="0.35">
      <c r="A183" s="47" t="s">
        <v>159</v>
      </c>
      <c r="B183" s="3">
        <f>216+20+15+37</f>
        <v>288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</row>
    <row r="184" spans="1:9" x14ac:dyDescent="0.35">
      <c r="A184" s="2" t="s">
        <v>106</v>
      </c>
      <c r="B184" s="3">
        <v>225</v>
      </c>
      <c r="C184" s="3">
        <v>258</v>
      </c>
      <c r="D184" s="3">
        <v>278</v>
      </c>
      <c r="E184" s="3">
        <v>286</v>
      </c>
      <c r="F184" s="3">
        <v>278</v>
      </c>
      <c r="G184" s="3">
        <v>438</v>
      </c>
      <c r="H184" s="3">
        <v>278</v>
      </c>
      <c r="I184" s="3">
        <v>222</v>
      </c>
    </row>
    <row r="185" spans="1:9" x14ac:dyDescent="0.35">
      <c r="A185" s="4" t="s">
        <v>118</v>
      </c>
      <c r="B185" s="5">
        <f t="shared" ref="B185:I185" si="38">+SUM(B179:B184)</f>
        <v>790</v>
      </c>
      <c r="C185" s="5">
        <f t="shared" si="38"/>
        <v>840</v>
      </c>
      <c r="D185" s="5">
        <f t="shared" si="38"/>
        <v>784</v>
      </c>
      <c r="E185" s="5">
        <f t="shared" si="38"/>
        <v>847</v>
      </c>
      <c r="F185" s="5">
        <f t="shared" si="38"/>
        <v>724</v>
      </c>
      <c r="G185" s="5">
        <f t="shared" si="38"/>
        <v>756</v>
      </c>
      <c r="H185" s="5">
        <f t="shared" si="38"/>
        <v>677</v>
      </c>
      <c r="I185" s="5">
        <f t="shared" si="38"/>
        <v>699</v>
      </c>
    </row>
    <row r="186" spans="1:9" x14ac:dyDescent="0.35">
      <c r="A186" s="2" t="s">
        <v>103</v>
      </c>
      <c r="B186" s="3">
        <v>69</v>
      </c>
      <c r="C186" s="3">
        <v>39</v>
      </c>
      <c r="D186" s="3">
        <v>30</v>
      </c>
      <c r="E186" s="3">
        <v>22</v>
      </c>
      <c r="F186" s="3">
        <v>18</v>
      </c>
      <c r="G186" s="3">
        <v>12</v>
      </c>
      <c r="H186" s="3">
        <v>7</v>
      </c>
      <c r="I186" s="3">
        <v>9</v>
      </c>
    </row>
    <row r="187" spans="1:9" x14ac:dyDescent="0.35">
      <c r="A187" s="2" t="s">
        <v>107</v>
      </c>
      <c r="B187" s="3">
        <f>-(SUM(B185:B186)+B86)</f>
        <v>-859</v>
      </c>
      <c r="C187" s="3">
        <f t="shared" ref="C187:I187" si="39">-(SUM(C185:C186)+C86)</f>
        <v>-879</v>
      </c>
      <c r="D187" s="3">
        <f t="shared" si="39"/>
        <v>-814</v>
      </c>
      <c r="E187" s="3">
        <f t="shared" si="39"/>
        <v>-869</v>
      </c>
      <c r="F187" s="3">
        <f t="shared" si="39"/>
        <v>-742</v>
      </c>
      <c r="G187" s="3">
        <f t="shared" si="39"/>
        <v>-768</v>
      </c>
      <c r="H187" s="3">
        <f t="shared" si="39"/>
        <v>-684</v>
      </c>
      <c r="I187" s="3">
        <f t="shared" si="39"/>
        <v>-708</v>
      </c>
    </row>
    <row r="188" spans="1:9" ht="15" thickBot="1" x14ac:dyDescent="0.4">
      <c r="A188" s="6" t="s">
        <v>122</v>
      </c>
      <c r="B188" s="7">
        <f t="shared" ref="B188:H188" si="40">+SUM(B185:B187)</f>
        <v>0</v>
      </c>
      <c r="C188" s="7">
        <f t="shared" si="40"/>
        <v>0</v>
      </c>
      <c r="D188" s="7">
        <f t="shared" si="40"/>
        <v>0</v>
      </c>
      <c r="E188" s="7">
        <f t="shared" si="40"/>
        <v>0</v>
      </c>
      <c r="F188" s="7">
        <f t="shared" si="40"/>
        <v>0</v>
      </c>
      <c r="G188" s="7">
        <f t="shared" si="40"/>
        <v>0</v>
      </c>
      <c r="H188" s="7">
        <f t="shared" si="40"/>
        <v>0</v>
      </c>
      <c r="I188" s="7">
        <f>+SUM(I185:I187)</f>
        <v>0</v>
      </c>
    </row>
    <row r="189" spans="1:9" ht="15" thickTop="1" x14ac:dyDescent="0.35">
      <c r="A189" s="12" t="s">
        <v>110</v>
      </c>
      <c r="B189" s="13">
        <f>+B188+B86</f>
        <v>0</v>
      </c>
      <c r="C189" s="13">
        <f t="shared" ref="C189:I189" si="41">+C188+C86</f>
        <v>0</v>
      </c>
      <c r="D189" s="13">
        <f t="shared" si="41"/>
        <v>0</v>
      </c>
      <c r="E189" s="13">
        <f t="shared" si="41"/>
        <v>0</v>
      </c>
      <c r="F189" s="13">
        <f t="shared" si="41"/>
        <v>0</v>
      </c>
      <c r="G189" s="13">
        <f t="shared" si="41"/>
        <v>0</v>
      </c>
      <c r="H189" s="13">
        <f t="shared" si="41"/>
        <v>0</v>
      </c>
      <c r="I189" s="13">
        <f t="shared" si="41"/>
        <v>0</v>
      </c>
    </row>
    <row r="190" spans="1:9" x14ac:dyDescent="0.35">
      <c r="A190" s="1" t="s">
        <v>123</v>
      </c>
    </row>
    <row r="191" spans="1:9" x14ac:dyDescent="0.35">
      <c r="A191" s="2" t="s">
        <v>99</v>
      </c>
      <c r="B191" s="3">
        <v>121</v>
      </c>
      <c r="C191" s="3">
        <v>133</v>
      </c>
      <c r="D191" s="3">
        <v>140</v>
      </c>
      <c r="E191" s="3">
        <v>160</v>
      </c>
      <c r="F191" s="3">
        <v>149</v>
      </c>
      <c r="G191" s="3">
        <v>148</v>
      </c>
      <c r="H191" s="3">
        <v>130</v>
      </c>
      <c r="I191" s="3">
        <v>124</v>
      </c>
    </row>
    <row r="192" spans="1:9" x14ac:dyDescent="0.35">
      <c r="A192" s="2" t="s">
        <v>100</v>
      </c>
      <c r="B192" s="3">
        <v>0</v>
      </c>
      <c r="C192" s="3">
        <v>85</v>
      </c>
      <c r="D192" s="3">
        <v>106</v>
      </c>
      <c r="E192" s="3">
        <v>116</v>
      </c>
      <c r="F192" s="3">
        <v>111</v>
      </c>
      <c r="G192" s="3">
        <v>132</v>
      </c>
      <c r="H192" s="3">
        <v>136</v>
      </c>
      <c r="I192" s="3">
        <v>134</v>
      </c>
    </row>
    <row r="193" spans="1:9" x14ac:dyDescent="0.35">
      <c r="A193" s="2" t="s">
        <v>101</v>
      </c>
      <c r="B193" s="3">
        <v>46</v>
      </c>
      <c r="C193" s="3">
        <v>48</v>
      </c>
      <c r="D193" s="3">
        <v>54</v>
      </c>
      <c r="E193" s="3">
        <v>56</v>
      </c>
      <c r="F193" s="3">
        <v>50</v>
      </c>
      <c r="G193" s="3">
        <v>44</v>
      </c>
      <c r="H193" s="3">
        <v>46</v>
      </c>
      <c r="I193" s="3">
        <v>41</v>
      </c>
    </row>
    <row r="194" spans="1:9" x14ac:dyDescent="0.35">
      <c r="A194" s="2" t="s">
        <v>105</v>
      </c>
      <c r="B194" s="3">
        <v>0</v>
      </c>
      <c r="C194" s="3">
        <v>42</v>
      </c>
      <c r="D194" s="3">
        <v>54</v>
      </c>
      <c r="E194" s="3">
        <v>55</v>
      </c>
      <c r="F194" s="3">
        <v>53</v>
      </c>
      <c r="G194" s="3">
        <v>46</v>
      </c>
      <c r="H194" s="3">
        <v>43</v>
      </c>
      <c r="I194" s="3">
        <v>42</v>
      </c>
    </row>
    <row r="195" spans="1:9" x14ac:dyDescent="0.35">
      <c r="A195" s="47" t="s">
        <v>159</v>
      </c>
      <c r="B195" s="3">
        <f>75+12+22+27</f>
        <v>136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</row>
    <row r="196" spans="1:9" x14ac:dyDescent="0.35">
      <c r="A196" s="2" t="s">
        <v>106</v>
      </c>
      <c r="B196" s="3">
        <v>210</v>
      </c>
      <c r="C196" s="3">
        <v>230</v>
      </c>
      <c r="D196" s="3">
        <v>233</v>
      </c>
      <c r="E196" s="3">
        <v>217</v>
      </c>
      <c r="F196" s="3">
        <v>195</v>
      </c>
      <c r="G196" s="3">
        <v>214</v>
      </c>
      <c r="H196" s="3">
        <v>222</v>
      </c>
      <c r="I196" s="3">
        <v>220</v>
      </c>
    </row>
    <row r="197" spans="1:9" x14ac:dyDescent="0.35">
      <c r="A197" s="4" t="s">
        <v>118</v>
      </c>
      <c r="B197" s="5">
        <f>+SUM(B191:B196)</f>
        <v>513</v>
      </c>
      <c r="C197" s="5">
        <f t="shared" ref="C197:I197" si="42">+SUM(C191:C196)</f>
        <v>538</v>
      </c>
      <c r="D197" s="5">
        <f t="shared" si="42"/>
        <v>587</v>
      </c>
      <c r="E197" s="5">
        <v>604</v>
      </c>
      <c r="F197" s="5">
        <f t="shared" si="42"/>
        <v>558</v>
      </c>
      <c r="G197" s="5">
        <f t="shared" si="42"/>
        <v>584</v>
      </c>
      <c r="H197" s="5">
        <f t="shared" si="42"/>
        <v>577</v>
      </c>
      <c r="I197" s="5">
        <f t="shared" si="42"/>
        <v>561</v>
      </c>
    </row>
    <row r="198" spans="1:9" x14ac:dyDescent="0.35">
      <c r="A198" s="2" t="s">
        <v>103</v>
      </c>
      <c r="B198" s="3">
        <v>18</v>
      </c>
      <c r="C198" s="3">
        <v>27</v>
      </c>
      <c r="D198" s="3">
        <v>28</v>
      </c>
      <c r="E198" s="3">
        <v>33</v>
      </c>
      <c r="F198" s="3">
        <v>31</v>
      </c>
      <c r="G198" s="3">
        <v>25</v>
      </c>
      <c r="H198" s="3">
        <v>26</v>
      </c>
      <c r="I198" s="3">
        <v>22</v>
      </c>
    </row>
    <row r="199" spans="1:9" x14ac:dyDescent="0.35">
      <c r="A199" s="2" t="s">
        <v>107</v>
      </c>
      <c r="B199" s="3">
        <v>75</v>
      </c>
      <c r="C199" s="3">
        <v>84</v>
      </c>
      <c r="D199" s="3">
        <v>91</v>
      </c>
      <c r="E199" s="3">
        <v>110</v>
      </c>
      <c r="F199" s="3">
        <v>116</v>
      </c>
      <c r="G199" s="3">
        <v>112</v>
      </c>
      <c r="H199" s="3">
        <v>141</v>
      </c>
      <c r="I199" s="3">
        <v>134</v>
      </c>
    </row>
    <row r="200" spans="1:9" ht="15" thickBot="1" x14ac:dyDescent="0.4">
      <c r="A200" s="6" t="s">
        <v>124</v>
      </c>
      <c r="B200" s="7">
        <f t="shared" ref="B200:H200" si="43">+SUM(B197:B199)</f>
        <v>606</v>
      </c>
      <c r="C200" s="7">
        <f t="shared" si="43"/>
        <v>649</v>
      </c>
      <c r="D200" s="7">
        <f t="shared" si="43"/>
        <v>706</v>
      </c>
      <c r="E200" s="7">
        <f t="shared" si="43"/>
        <v>747</v>
      </c>
      <c r="F200" s="7">
        <f t="shared" si="43"/>
        <v>705</v>
      </c>
      <c r="G200" s="7">
        <f t="shared" si="43"/>
        <v>721</v>
      </c>
      <c r="H200" s="7">
        <f t="shared" si="43"/>
        <v>744</v>
      </c>
      <c r="I200" s="7">
        <f>+SUM(I197:I199)</f>
        <v>717</v>
      </c>
    </row>
    <row r="201" spans="1:9" ht="15" thickTop="1" x14ac:dyDescent="0.35">
      <c r="A201" s="12" t="s">
        <v>110</v>
      </c>
      <c r="B201" s="13">
        <f t="shared" ref="B201:H201" si="44">+B200-B66</f>
        <v>0</v>
      </c>
      <c r="C201" s="13">
        <f t="shared" si="44"/>
        <v>0</v>
      </c>
      <c r="D201" s="13">
        <f t="shared" si="44"/>
        <v>0</v>
      </c>
      <c r="E201" s="13">
        <f t="shared" si="44"/>
        <v>0</v>
      </c>
      <c r="F201" s="13">
        <f t="shared" si="44"/>
        <v>0</v>
      </c>
      <c r="G201" s="13">
        <f t="shared" si="44"/>
        <v>0</v>
      </c>
      <c r="H201" s="13">
        <f t="shared" si="44"/>
        <v>0</v>
      </c>
      <c r="I201" s="13">
        <f>+I200-I66</f>
        <v>0</v>
      </c>
    </row>
    <row r="202" spans="1:9" x14ac:dyDescent="0.35">
      <c r="A202" s="14" t="s">
        <v>125</v>
      </c>
      <c r="B202" s="14"/>
      <c r="C202" s="14"/>
      <c r="D202" s="14"/>
      <c r="E202" s="14"/>
      <c r="F202" s="14"/>
      <c r="G202" s="14"/>
      <c r="H202" s="14"/>
      <c r="I202" s="14"/>
    </row>
    <row r="203" spans="1:9" x14ac:dyDescent="0.35">
      <c r="A203" s="28" t="s">
        <v>126</v>
      </c>
    </row>
    <row r="204" spans="1:9" x14ac:dyDescent="0.35">
      <c r="A204" s="32" t="s">
        <v>99</v>
      </c>
      <c r="B204" s="48">
        <v>0.12</v>
      </c>
      <c r="C204" s="48">
        <v>0.08</v>
      </c>
      <c r="D204" s="48">
        <v>0.03</v>
      </c>
      <c r="E204" s="48">
        <v>-0.02</v>
      </c>
      <c r="F204" s="48">
        <v>7.0000000000000007E-2</v>
      </c>
      <c r="G204" s="48">
        <v>-0.09</v>
      </c>
      <c r="H204" s="48">
        <v>0.19</v>
      </c>
      <c r="I204" s="48">
        <v>7.0000000000000007E-2</v>
      </c>
    </row>
    <row r="205" spans="1:9" x14ac:dyDescent="0.35">
      <c r="A205" s="30" t="s">
        <v>112</v>
      </c>
      <c r="B205" s="49">
        <v>0.14000000000000001</v>
      </c>
      <c r="C205" s="49">
        <v>0.1</v>
      </c>
      <c r="D205" s="49">
        <v>0.04</v>
      </c>
      <c r="E205" s="49">
        <v>-0.04</v>
      </c>
      <c r="F205" s="49">
        <v>0.08</v>
      </c>
      <c r="G205" s="49">
        <v>-7.0000000000000007E-2</v>
      </c>
      <c r="H205" s="49">
        <v>0.25</v>
      </c>
      <c r="I205" s="49">
        <v>0.05</v>
      </c>
    </row>
    <row r="206" spans="1:9" x14ac:dyDescent="0.35">
      <c r="A206" s="30" t="s">
        <v>113</v>
      </c>
      <c r="B206" s="49">
        <v>0.12</v>
      </c>
      <c r="C206" s="49">
        <v>0.08</v>
      </c>
      <c r="D206" s="49">
        <v>0.03</v>
      </c>
      <c r="E206" s="49">
        <v>0.01</v>
      </c>
      <c r="F206" s="49">
        <v>7.0000000000000007E-2</v>
      </c>
      <c r="G206" s="49">
        <v>-0.12</v>
      </c>
      <c r="H206" s="49">
        <v>0.08</v>
      </c>
      <c r="I206" s="49">
        <v>0.09</v>
      </c>
    </row>
    <row r="207" spans="1:9" x14ac:dyDescent="0.35">
      <c r="A207" s="30" t="s">
        <v>114</v>
      </c>
      <c r="B207" s="49">
        <v>-0.05</v>
      </c>
      <c r="C207" s="49">
        <v>-0.13</v>
      </c>
      <c r="D207" s="49">
        <v>-0.1</v>
      </c>
      <c r="E207" s="49">
        <v>-0.08</v>
      </c>
      <c r="F207" s="49">
        <v>0</v>
      </c>
      <c r="G207" s="49">
        <v>-0.14000000000000001</v>
      </c>
      <c r="H207" s="49">
        <v>-0.02</v>
      </c>
      <c r="I207" s="49">
        <v>0.25</v>
      </c>
    </row>
    <row r="208" spans="1:9" x14ac:dyDescent="0.35">
      <c r="A208" s="32" t="s">
        <v>100</v>
      </c>
      <c r="B208" s="37"/>
      <c r="C208" s="37"/>
      <c r="D208" s="48">
        <v>0.1</v>
      </c>
      <c r="E208" s="48">
        <v>0.09</v>
      </c>
      <c r="F208" s="48">
        <v>0.11</v>
      </c>
      <c r="G208" s="48">
        <v>-0.01</v>
      </c>
      <c r="H208" s="48">
        <v>0.17</v>
      </c>
      <c r="I208" s="48">
        <v>0.12</v>
      </c>
    </row>
    <row r="209" spans="1:9" x14ac:dyDescent="0.35">
      <c r="A209" s="30" t="s">
        <v>112</v>
      </c>
      <c r="B209" s="50"/>
      <c r="C209" s="50"/>
      <c r="D209" s="49">
        <v>0.08</v>
      </c>
      <c r="E209" s="49">
        <v>0.06</v>
      </c>
      <c r="F209" s="49">
        <v>0.12</v>
      </c>
      <c r="G209" s="49">
        <v>-0.03</v>
      </c>
      <c r="H209" s="49">
        <v>0.13</v>
      </c>
      <c r="I209" s="49">
        <v>0.09</v>
      </c>
    </row>
    <row r="210" spans="1:9" x14ac:dyDescent="0.35">
      <c r="A210" s="30" t="s">
        <v>113</v>
      </c>
      <c r="B210" s="50"/>
      <c r="C210" s="50"/>
      <c r="D210" s="49">
        <v>0.17</v>
      </c>
      <c r="E210" s="49">
        <v>0.16</v>
      </c>
      <c r="F210" s="49">
        <v>0.09</v>
      </c>
      <c r="G210" s="49">
        <v>0.02</v>
      </c>
      <c r="H210" s="49">
        <v>0.25</v>
      </c>
      <c r="I210" s="49">
        <v>0.16</v>
      </c>
    </row>
    <row r="211" spans="1:9" x14ac:dyDescent="0.35">
      <c r="A211" s="30" t="s">
        <v>114</v>
      </c>
      <c r="B211" s="50"/>
      <c r="C211" s="50"/>
      <c r="D211" s="49">
        <v>7.0000000000000007E-2</v>
      </c>
      <c r="E211" s="49">
        <v>0.06</v>
      </c>
      <c r="F211" s="49">
        <v>0.05</v>
      </c>
      <c r="G211" s="49">
        <v>-0.03</v>
      </c>
      <c r="H211" s="49">
        <v>0.19</v>
      </c>
      <c r="I211" s="49">
        <v>0.17</v>
      </c>
    </row>
    <row r="212" spans="1:9" x14ac:dyDescent="0.35">
      <c r="A212" s="32" t="s">
        <v>101</v>
      </c>
      <c r="B212" s="48">
        <v>0.19</v>
      </c>
      <c r="C212" s="48">
        <v>0.27</v>
      </c>
      <c r="D212" s="48">
        <v>0.17</v>
      </c>
      <c r="E212" s="48">
        <v>0.18</v>
      </c>
      <c r="F212" s="48">
        <v>0.24</v>
      </c>
      <c r="G212" s="48">
        <v>0.11</v>
      </c>
      <c r="H212" s="48">
        <v>0.19</v>
      </c>
      <c r="I212" s="48">
        <v>-0.13</v>
      </c>
    </row>
    <row r="213" spans="1:9" x14ac:dyDescent="0.35">
      <c r="A213" s="30" t="s">
        <v>112</v>
      </c>
      <c r="B213" s="49">
        <v>0.28000000000000003</v>
      </c>
      <c r="C213" s="49">
        <v>0.33</v>
      </c>
      <c r="D213" s="49">
        <v>0.18</v>
      </c>
      <c r="E213" s="49">
        <v>0.16</v>
      </c>
      <c r="F213" s="49">
        <v>0.25</v>
      </c>
      <c r="G213" s="49">
        <v>0.12</v>
      </c>
      <c r="H213" s="49">
        <v>0.19</v>
      </c>
      <c r="I213" s="49">
        <v>-0.1</v>
      </c>
    </row>
    <row r="214" spans="1:9" x14ac:dyDescent="0.35">
      <c r="A214" s="30" t="s">
        <v>113</v>
      </c>
      <c r="B214" s="49">
        <v>7.0000000000000007E-2</v>
      </c>
      <c r="C214" s="49">
        <v>0.17</v>
      </c>
      <c r="D214" s="49">
        <v>0.18</v>
      </c>
      <c r="E214" s="49">
        <v>0.23</v>
      </c>
      <c r="F214" s="49">
        <v>0.23</v>
      </c>
      <c r="G214" s="49">
        <v>0.08</v>
      </c>
      <c r="H214" s="49">
        <v>0.19</v>
      </c>
      <c r="I214" s="49">
        <v>-0.21</v>
      </c>
    </row>
    <row r="215" spans="1:9" x14ac:dyDescent="0.35">
      <c r="A215" s="30" t="s">
        <v>114</v>
      </c>
      <c r="B215" s="49">
        <v>0.01</v>
      </c>
      <c r="C215" s="49">
        <v>7.0000000000000007E-2</v>
      </c>
      <c r="D215" s="49">
        <v>0.03</v>
      </c>
      <c r="E215" s="49">
        <v>-0.01</v>
      </c>
      <c r="F215" s="49">
        <v>0.08</v>
      </c>
      <c r="G215" s="49">
        <v>0.11</v>
      </c>
      <c r="H215" s="49">
        <v>0.26</v>
      </c>
      <c r="I215" s="49">
        <v>-0.06</v>
      </c>
    </row>
    <row r="216" spans="1:9" x14ac:dyDescent="0.35">
      <c r="A216" s="32" t="s">
        <v>105</v>
      </c>
      <c r="B216" s="37"/>
      <c r="C216" s="37"/>
      <c r="D216" s="48">
        <v>0.13</v>
      </c>
      <c r="E216" s="48">
        <v>0.1</v>
      </c>
      <c r="F216" s="48">
        <v>0.13</v>
      </c>
      <c r="G216" s="48">
        <v>0.01</v>
      </c>
      <c r="H216" s="48">
        <v>0.08</v>
      </c>
      <c r="I216" s="48">
        <v>0.16</v>
      </c>
    </row>
    <row r="217" spans="1:9" x14ac:dyDescent="0.35">
      <c r="A217" s="30" t="s">
        <v>112</v>
      </c>
      <c r="B217" s="50"/>
      <c r="C217" s="50"/>
      <c r="D217" s="49">
        <v>0.16</v>
      </c>
      <c r="E217" s="49">
        <v>0.09</v>
      </c>
      <c r="F217" s="49">
        <v>0.12</v>
      </c>
      <c r="G217" s="49">
        <v>0</v>
      </c>
      <c r="H217" s="49">
        <v>0.08</v>
      </c>
      <c r="I217" s="49">
        <v>0.17</v>
      </c>
    </row>
    <row r="218" spans="1:9" x14ac:dyDescent="0.35">
      <c r="A218" s="30" t="s">
        <v>113</v>
      </c>
      <c r="B218" s="50"/>
      <c r="C218" s="50"/>
      <c r="D218" s="49">
        <v>0.09</v>
      </c>
      <c r="E218" s="49">
        <v>0.15</v>
      </c>
      <c r="F218" s="49">
        <v>0.15</v>
      </c>
      <c r="G218" s="49">
        <v>0.03</v>
      </c>
      <c r="H218" s="49">
        <v>0.19</v>
      </c>
      <c r="I218" s="49">
        <v>0.12</v>
      </c>
    </row>
    <row r="219" spans="1:9" x14ac:dyDescent="0.35">
      <c r="A219" s="30" t="s">
        <v>114</v>
      </c>
      <c r="B219" s="50"/>
      <c r="C219" s="50"/>
      <c r="D219" s="49">
        <v>-0.01</v>
      </c>
      <c r="E219" s="49">
        <v>-0.08</v>
      </c>
      <c r="F219" s="49">
        <v>0.08</v>
      </c>
      <c r="G219" s="49">
        <v>-0.04</v>
      </c>
      <c r="H219" s="49">
        <v>-0.09</v>
      </c>
      <c r="I219" s="49">
        <v>0.28000000000000003</v>
      </c>
    </row>
    <row r="220" spans="1:9" x14ac:dyDescent="0.35">
      <c r="A220" s="32" t="s">
        <v>155</v>
      </c>
      <c r="B220" s="48">
        <v>0.21</v>
      </c>
      <c r="C220" s="48">
        <v>0.14000000000000001</v>
      </c>
      <c r="D220" s="48"/>
      <c r="E220" s="48"/>
      <c r="F220" s="48"/>
      <c r="G220" s="48"/>
      <c r="H220" s="48"/>
      <c r="I220" s="48"/>
    </row>
    <row r="221" spans="1:9" x14ac:dyDescent="0.35">
      <c r="A221" s="30" t="s">
        <v>112</v>
      </c>
      <c r="B221" s="49">
        <v>0.25</v>
      </c>
      <c r="C221" s="49">
        <v>0.14000000000000001</v>
      </c>
      <c r="D221" s="49"/>
      <c r="E221" s="49"/>
      <c r="F221" s="49"/>
      <c r="G221" s="49"/>
      <c r="H221" s="49"/>
      <c r="I221" s="49"/>
    </row>
    <row r="222" spans="1:9" x14ac:dyDescent="0.35">
      <c r="A222" s="30" t="s">
        <v>113</v>
      </c>
      <c r="B222" s="49">
        <v>0.14000000000000001</v>
      </c>
      <c r="C222" s="49">
        <v>0.18</v>
      </c>
      <c r="D222" s="49"/>
      <c r="E222" s="49"/>
      <c r="F222" s="49"/>
      <c r="G222" s="49"/>
      <c r="H222" s="49"/>
      <c r="I222" s="49"/>
    </row>
    <row r="223" spans="1:9" x14ac:dyDescent="0.35">
      <c r="A223" s="30" t="s">
        <v>114</v>
      </c>
      <c r="B223" s="49">
        <v>0.15</v>
      </c>
      <c r="C223" s="49">
        <v>0.08</v>
      </c>
      <c r="D223" s="49"/>
      <c r="E223" s="49"/>
      <c r="F223" s="49"/>
      <c r="G223" s="49"/>
      <c r="H223" s="49"/>
      <c r="I223" s="49"/>
    </row>
    <row r="224" spans="1:9" x14ac:dyDescent="0.35">
      <c r="A224" s="32" t="s">
        <v>156</v>
      </c>
      <c r="B224" s="48">
        <v>0.15</v>
      </c>
      <c r="C224" s="48">
        <v>0.17</v>
      </c>
      <c r="D224" s="48"/>
      <c r="E224" s="48"/>
      <c r="F224" s="48"/>
      <c r="G224" s="48"/>
      <c r="H224" s="48"/>
      <c r="I224" s="48"/>
    </row>
    <row r="225" spans="1:9" x14ac:dyDescent="0.35">
      <c r="A225" s="30" t="s">
        <v>112</v>
      </c>
      <c r="B225" s="49">
        <v>0.22</v>
      </c>
      <c r="C225" s="49">
        <v>0.23</v>
      </c>
      <c r="D225" s="48"/>
      <c r="E225" s="48"/>
      <c r="F225" s="49"/>
      <c r="G225" s="49"/>
      <c r="H225" s="49"/>
      <c r="I225" s="49"/>
    </row>
    <row r="226" spans="1:9" x14ac:dyDescent="0.35">
      <c r="A226" s="30" t="s">
        <v>113</v>
      </c>
      <c r="B226" s="49">
        <v>0.05</v>
      </c>
      <c r="C226" s="49">
        <v>0.09</v>
      </c>
      <c r="D226" s="48"/>
      <c r="E226" s="48"/>
      <c r="F226" s="49"/>
      <c r="G226" s="49"/>
      <c r="H226" s="49"/>
      <c r="I226" s="49"/>
    </row>
    <row r="227" spans="1:9" x14ac:dyDescent="0.35">
      <c r="A227" s="30" t="s">
        <v>114</v>
      </c>
      <c r="B227" s="49">
        <v>0.14000000000000001</v>
      </c>
      <c r="C227" s="49">
        <v>7.0000000000000007E-2</v>
      </c>
      <c r="D227" s="48"/>
      <c r="E227" s="48"/>
      <c r="F227" s="49"/>
      <c r="G227" s="49"/>
      <c r="H227" s="49"/>
      <c r="I227" s="49"/>
    </row>
    <row r="228" spans="1:9" x14ac:dyDescent="0.35">
      <c r="A228" s="32" t="s">
        <v>157</v>
      </c>
      <c r="B228" s="48">
        <v>0.09</v>
      </c>
      <c r="C228" s="48">
        <v>0.22</v>
      </c>
      <c r="D228" s="48"/>
      <c r="E228" s="48"/>
      <c r="F228" s="48"/>
      <c r="G228" s="48"/>
      <c r="H228" s="48"/>
      <c r="I228" s="48"/>
    </row>
    <row r="229" spans="1:9" x14ac:dyDescent="0.35">
      <c r="A229" s="30" t="s">
        <v>112</v>
      </c>
      <c r="B229" s="49">
        <v>0.23</v>
      </c>
      <c r="C229" s="49">
        <v>0.34</v>
      </c>
      <c r="D229" s="48"/>
      <c r="E229" s="48"/>
      <c r="F229" s="49"/>
      <c r="G229" s="49"/>
      <c r="H229" s="49"/>
      <c r="I229" s="49"/>
    </row>
    <row r="230" spans="1:9" x14ac:dyDescent="0.35">
      <c r="A230" s="30" t="s">
        <v>113</v>
      </c>
      <c r="B230" s="49">
        <v>-0.08</v>
      </c>
      <c r="C230" s="49">
        <v>0.05</v>
      </c>
      <c r="D230" s="48"/>
      <c r="E230" s="48"/>
      <c r="F230" s="49"/>
      <c r="G230" s="49"/>
      <c r="H230" s="49"/>
      <c r="I230" s="49"/>
    </row>
    <row r="231" spans="1:9" x14ac:dyDescent="0.35">
      <c r="A231" s="30" t="s">
        <v>114</v>
      </c>
      <c r="B231" s="49">
        <v>-0.06</v>
      </c>
      <c r="C231" s="49">
        <v>0.03</v>
      </c>
      <c r="D231" s="48"/>
      <c r="E231" s="48"/>
      <c r="F231" s="49"/>
      <c r="G231" s="49"/>
      <c r="H231" s="49"/>
      <c r="I231" s="49"/>
    </row>
    <row r="232" spans="1:9" x14ac:dyDescent="0.35">
      <c r="A232" s="32" t="s">
        <v>158</v>
      </c>
      <c r="B232" s="48">
        <v>0.08</v>
      </c>
      <c r="C232" s="48">
        <v>0.13</v>
      </c>
      <c r="D232" s="48"/>
      <c r="E232" s="48"/>
      <c r="F232" s="48"/>
      <c r="G232" s="48"/>
      <c r="H232" s="48"/>
      <c r="I232" s="48"/>
    </row>
    <row r="233" spans="1:9" x14ac:dyDescent="0.35">
      <c r="A233" s="30" t="s">
        <v>112</v>
      </c>
      <c r="B233" s="49">
        <v>0.09</v>
      </c>
      <c r="C233" s="49">
        <v>0.14000000000000001</v>
      </c>
      <c r="D233" s="48"/>
      <c r="E233" s="48"/>
      <c r="F233" s="49"/>
      <c r="G233" s="49"/>
      <c r="H233" s="49"/>
      <c r="I233" s="49"/>
    </row>
    <row r="234" spans="1:9" x14ac:dyDescent="0.35">
      <c r="A234" s="30" t="s">
        <v>113</v>
      </c>
      <c r="B234" s="49">
        <v>0.05</v>
      </c>
      <c r="C234" s="49">
        <v>0.11</v>
      </c>
      <c r="D234" s="48"/>
      <c r="E234" s="48"/>
      <c r="F234" s="49"/>
      <c r="G234" s="49"/>
      <c r="H234" s="49"/>
      <c r="I234" s="49"/>
    </row>
    <row r="235" spans="1:9" x14ac:dyDescent="0.35">
      <c r="A235" s="30" t="s">
        <v>114</v>
      </c>
      <c r="B235" s="49">
        <v>0.05</v>
      </c>
      <c r="C235" s="49">
        <v>0.11</v>
      </c>
      <c r="D235" s="48"/>
      <c r="E235" s="48"/>
      <c r="F235" s="49"/>
      <c r="G235" s="49"/>
      <c r="H235" s="49"/>
      <c r="I235" s="49"/>
    </row>
    <row r="236" spans="1:9" x14ac:dyDescent="0.35">
      <c r="A236" s="32" t="s">
        <v>106</v>
      </c>
      <c r="B236" s="48">
        <v>-0.02</v>
      </c>
      <c r="C236" s="48">
        <v>-0.3</v>
      </c>
      <c r="D236" s="48">
        <v>0.02</v>
      </c>
      <c r="E236" s="48">
        <v>0.12</v>
      </c>
      <c r="F236" s="48">
        <v>-0.53</v>
      </c>
      <c r="G236" s="48">
        <v>-0.26</v>
      </c>
      <c r="H236" s="48">
        <v>-0.17</v>
      </c>
      <c r="I236" s="48">
        <v>3.02</v>
      </c>
    </row>
    <row r="237" spans="1:9" x14ac:dyDescent="0.35">
      <c r="A237" s="33" t="s">
        <v>102</v>
      </c>
      <c r="B237" s="51">
        <v>0.14000000000000001</v>
      </c>
      <c r="C237" s="51">
        <v>0.13</v>
      </c>
      <c r="D237" s="51">
        <v>0.08</v>
      </c>
      <c r="E237" s="51">
        <v>0.05</v>
      </c>
      <c r="F237" s="51">
        <v>0.11</v>
      </c>
      <c r="G237" s="51">
        <v>-0.02</v>
      </c>
      <c r="H237" s="51">
        <v>0.17</v>
      </c>
      <c r="I237" s="51">
        <v>0.06</v>
      </c>
    </row>
    <row r="238" spans="1:9" x14ac:dyDescent="0.35">
      <c r="A238" s="32" t="s">
        <v>103</v>
      </c>
      <c r="B238" s="48">
        <v>0.21</v>
      </c>
      <c r="C238" s="48">
        <v>0.02</v>
      </c>
      <c r="D238" s="48">
        <v>0.06</v>
      </c>
      <c r="E238" s="48">
        <v>-0.11</v>
      </c>
      <c r="F238" s="48">
        <v>0.03</v>
      </c>
      <c r="G238" s="48">
        <v>-0.01</v>
      </c>
      <c r="H238" s="48">
        <v>0.16</v>
      </c>
      <c r="I238" s="48">
        <v>7.0000000000000007E-2</v>
      </c>
    </row>
    <row r="239" spans="1:9" x14ac:dyDescent="0.35">
      <c r="A239" s="30" t="s">
        <v>112</v>
      </c>
      <c r="B239" s="50">
        <v>0</v>
      </c>
      <c r="C239" s="50">
        <v>0</v>
      </c>
      <c r="D239" s="50">
        <v>0</v>
      </c>
      <c r="E239" s="50">
        <v>0</v>
      </c>
      <c r="F239" s="49">
        <v>0.05</v>
      </c>
      <c r="G239" s="49">
        <v>0.01</v>
      </c>
      <c r="H239" s="49">
        <v>0.17</v>
      </c>
      <c r="I239" s="49">
        <v>0.06</v>
      </c>
    </row>
    <row r="240" spans="1:9" x14ac:dyDescent="0.35">
      <c r="A240" s="30" t="s">
        <v>113</v>
      </c>
      <c r="B240" s="50">
        <v>0</v>
      </c>
      <c r="C240" s="50">
        <v>0</v>
      </c>
      <c r="D240" s="50">
        <v>0</v>
      </c>
      <c r="E240" s="50">
        <v>0</v>
      </c>
      <c r="F240" s="49">
        <v>-0.17</v>
      </c>
      <c r="G240" s="49">
        <v>-0.22</v>
      </c>
      <c r="H240" s="49">
        <v>0.13</v>
      </c>
      <c r="I240" s="49">
        <v>-0.03</v>
      </c>
    </row>
    <row r="241" spans="1:9" x14ac:dyDescent="0.35">
      <c r="A241" s="30" t="s">
        <v>114</v>
      </c>
      <c r="B241" s="50">
        <v>0</v>
      </c>
      <c r="C241" s="50">
        <v>0</v>
      </c>
      <c r="D241" s="50">
        <v>0</v>
      </c>
      <c r="E241" s="50">
        <v>0</v>
      </c>
      <c r="F241" s="49">
        <v>-0.13</v>
      </c>
      <c r="G241" s="49">
        <v>0.08</v>
      </c>
      <c r="H241" s="49">
        <v>0.14000000000000001</v>
      </c>
      <c r="I241" s="49">
        <v>-0.16</v>
      </c>
    </row>
    <row r="242" spans="1:9" x14ac:dyDescent="0.35">
      <c r="A242" s="30" t="s">
        <v>120</v>
      </c>
      <c r="B242" s="50">
        <v>0</v>
      </c>
      <c r="C242" s="50">
        <v>0</v>
      </c>
      <c r="D242" s="50">
        <v>0</v>
      </c>
      <c r="E242" s="50">
        <v>0</v>
      </c>
      <c r="F242" s="49">
        <v>0.04</v>
      </c>
      <c r="G242" s="49">
        <v>-0.14000000000000001</v>
      </c>
      <c r="H242" s="49">
        <v>-0.01</v>
      </c>
      <c r="I242" s="49">
        <v>0.42</v>
      </c>
    </row>
    <row r="243" spans="1:9" x14ac:dyDescent="0.35">
      <c r="A243" s="29" t="s">
        <v>107</v>
      </c>
      <c r="B243" s="49">
        <v>0</v>
      </c>
      <c r="C243" s="49">
        <v>0</v>
      </c>
      <c r="D243" s="49">
        <v>0</v>
      </c>
      <c r="E243" s="49">
        <v>0</v>
      </c>
      <c r="F243" s="49">
        <v>0</v>
      </c>
      <c r="G243" s="49">
        <v>0</v>
      </c>
      <c r="H243" s="49">
        <v>0</v>
      </c>
      <c r="I243" s="49">
        <v>0</v>
      </c>
    </row>
    <row r="244" spans="1:9" ht="15" thickBot="1" x14ac:dyDescent="0.4">
      <c r="A244" s="31" t="s">
        <v>104</v>
      </c>
      <c r="B244" s="52">
        <v>0.14000000000000001</v>
      </c>
      <c r="C244" s="52">
        <v>0.12</v>
      </c>
      <c r="D244" s="52">
        <v>0.08</v>
      </c>
      <c r="E244" s="52">
        <v>0.04</v>
      </c>
      <c r="F244" s="52">
        <v>0.11</v>
      </c>
      <c r="G244" s="52">
        <v>-0.02</v>
      </c>
      <c r="H244" s="52">
        <v>0.17</v>
      </c>
      <c r="I244" s="52">
        <v>0.06</v>
      </c>
    </row>
    <row r="245" spans="1:9" ht="15" thickTop="1" x14ac:dyDescent="0.3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81"/>
  <sheetViews>
    <sheetView tabSelected="1" workbookViewId="0">
      <selection activeCell="D3" sqref="D3"/>
    </sheetView>
  </sheetViews>
  <sheetFormatPr defaultRowHeight="14.5" x14ac:dyDescent="0.35"/>
  <cols>
    <col min="1" max="1" width="48.81640625" customWidth="1"/>
    <col min="2" max="14" width="11.81640625" customWidth="1"/>
  </cols>
  <sheetData>
    <row r="1" spans="1:15" ht="60" customHeight="1" x14ac:dyDescent="0.3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5">
      <c r="A2" s="36" t="s">
        <v>127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5">
      <c r="A3" s="37" t="s">
        <v>138</v>
      </c>
      <c r="B3" s="9">
        <f>Historicals!B142</f>
        <v>28701</v>
      </c>
      <c r="C3" s="9">
        <f>Historicals!C142</f>
        <v>30507</v>
      </c>
      <c r="D3" s="9">
        <f>Historicals!D142</f>
        <v>32233</v>
      </c>
      <c r="E3" s="9">
        <f t="shared" ref="E3:H3" si="2">E21+E52+E85+E118+E151</f>
        <v>34485</v>
      </c>
      <c r="F3" s="9">
        <f t="shared" si="2"/>
        <v>37218</v>
      </c>
      <c r="G3" s="9">
        <f t="shared" si="2"/>
        <v>35568</v>
      </c>
      <c r="H3" s="9">
        <f t="shared" si="2"/>
        <v>42293</v>
      </c>
      <c r="I3" s="9">
        <f t="shared" ref="D3:I3" si="3">I21+I52+I85+I118+I151</f>
        <v>44436</v>
      </c>
      <c r="J3" s="9">
        <f>J21+J52+J85+J118+J151</f>
        <v>44436</v>
      </c>
      <c r="K3" s="9">
        <f t="shared" ref="K3:N3" si="4">K21+K52+K85+K118+K151</f>
        <v>44436</v>
      </c>
      <c r="L3" s="9">
        <f t="shared" si="4"/>
        <v>44436</v>
      </c>
      <c r="M3" s="9">
        <f t="shared" si="4"/>
        <v>44436</v>
      </c>
      <c r="N3" s="9">
        <f t="shared" si="4"/>
        <v>44436</v>
      </c>
      <c r="O3" t="s">
        <v>143</v>
      </c>
    </row>
    <row r="4" spans="1:15" x14ac:dyDescent="0.35">
      <c r="A4" s="38" t="s">
        <v>128</v>
      </c>
      <c r="B4" s="43" t="str">
        <f t="shared" ref="B4:H4" si="5">+IFERROR(B3/A3-1,"nm")</f>
        <v>nm</v>
      </c>
      <c r="C4" s="43">
        <f t="shared" si="5"/>
        <v>6.2924636772237807E-2</v>
      </c>
      <c r="D4" s="43">
        <f t="shared" si="5"/>
        <v>5.6577179008096445E-2</v>
      </c>
      <c r="E4" s="43">
        <f t="shared" si="5"/>
        <v>6.9866286104303121E-2</v>
      </c>
      <c r="F4" s="43">
        <f t="shared" si="5"/>
        <v>7.9251848629839028E-2</v>
      </c>
      <c r="G4" s="43">
        <f t="shared" si="5"/>
        <v>-4.4333387070772168E-2</v>
      </c>
      <c r="H4" s="43">
        <f t="shared" si="5"/>
        <v>0.18907444894286995</v>
      </c>
      <c r="I4" s="43">
        <f>+IFERROR(I3/H3-1,"nm")</f>
        <v>5.0670323694228303E-2</v>
      </c>
      <c r="J4" s="43">
        <f t="shared" ref="J4" si="6">+IFERROR(J3/I3-1,"nm")</f>
        <v>0</v>
      </c>
      <c r="K4" s="43">
        <f t="shared" ref="K4" si="7">+IFERROR(K3/J3-1,"nm")</f>
        <v>0</v>
      </c>
      <c r="L4" s="43">
        <f t="shared" ref="L4" si="8">+IFERROR(L3/K3-1,"nm")</f>
        <v>0</v>
      </c>
      <c r="M4" s="43">
        <f t="shared" ref="M4" si="9">+IFERROR(M3/L3-1,"nm")</f>
        <v>0</v>
      </c>
      <c r="N4" s="43">
        <f t="shared" ref="N4" si="10">+IFERROR(N3/M3-1,"nm")</f>
        <v>0</v>
      </c>
    </row>
    <row r="5" spans="1:15" x14ac:dyDescent="0.35">
      <c r="A5" s="37" t="s">
        <v>129</v>
      </c>
      <c r="B5" s="9">
        <f>B8+B11</f>
        <v>5326</v>
      </c>
      <c r="C5" s="9">
        <f t="shared" ref="C5:I5" si="11">C8+C11</f>
        <v>5866</v>
      </c>
      <c r="D5" s="9">
        <f t="shared" si="11"/>
        <v>5779</v>
      </c>
      <c r="E5" s="44">
        <f t="shared" ref="E5:H5" si="12">E35+E68+E101+E134+E155</f>
        <v>6129</v>
      </c>
      <c r="F5" s="44">
        <f t="shared" si="12"/>
        <v>6915</v>
      </c>
      <c r="G5" s="44">
        <f t="shared" si="12"/>
        <v>5230</v>
      </c>
      <c r="H5" s="44">
        <f t="shared" si="12"/>
        <v>9218</v>
      </c>
      <c r="I5" s="44">
        <f t="shared" ref="E5:I5" si="13">I35+I68+I101+I134+I155</f>
        <v>8967</v>
      </c>
      <c r="J5" s="44">
        <f>J35+J68+J101+J134+J155</f>
        <v>8967</v>
      </c>
      <c r="K5" s="44">
        <f t="shared" ref="K5:N5" si="14">K35+K68+K101+K134+K155</f>
        <v>8967</v>
      </c>
      <c r="L5" s="44">
        <f t="shared" si="14"/>
        <v>8967</v>
      </c>
      <c r="M5" s="44">
        <f t="shared" si="14"/>
        <v>8967</v>
      </c>
      <c r="N5" s="44">
        <f t="shared" si="14"/>
        <v>8967</v>
      </c>
      <c r="O5" t="s">
        <v>144</v>
      </c>
    </row>
    <row r="6" spans="1:15" x14ac:dyDescent="0.35">
      <c r="A6" s="38" t="s">
        <v>128</v>
      </c>
      <c r="B6" s="43" t="str">
        <f t="shared" ref="B6:H6" si="15">+IFERROR(B5/A5-1,"nm")</f>
        <v>nm</v>
      </c>
      <c r="C6" s="43">
        <f t="shared" si="15"/>
        <v>0.10138941043935401</v>
      </c>
      <c r="D6" s="43">
        <f t="shared" si="15"/>
        <v>-1.4831230821684249E-2</v>
      </c>
      <c r="E6" s="43">
        <f t="shared" si="15"/>
        <v>6.056411143796514E-2</v>
      </c>
      <c r="F6" s="43">
        <f t="shared" si="15"/>
        <v>0.12824278022515911</v>
      </c>
      <c r="G6" s="43">
        <f t="shared" si="15"/>
        <v>-0.24367317425885759</v>
      </c>
      <c r="H6" s="43">
        <f t="shared" si="15"/>
        <v>0.76252390057361374</v>
      </c>
      <c r="I6" s="43">
        <f>+IFERROR(I5/H5-1,"nm")</f>
        <v>-2.7229333911911513E-2</v>
      </c>
      <c r="J6" s="43">
        <f t="shared" ref="J6" si="16">+IFERROR(J5/I5-1,"nm")</f>
        <v>0</v>
      </c>
      <c r="K6" s="43">
        <f t="shared" ref="K6" si="17">+IFERROR(K5/J5-1,"nm")</f>
        <v>0</v>
      </c>
      <c r="L6" s="43">
        <f t="shared" ref="L6" si="18">+IFERROR(L5/K5-1,"nm")</f>
        <v>0</v>
      </c>
      <c r="M6" s="43">
        <f t="shared" ref="M6" si="19">+IFERROR(M5/L5-1,"nm")</f>
        <v>0</v>
      </c>
      <c r="N6" s="43">
        <f t="shared" ref="N6" si="20">+IFERROR(N5/M5-1,"nm")</f>
        <v>0</v>
      </c>
    </row>
    <row r="7" spans="1:15" x14ac:dyDescent="0.35">
      <c r="A7" s="38" t="s">
        <v>130</v>
      </c>
      <c r="B7" s="43">
        <f t="shared" ref="B7:H7" si="21">+IFERROR(B5/B$3,"nm")</f>
        <v>0.18556844709243581</v>
      </c>
      <c r="C7" s="43">
        <f t="shared" si="21"/>
        <v>0.19228373815845543</v>
      </c>
      <c r="D7" s="43">
        <f t="shared" si="21"/>
        <v>0.17928830701455031</v>
      </c>
      <c r="E7" s="43">
        <f t="shared" si="21"/>
        <v>0.17772944758590692</v>
      </c>
      <c r="F7" s="43">
        <f t="shared" si="21"/>
        <v>0.1857971949056908</v>
      </c>
      <c r="G7" s="43">
        <f t="shared" si="21"/>
        <v>0.14704228520017995</v>
      </c>
      <c r="H7" s="43">
        <f t="shared" si="21"/>
        <v>0.21795569006691415</v>
      </c>
      <c r="I7" s="43">
        <f t="shared" ref="C7:J7" si="22">+IFERROR(I5/I$3,"nm")</f>
        <v>0.20179584120982988</v>
      </c>
      <c r="J7" s="43">
        <f t="shared" si="22"/>
        <v>0.20179584120982988</v>
      </c>
      <c r="K7" s="43">
        <f t="shared" ref="K7:N7" si="23">+IFERROR(K5/K$3,"nm")</f>
        <v>0.20179584120982988</v>
      </c>
      <c r="L7" s="43">
        <f t="shared" si="23"/>
        <v>0.20179584120982988</v>
      </c>
      <c r="M7" s="43">
        <f t="shared" si="23"/>
        <v>0.20179584120982988</v>
      </c>
      <c r="N7" s="43">
        <f t="shared" si="23"/>
        <v>0.20179584120982988</v>
      </c>
    </row>
    <row r="8" spans="1:15" x14ac:dyDescent="0.35">
      <c r="A8" s="37" t="s">
        <v>131</v>
      </c>
      <c r="B8" s="9">
        <f>Historicals!B197</f>
        <v>513</v>
      </c>
      <c r="C8" s="9">
        <f>Historicals!C197</f>
        <v>538</v>
      </c>
      <c r="D8" s="9">
        <f>Historicals!D197</f>
        <v>587</v>
      </c>
      <c r="E8" s="44">
        <f t="shared" ref="E8:H8" si="24">E38+E71+E104+E137+E158</f>
        <v>604</v>
      </c>
      <c r="F8" s="44">
        <f t="shared" si="24"/>
        <v>558</v>
      </c>
      <c r="G8" s="44">
        <f t="shared" si="24"/>
        <v>584</v>
      </c>
      <c r="H8" s="44">
        <f t="shared" si="24"/>
        <v>577</v>
      </c>
      <c r="I8" s="44">
        <f t="shared" ref="E8:I8" si="25">I38+I71+I104+I137+I158</f>
        <v>561</v>
      </c>
      <c r="J8" s="44">
        <f>J38+J71+J104+J137+J158</f>
        <v>561</v>
      </c>
      <c r="K8" s="44">
        <f t="shared" ref="K8:N8" si="26">K38+K71+K104+K137+K158</f>
        <v>561</v>
      </c>
      <c r="L8" s="44">
        <f t="shared" si="26"/>
        <v>561</v>
      </c>
      <c r="M8" s="44">
        <f t="shared" si="26"/>
        <v>561</v>
      </c>
      <c r="N8" s="44">
        <f t="shared" si="26"/>
        <v>561</v>
      </c>
      <c r="O8" t="s">
        <v>145</v>
      </c>
    </row>
    <row r="9" spans="1:15" x14ac:dyDescent="0.35">
      <c r="A9" s="38" t="s">
        <v>128</v>
      </c>
      <c r="B9" s="43" t="str">
        <f t="shared" ref="B9" si="27">+IFERROR(B8/A8-1,"nm")</f>
        <v>nm</v>
      </c>
      <c r="C9" s="43">
        <f t="shared" ref="C9" si="28">+IFERROR(C8/B8-1,"nm")</f>
        <v>4.8732943469785628E-2</v>
      </c>
      <c r="D9" s="43">
        <f t="shared" ref="D9" si="29">+IFERROR(D8/C8-1,"nm")</f>
        <v>9.1078066914498157E-2</v>
      </c>
      <c r="E9" s="43">
        <f t="shared" ref="E9" si="30">+IFERROR(E8/D8-1,"nm")</f>
        <v>2.8960817717206044E-2</v>
      </c>
      <c r="F9" s="43">
        <f t="shared" ref="F9" si="31">+IFERROR(F8/E8-1,"nm")</f>
        <v>-7.6158940397350938E-2</v>
      </c>
      <c r="G9" s="43">
        <f t="shared" ref="G9" si="32">+IFERROR(G8/F8-1,"nm")</f>
        <v>4.6594982078853153E-2</v>
      </c>
      <c r="H9" s="43">
        <f t="shared" ref="H9" si="33">+IFERROR(H8/G8-1,"nm")</f>
        <v>-1.1986301369863006E-2</v>
      </c>
      <c r="I9" s="43">
        <f t="shared" ref="B9:J9" si="34">+IFERROR(I8/H8-1,"nm")</f>
        <v>-2.7729636048526851E-2</v>
      </c>
      <c r="J9" s="43">
        <f t="shared" si="34"/>
        <v>0</v>
      </c>
      <c r="K9" s="43">
        <f t="shared" ref="K9" si="35">+IFERROR(K8/J8-1,"nm")</f>
        <v>0</v>
      </c>
      <c r="L9" s="43">
        <f t="shared" ref="L9" si="36">+IFERROR(L8/K8-1,"nm")</f>
        <v>0</v>
      </c>
      <c r="M9" s="43">
        <f t="shared" ref="M9" si="37">+IFERROR(M8/L8-1,"nm")</f>
        <v>0</v>
      </c>
      <c r="N9" s="43">
        <f t="shared" ref="N9" si="38">+IFERROR(N8/M8-1,"nm")</f>
        <v>0</v>
      </c>
    </row>
    <row r="10" spans="1:15" x14ac:dyDescent="0.35">
      <c r="A10" s="38" t="s">
        <v>132</v>
      </c>
      <c r="B10" s="43">
        <f t="shared" ref="B10:H10" si="39">+IFERROR(B8/B$3,"nm")</f>
        <v>1.7873941674506115E-2</v>
      </c>
      <c r="C10" s="43">
        <f t="shared" si="39"/>
        <v>1.763529681712394E-2</v>
      </c>
      <c r="D10" s="43">
        <f t="shared" si="39"/>
        <v>1.8211150063599416E-2</v>
      </c>
      <c r="E10" s="43">
        <f t="shared" si="39"/>
        <v>1.7514861534000292E-2</v>
      </c>
      <c r="F10" s="43">
        <f t="shared" si="39"/>
        <v>1.4992745445752055E-2</v>
      </c>
      <c r="G10" s="43">
        <f t="shared" si="39"/>
        <v>1.6419253261358523E-2</v>
      </c>
      <c r="H10" s="43">
        <f t="shared" si="39"/>
        <v>1.3642919632090416E-2</v>
      </c>
      <c r="I10" s="43">
        <f t="shared" ref="C10:J10" si="40">+IFERROR(I8/I$3,"nm")</f>
        <v>1.2624898730758845E-2</v>
      </c>
      <c r="J10" s="43">
        <f t="shared" si="40"/>
        <v>1.2624898730758845E-2</v>
      </c>
      <c r="K10" s="43">
        <f t="shared" ref="K10:N10" si="41">+IFERROR(K8/K$3,"nm")</f>
        <v>1.2624898730758845E-2</v>
      </c>
      <c r="L10" s="43">
        <f t="shared" si="41"/>
        <v>1.2624898730758845E-2</v>
      </c>
      <c r="M10" s="43">
        <f t="shared" si="41"/>
        <v>1.2624898730758845E-2</v>
      </c>
      <c r="N10" s="43">
        <f t="shared" si="41"/>
        <v>1.2624898730758845E-2</v>
      </c>
    </row>
    <row r="11" spans="1:15" x14ac:dyDescent="0.35">
      <c r="A11" s="37" t="s">
        <v>133</v>
      </c>
      <c r="B11" s="9">
        <f>Historicals!B161</f>
        <v>4813</v>
      </c>
      <c r="C11" s="9">
        <f>Historicals!C161</f>
        <v>5328</v>
      </c>
      <c r="D11" s="9">
        <f>Historicals!D161</f>
        <v>5192</v>
      </c>
      <c r="E11" s="44">
        <f t="shared" ref="E11:H11" si="42">E5-E8</f>
        <v>5525</v>
      </c>
      <c r="F11" s="44">
        <f t="shared" si="42"/>
        <v>6357</v>
      </c>
      <c r="G11" s="44">
        <f t="shared" si="42"/>
        <v>4646</v>
      </c>
      <c r="H11" s="44">
        <f t="shared" si="42"/>
        <v>8641</v>
      </c>
      <c r="I11" s="44">
        <f t="shared" ref="E11:I11" si="43">I5-I8</f>
        <v>8406</v>
      </c>
      <c r="J11" s="44">
        <f>J5-J8</f>
        <v>8406</v>
      </c>
      <c r="K11" s="44">
        <f t="shared" ref="K11:N11" si="44">K5-K8</f>
        <v>8406</v>
      </c>
      <c r="L11" s="44">
        <f t="shared" si="44"/>
        <v>8406</v>
      </c>
      <c r="M11" s="44">
        <f t="shared" si="44"/>
        <v>8406</v>
      </c>
      <c r="N11" s="44">
        <f t="shared" si="44"/>
        <v>8406</v>
      </c>
      <c r="O11" t="s">
        <v>146</v>
      </c>
    </row>
    <row r="12" spans="1:15" x14ac:dyDescent="0.35">
      <c r="A12" s="38" t="s">
        <v>128</v>
      </c>
      <c r="B12" s="43" t="str">
        <f t="shared" ref="B12:H12" si="45">+IFERROR(B11/A11-1,"nm")</f>
        <v>nm</v>
      </c>
      <c r="C12" s="43">
        <f t="shared" si="45"/>
        <v>0.10700186993559102</v>
      </c>
      <c r="D12" s="43">
        <f t="shared" si="45"/>
        <v>-2.5525525525525561E-2</v>
      </c>
      <c r="E12" s="43">
        <f t="shared" si="45"/>
        <v>6.4137134052388189E-2</v>
      </c>
      <c r="F12" s="43">
        <f t="shared" si="45"/>
        <v>0.15058823529411769</v>
      </c>
      <c r="G12" s="43">
        <f t="shared" si="45"/>
        <v>-0.26915211577788267</v>
      </c>
      <c r="H12" s="43">
        <f t="shared" si="45"/>
        <v>0.85987946620749023</v>
      </c>
      <c r="I12" s="43">
        <f>+IFERROR(I11/H11-1,"nm")</f>
        <v>-2.7195926397407755E-2</v>
      </c>
      <c r="J12" s="43">
        <f t="shared" ref="J12" si="46">+IFERROR(J11/I11-1,"nm")</f>
        <v>0</v>
      </c>
      <c r="K12" s="43">
        <f t="shared" ref="K12" si="47">+IFERROR(K11/J11-1,"nm")</f>
        <v>0</v>
      </c>
      <c r="L12" s="43">
        <f t="shared" ref="L12" si="48">+IFERROR(L11/K11-1,"nm")</f>
        <v>0</v>
      </c>
      <c r="M12" s="43">
        <f t="shared" ref="M12" si="49">+IFERROR(M11/L11-1,"nm")</f>
        <v>0</v>
      </c>
      <c r="N12" s="43">
        <f t="shared" ref="N12" si="50">+IFERROR(N11/M11-1,"nm")</f>
        <v>0</v>
      </c>
    </row>
    <row r="13" spans="1:15" x14ac:dyDescent="0.35">
      <c r="A13" s="38" t="s">
        <v>130</v>
      </c>
      <c r="B13" s="43">
        <f t="shared" ref="B13:H13" si="51">+IFERROR(B11/B$3,"nm")</f>
        <v>0.16769450541792968</v>
      </c>
      <c r="C13" s="43">
        <f t="shared" si="51"/>
        <v>0.17464844134133151</v>
      </c>
      <c r="D13" s="43">
        <f t="shared" si="51"/>
        <v>0.1610771569509509</v>
      </c>
      <c r="E13" s="43">
        <f t="shared" si="51"/>
        <v>0.16021458605190664</v>
      </c>
      <c r="F13" s="43">
        <f t="shared" si="51"/>
        <v>0.17080444945993875</v>
      </c>
      <c r="G13" s="43">
        <f t="shared" si="51"/>
        <v>0.13062303193882141</v>
      </c>
      <c r="H13" s="43">
        <f t="shared" si="51"/>
        <v>0.20431277043482374</v>
      </c>
      <c r="I13" s="43">
        <f t="shared" ref="C13:J13" si="52">+IFERROR(I11/I$3,"nm")</f>
        <v>0.18917094247907101</v>
      </c>
      <c r="J13" s="43">
        <f t="shared" si="52"/>
        <v>0.18917094247907101</v>
      </c>
      <c r="K13" s="43">
        <f t="shared" ref="K13:N13" si="53">+IFERROR(K11/K$3,"nm")</f>
        <v>0.18917094247907101</v>
      </c>
      <c r="L13" s="43">
        <f t="shared" si="53"/>
        <v>0.18917094247907101</v>
      </c>
      <c r="M13" s="43">
        <f t="shared" si="53"/>
        <v>0.18917094247907101</v>
      </c>
      <c r="N13" s="43">
        <f t="shared" si="53"/>
        <v>0.18917094247907101</v>
      </c>
    </row>
    <row r="14" spans="1:15" x14ac:dyDescent="0.35">
      <c r="A14" s="37" t="s">
        <v>134</v>
      </c>
      <c r="B14" s="44">
        <f>Historicals!B185</f>
        <v>790</v>
      </c>
      <c r="C14" s="44">
        <f>Historicals!C185</f>
        <v>840</v>
      </c>
      <c r="D14" s="44">
        <f>Historicals!D185</f>
        <v>784</v>
      </c>
      <c r="E14" s="44">
        <f t="shared" ref="E14:H14" si="54">E45+E78+E111+E144+E165</f>
        <v>847</v>
      </c>
      <c r="F14" s="44">
        <f t="shared" si="54"/>
        <v>724</v>
      </c>
      <c r="G14" s="44">
        <f t="shared" si="54"/>
        <v>756</v>
      </c>
      <c r="H14" s="44">
        <f t="shared" si="54"/>
        <v>677</v>
      </c>
      <c r="I14" s="44">
        <f t="shared" ref="E14:I14" si="55">I45+I78+I111+I144+I165</f>
        <v>699</v>
      </c>
      <c r="J14" s="44">
        <f>J45+J78+J111+J144+J165</f>
        <v>699</v>
      </c>
      <c r="K14" s="44">
        <f t="shared" ref="K14:N14" si="56">K45+K78+K111+K144+K165</f>
        <v>699</v>
      </c>
      <c r="L14" s="44">
        <f t="shared" si="56"/>
        <v>699</v>
      </c>
      <c r="M14" s="44">
        <f t="shared" si="56"/>
        <v>699</v>
      </c>
      <c r="N14" s="44">
        <f t="shared" si="56"/>
        <v>699</v>
      </c>
      <c r="O14" t="s">
        <v>147</v>
      </c>
    </row>
    <row r="15" spans="1:15" x14ac:dyDescent="0.35">
      <c r="A15" s="38" t="s">
        <v>128</v>
      </c>
      <c r="B15" s="43" t="str">
        <f t="shared" ref="B15:H15" si="57">+IFERROR(B14/A14-1,"nm")</f>
        <v>nm</v>
      </c>
      <c r="C15" s="43">
        <f t="shared" si="57"/>
        <v>6.3291139240506222E-2</v>
      </c>
      <c r="D15" s="43">
        <f t="shared" si="57"/>
        <v>-6.6666666666666652E-2</v>
      </c>
      <c r="E15" s="43">
        <f t="shared" si="57"/>
        <v>8.0357142857142794E-2</v>
      </c>
      <c r="F15" s="43">
        <f t="shared" si="57"/>
        <v>-0.14521841794569068</v>
      </c>
      <c r="G15" s="43">
        <f t="shared" si="57"/>
        <v>4.4198895027624419E-2</v>
      </c>
      <c r="H15" s="43">
        <f t="shared" si="57"/>
        <v>-0.10449735449735453</v>
      </c>
      <c r="I15" s="43">
        <f>+IFERROR(I14/H14-1,"nm")</f>
        <v>3.2496307237813937E-2</v>
      </c>
      <c r="J15" s="43">
        <f t="shared" ref="J15" si="58">+IFERROR(J14/I14-1,"nm")</f>
        <v>0</v>
      </c>
      <c r="K15" s="43">
        <f t="shared" ref="K15" si="59">+IFERROR(K14/J14-1,"nm")</f>
        <v>0</v>
      </c>
      <c r="L15" s="43">
        <f t="shared" ref="L15" si="60">+IFERROR(L14/K14-1,"nm")</f>
        <v>0</v>
      </c>
      <c r="M15" s="43">
        <f t="shared" ref="M15" si="61">+IFERROR(M14/L14-1,"nm")</f>
        <v>0</v>
      </c>
      <c r="N15" s="43">
        <f t="shared" ref="N15" si="62">+IFERROR(N14/M14-1,"nm")</f>
        <v>0</v>
      </c>
    </row>
    <row r="16" spans="1:15" x14ac:dyDescent="0.35">
      <c r="A16" s="38" t="s">
        <v>132</v>
      </c>
      <c r="B16" s="43">
        <f t="shared" ref="B16:H16" si="63">+IFERROR(B14/B$3,"nm")</f>
        <v>2.7525173338908051E-2</v>
      </c>
      <c r="C16" s="43">
        <f t="shared" si="63"/>
        <v>2.7534664175435146E-2</v>
      </c>
      <c r="D16" s="43">
        <f t="shared" si="63"/>
        <v>2.4322898892439427E-2</v>
      </c>
      <c r="E16" s="43">
        <f t="shared" si="63"/>
        <v>2.456140350877193E-2</v>
      </c>
      <c r="F16" s="43">
        <f t="shared" si="63"/>
        <v>1.9452952872266109E-2</v>
      </c>
      <c r="G16" s="43">
        <f t="shared" si="63"/>
        <v>2.1255060728744939E-2</v>
      </c>
      <c r="H16" s="43">
        <f t="shared" si="63"/>
        <v>1.6007377107322723E-2</v>
      </c>
      <c r="I16" s="43">
        <f t="shared" ref="C16:J16" si="64">+IFERROR(I14/I$3,"nm")</f>
        <v>1.5730488792870645E-2</v>
      </c>
      <c r="J16" s="43">
        <f t="shared" si="64"/>
        <v>1.5730488792870645E-2</v>
      </c>
      <c r="K16" s="43">
        <f t="shared" ref="K16:N16" si="65">+IFERROR(K14/K$3,"nm")</f>
        <v>1.5730488792870645E-2</v>
      </c>
      <c r="L16" s="43">
        <f t="shared" si="65"/>
        <v>1.5730488792870645E-2</v>
      </c>
      <c r="M16" s="43">
        <f t="shared" si="65"/>
        <v>1.5730488792870645E-2</v>
      </c>
      <c r="N16" s="43">
        <f t="shared" si="65"/>
        <v>1.5730488792870645E-2</v>
      </c>
    </row>
    <row r="17" spans="1:15" x14ac:dyDescent="0.35">
      <c r="A17" s="9" t="s">
        <v>142</v>
      </c>
      <c r="B17" s="44">
        <f>Historicals!B173</f>
        <v>2176</v>
      </c>
      <c r="C17" s="44">
        <f>Historicals!C173</f>
        <v>2458</v>
      </c>
      <c r="D17" s="44">
        <f>Historicals!D173</f>
        <v>2626</v>
      </c>
      <c r="E17" s="44">
        <f t="shared" ref="E17:H17" si="66">E48+E81+E114+E147+E168</f>
        <v>2889</v>
      </c>
      <c r="F17" s="44">
        <f t="shared" si="66"/>
        <v>2971</v>
      </c>
      <c r="G17" s="44">
        <f t="shared" si="66"/>
        <v>2870</v>
      </c>
      <c r="H17" s="44">
        <f t="shared" si="66"/>
        <v>2971</v>
      </c>
      <c r="I17" s="44">
        <f t="shared" ref="E17:I17" si="67">I48+I81+I114+I147+I168</f>
        <v>2925</v>
      </c>
      <c r="J17" s="44">
        <f>J48+J81+J114+J147+J168</f>
        <v>2925</v>
      </c>
      <c r="K17" s="44">
        <f t="shared" ref="K17:N17" si="68">K48+K81+K114+K147+K168</f>
        <v>2925</v>
      </c>
      <c r="L17" s="44">
        <f t="shared" si="68"/>
        <v>2925</v>
      </c>
      <c r="M17" s="44">
        <f t="shared" si="68"/>
        <v>2925</v>
      </c>
      <c r="N17" s="44">
        <f t="shared" si="68"/>
        <v>2925</v>
      </c>
      <c r="O17" t="s">
        <v>148</v>
      </c>
    </row>
    <row r="18" spans="1:15" x14ac:dyDescent="0.35">
      <c r="A18" s="38" t="s">
        <v>128</v>
      </c>
      <c r="B18" s="43" t="str">
        <f t="shared" ref="B18:H18" si="69">+IFERROR(B17/A17-1,"nm")</f>
        <v>nm</v>
      </c>
      <c r="C18" s="43">
        <f t="shared" si="69"/>
        <v>0.12959558823529416</v>
      </c>
      <c r="D18" s="43">
        <f t="shared" si="69"/>
        <v>6.8348250610252181E-2</v>
      </c>
      <c r="E18" s="43">
        <f t="shared" si="69"/>
        <v>0.10015232292460019</v>
      </c>
      <c r="F18" s="43">
        <f t="shared" si="69"/>
        <v>2.8383523710626468E-2</v>
      </c>
      <c r="G18" s="43">
        <f t="shared" si="69"/>
        <v>-3.3995287781891648E-2</v>
      </c>
      <c r="H18" s="43">
        <f t="shared" si="69"/>
        <v>3.519163763066202E-2</v>
      </c>
      <c r="I18" s="43">
        <f>+IFERROR(I17/H17-1,"nm")</f>
        <v>-1.5483002356108999E-2</v>
      </c>
      <c r="J18" s="43">
        <f t="shared" ref="J18" si="70">+IFERROR(J17/I17-1,"nm")</f>
        <v>0</v>
      </c>
      <c r="K18" s="43">
        <f t="shared" ref="K18" si="71">+IFERROR(K17/J17-1,"nm")</f>
        <v>0</v>
      </c>
      <c r="L18" s="43">
        <f t="shared" ref="L18" si="72">+IFERROR(L17/K17-1,"nm")</f>
        <v>0</v>
      </c>
      <c r="M18" s="43">
        <f t="shared" ref="M18" si="73">+IFERROR(M17/L17-1,"nm")</f>
        <v>0</v>
      </c>
      <c r="N18" s="43">
        <f t="shared" ref="N18" si="74">+IFERROR(N17/M17-1,"nm")</f>
        <v>0</v>
      </c>
    </row>
    <row r="19" spans="1:15" x14ac:dyDescent="0.35">
      <c r="A19" s="38" t="s">
        <v>132</v>
      </c>
      <c r="B19" s="43">
        <f t="shared" ref="B19:H19" si="75">+IFERROR(B17/B$3,"nm")</f>
        <v>7.5816173652485983E-2</v>
      </c>
      <c r="C19" s="43">
        <f t="shared" si="75"/>
        <v>8.0571672075261419E-2</v>
      </c>
      <c r="D19" s="43">
        <f t="shared" si="75"/>
        <v>8.1469301647380019E-2</v>
      </c>
      <c r="E19" s="43">
        <f t="shared" si="75"/>
        <v>8.3775554588951723E-2</v>
      </c>
      <c r="F19" s="43">
        <f t="shared" si="75"/>
        <v>7.9826965446826798E-2</v>
      </c>
      <c r="G19" s="43">
        <f t="shared" si="75"/>
        <v>8.0690508322087268E-2</v>
      </c>
      <c r="H19" s="43">
        <f t="shared" si="75"/>
        <v>7.0248031589151869E-2</v>
      </c>
      <c r="I19" s="43">
        <f t="shared" ref="C19:J19" si="76">+IFERROR(I17/I$3,"nm")</f>
        <v>6.582500675128275E-2</v>
      </c>
      <c r="J19" s="43">
        <f t="shared" si="76"/>
        <v>6.582500675128275E-2</v>
      </c>
      <c r="K19" s="43">
        <f t="shared" ref="K19:N19" si="77">+IFERROR(K17/K$3,"nm")</f>
        <v>6.582500675128275E-2</v>
      </c>
      <c r="L19" s="43">
        <f t="shared" si="77"/>
        <v>6.582500675128275E-2</v>
      </c>
      <c r="M19" s="43">
        <f t="shared" si="77"/>
        <v>6.582500675128275E-2</v>
      </c>
      <c r="N19" s="43">
        <f t="shared" si="77"/>
        <v>6.582500675128275E-2</v>
      </c>
    </row>
    <row r="20" spans="1:15" x14ac:dyDescent="0.35">
      <c r="A20" s="39" t="str">
        <f>+Historicals!A109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5" x14ac:dyDescent="0.35">
      <c r="A21" s="9" t="s">
        <v>135</v>
      </c>
      <c r="B21" s="9">
        <f>Historicals!B109</f>
        <v>13740</v>
      </c>
      <c r="C21" s="9">
        <f>Historicals!C109</f>
        <v>14764</v>
      </c>
      <c r="D21" s="9">
        <f>Historicals!D109</f>
        <v>15216</v>
      </c>
      <c r="E21" s="9">
        <f>Historicals!E109</f>
        <v>14855</v>
      </c>
      <c r="F21" s="9">
        <f>Historicals!F109</f>
        <v>15902</v>
      </c>
      <c r="G21" s="9">
        <f>Historicals!G109</f>
        <v>14484</v>
      </c>
      <c r="H21" s="9">
        <f>Historicals!H109</f>
        <v>17179</v>
      </c>
      <c r="I21" s="9">
        <f>Historicals!I109</f>
        <v>18353</v>
      </c>
      <c r="J21" s="9">
        <f>+SUM(J23+J27+J31)</f>
        <v>18353</v>
      </c>
      <c r="K21" s="9">
        <f>+SUM(K23+K27+K31)</f>
        <v>18353</v>
      </c>
      <c r="L21" s="9">
        <f t="shared" ref="L21:N21" si="78">+SUM(L23+L27+L31)</f>
        <v>18353</v>
      </c>
      <c r="M21" s="9">
        <f t="shared" si="78"/>
        <v>18353</v>
      </c>
      <c r="N21" s="9">
        <f t="shared" si="78"/>
        <v>18353</v>
      </c>
    </row>
    <row r="22" spans="1:15" x14ac:dyDescent="0.35">
      <c r="A22" s="40" t="s">
        <v>128</v>
      </c>
      <c r="B22" s="43" t="str">
        <f t="shared" ref="B22:H22" si="79">+IFERROR(B21/A21-1,"nm")</f>
        <v>nm</v>
      </c>
      <c r="C22" s="43">
        <f t="shared" si="79"/>
        <v>7.4526928675400228E-2</v>
      </c>
      <c r="D22" s="43">
        <f t="shared" si="79"/>
        <v>3.0615009482525046E-2</v>
      </c>
      <c r="E22" s="43">
        <f t="shared" si="79"/>
        <v>-2.372502628811779E-2</v>
      </c>
      <c r="F22" s="43">
        <f t="shared" si="79"/>
        <v>7.0481319421070276E-2</v>
      </c>
      <c r="G22" s="43">
        <f t="shared" si="79"/>
        <v>-8.9171173437303519E-2</v>
      </c>
      <c r="H22" s="43">
        <f t="shared" si="79"/>
        <v>0.18606738470035911</v>
      </c>
      <c r="I22" s="43">
        <f>+IFERROR(I21/H21-1,"nm")</f>
        <v>6.8339251411607238E-2</v>
      </c>
      <c r="J22" s="43">
        <f>+IFERROR(J21/I21-1,"nm")</f>
        <v>0</v>
      </c>
      <c r="K22" s="43">
        <f t="shared" ref="K22:N22" si="80">+IFERROR(K21/J21-1,"nm")</f>
        <v>0</v>
      </c>
      <c r="L22" s="43">
        <f t="shared" si="80"/>
        <v>0</v>
      </c>
      <c r="M22" s="43">
        <f t="shared" si="80"/>
        <v>0</v>
      </c>
      <c r="N22" s="43">
        <f t="shared" si="80"/>
        <v>0</v>
      </c>
    </row>
    <row r="23" spans="1:15" x14ac:dyDescent="0.35">
      <c r="A23" s="41" t="s">
        <v>112</v>
      </c>
      <c r="B23" s="3">
        <f>Historicals!B110</f>
        <v>8506</v>
      </c>
      <c r="C23" s="3">
        <f>Historicals!C110</f>
        <v>9299</v>
      </c>
      <c r="D23" s="3">
        <f>Historicals!D110</f>
        <v>9684</v>
      </c>
      <c r="E23" s="3">
        <f>Historicals!E110</f>
        <v>9322</v>
      </c>
      <c r="F23" s="3">
        <f>Historicals!F110</f>
        <v>10045</v>
      </c>
      <c r="G23" s="3">
        <f>Historicals!G110</f>
        <v>9329</v>
      </c>
      <c r="H23" s="3">
        <f>Historicals!H110</f>
        <v>11644</v>
      </c>
      <c r="I23" s="3">
        <f>Historicals!I110</f>
        <v>12228</v>
      </c>
      <c r="J23" s="3">
        <f>+I23*(1+J24)</f>
        <v>12228</v>
      </c>
      <c r="K23" s="3">
        <f t="shared" ref="K23:N23" si="81">+J23*(1+K24)</f>
        <v>12228</v>
      </c>
      <c r="L23" s="3">
        <f t="shared" si="81"/>
        <v>12228</v>
      </c>
      <c r="M23" s="3">
        <f t="shared" si="81"/>
        <v>12228</v>
      </c>
      <c r="N23" s="3">
        <f t="shared" si="81"/>
        <v>12228</v>
      </c>
    </row>
    <row r="24" spans="1:15" x14ac:dyDescent="0.35">
      <c r="A24" s="40" t="s">
        <v>128</v>
      </c>
      <c r="B24" s="43" t="str">
        <f t="shared" ref="B24:H24" si="82">+IFERROR(B23/A23-1,"nm")</f>
        <v>nm</v>
      </c>
      <c r="C24" s="43">
        <f t="shared" si="82"/>
        <v>9.3228309428638578E-2</v>
      </c>
      <c r="D24" s="43">
        <f t="shared" si="82"/>
        <v>4.1402301322722934E-2</v>
      </c>
      <c r="E24" s="43">
        <f t="shared" si="82"/>
        <v>-3.7381247418422192E-2</v>
      </c>
      <c r="F24" s="43">
        <f t="shared" si="82"/>
        <v>7.755846384895948E-2</v>
      </c>
      <c r="G24" s="43">
        <f t="shared" si="82"/>
        <v>-7.1279243404678949E-2</v>
      </c>
      <c r="H24" s="43">
        <f t="shared" si="82"/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83">+K25+K26</f>
        <v>0</v>
      </c>
      <c r="L24" s="43">
        <f t="shared" si="83"/>
        <v>0</v>
      </c>
      <c r="M24" s="43">
        <f t="shared" si="83"/>
        <v>0</v>
      </c>
      <c r="N24" s="43">
        <f t="shared" si="83"/>
        <v>0</v>
      </c>
    </row>
    <row r="25" spans="1:15" x14ac:dyDescent="0.35">
      <c r="A25" s="40" t="s">
        <v>136</v>
      </c>
      <c r="B25" s="43">
        <f>+Historicals!B205</f>
        <v>0.14000000000000001</v>
      </c>
      <c r="C25" s="43">
        <f>+Historicals!C205</f>
        <v>0.1</v>
      </c>
      <c r="D25" s="43">
        <f>+Historicals!D205</f>
        <v>0.04</v>
      </c>
      <c r="E25" s="43">
        <f>+Historicals!E205</f>
        <v>-0.04</v>
      </c>
      <c r="F25" s="43">
        <f>+Historicals!F205</f>
        <v>0.08</v>
      </c>
      <c r="G25" s="43">
        <f>+Historicals!G205</f>
        <v>-7.0000000000000007E-2</v>
      </c>
      <c r="H25" s="43">
        <f>+Historicals!H205</f>
        <v>0.25</v>
      </c>
      <c r="I25" s="43">
        <f>+Historicals!I205</f>
        <v>0.05</v>
      </c>
      <c r="J25" s="45">
        <v>0</v>
      </c>
      <c r="K25" s="45">
        <f t="shared" ref="K25:N26" si="84">+J25</f>
        <v>0</v>
      </c>
      <c r="L25" s="45">
        <f t="shared" si="84"/>
        <v>0</v>
      </c>
      <c r="M25" s="45">
        <f t="shared" si="84"/>
        <v>0</v>
      </c>
      <c r="N25" s="45">
        <f t="shared" si="84"/>
        <v>0</v>
      </c>
    </row>
    <row r="26" spans="1:15" x14ac:dyDescent="0.35">
      <c r="A26" s="40" t="s">
        <v>137</v>
      </c>
      <c r="B26" s="43" t="str">
        <f t="shared" ref="B26:H26" si="85">+IFERROR(B24-B25,"nm")</f>
        <v>nm</v>
      </c>
      <c r="C26" s="43">
        <f t="shared" si="85"/>
        <v>-6.7716905713614273E-3</v>
      </c>
      <c r="D26" s="43">
        <f t="shared" si="85"/>
        <v>1.4023013227229333E-3</v>
      </c>
      <c r="E26" s="43">
        <f t="shared" si="85"/>
        <v>2.6187525815778087E-3</v>
      </c>
      <c r="F26" s="43">
        <f t="shared" si="85"/>
        <v>-2.4415361510405215E-3</v>
      </c>
      <c r="G26" s="43">
        <f t="shared" si="85"/>
        <v>-1.2792434046789425E-3</v>
      </c>
      <c r="H26" s="43">
        <f t="shared" si="85"/>
        <v>-1.849072783792538E-3</v>
      </c>
      <c r="I26" s="43">
        <f>+IFERROR(I24-I25,"nm")</f>
        <v>1.5458605290268046E-4</v>
      </c>
      <c r="J26" s="45">
        <v>0</v>
      </c>
      <c r="K26" s="45">
        <f t="shared" si="84"/>
        <v>0</v>
      </c>
      <c r="L26" s="45">
        <f t="shared" si="84"/>
        <v>0</v>
      </c>
      <c r="M26" s="45">
        <f t="shared" si="84"/>
        <v>0</v>
      </c>
      <c r="N26" s="45">
        <f t="shared" si="84"/>
        <v>0</v>
      </c>
    </row>
    <row r="27" spans="1:15" x14ac:dyDescent="0.35">
      <c r="A27" s="41" t="s">
        <v>113</v>
      </c>
      <c r="B27" s="3">
        <f>Historicals!B111</f>
        <v>4410</v>
      </c>
      <c r="C27" s="3">
        <f>Historicals!C111</f>
        <v>4746</v>
      </c>
      <c r="D27" s="3">
        <f>Historicals!D111</f>
        <v>4886</v>
      </c>
      <c r="E27" s="3">
        <f>Historicals!E111</f>
        <v>4938</v>
      </c>
      <c r="F27" s="3">
        <f>Historicals!F111</f>
        <v>5260</v>
      </c>
      <c r="G27" s="3">
        <f>Historicals!G111</f>
        <v>4639</v>
      </c>
      <c r="H27" s="3">
        <f>Historicals!H111</f>
        <v>5028</v>
      </c>
      <c r="I27" s="3">
        <f>Historicals!I111</f>
        <v>5492</v>
      </c>
      <c r="J27" s="3">
        <f>+I27*(1+J28)</f>
        <v>5492</v>
      </c>
      <c r="K27" s="3">
        <f t="shared" ref="K27:N27" si="86">+J27*(1+K28)</f>
        <v>5492</v>
      </c>
      <c r="L27" s="3">
        <f t="shared" si="86"/>
        <v>5492</v>
      </c>
      <c r="M27" s="3">
        <f t="shared" si="86"/>
        <v>5492</v>
      </c>
      <c r="N27" s="3">
        <f t="shared" si="86"/>
        <v>5492</v>
      </c>
    </row>
    <row r="28" spans="1:15" x14ac:dyDescent="0.35">
      <c r="A28" s="40" t="s">
        <v>128</v>
      </c>
      <c r="B28" s="43" t="str">
        <f t="shared" ref="B28:H28" si="87">+IFERROR(B27/A27-1,"nm")</f>
        <v>nm</v>
      </c>
      <c r="C28" s="43">
        <f t="shared" si="87"/>
        <v>7.6190476190476142E-2</v>
      </c>
      <c r="D28" s="43">
        <f t="shared" si="87"/>
        <v>2.9498525073746285E-2</v>
      </c>
      <c r="E28" s="43">
        <f t="shared" si="87"/>
        <v>1.0642652476463343E-2</v>
      </c>
      <c r="F28" s="43">
        <f t="shared" si="87"/>
        <v>6.5208586472256025E-2</v>
      </c>
      <c r="G28" s="43">
        <f t="shared" si="87"/>
        <v>-0.11806083650190113</v>
      </c>
      <c r="H28" s="43">
        <f t="shared" si="87"/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:N28" si="88">+K29+K30</f>
        <v>0</v>
      </c>
      <c r="L28" s="43">
        <f t="shared" si="88"/>
        <v>0</v>
      </c>
      <c r="M28" s="43">
        <f t="shared" si="88"/>
        <v>0</v>
      </c>
      <c r="N28" s="43">
        <f t="shared" si="88"/>
        <v>0</v>
      </c>
    </row>
    <row r="29" spans="1:15" x14ac:dyDescent="0.35">
      <c r="A29" s="40" t="s">
        <v>136</v>
      </c>
      <c r="B29" s="43">
        <f>+Historicals!B206</f>
        <v>0.12</v>
      </c>
      <c r="C29" s="43">
        <f>+Historicals!C206</f>
        <v>0.08</v>
      </c>
      <c r="D29" s="43">
        <f>+Historicals!D206</f>
        <v>0.03</v>
      </c>
      <c r="E29" s="43">
        <f>+Historicals!E206</f>
        <v>0.01</v>
      </c>
      <c r="F29" s="43">
        <f>+Historicals!F206</f>
        <v>7.0000000000000007E-2</v>
      </c>
      <c r="G29" s="43">
        <f>+Historicals!G206</f>
        <v>-0.12</v>
      </c>
      <c r="H29" s="43">
        <f>+Historicals!H206</f>
        <v>0.08</v>
      </c>
      <c r="I29" s="43">
        <f>+Historicals!I206</f>
        <v>0.09</v>
      </c>
      <c r="J29" s="45">
        <v>0</v>
      </c>
      <c r="K29" s="45">
        <f t="shared" ref="K29:N30" si="89">+J29</f>
        <v>0</v>
      </c>
      <c r="L29" s="45">
        <f t="shared" si="89"/>
        <v>0</v>
      </c>
      <c r="M29" s="45">
        <f t="shared" si="89"/>
        <v>0</v>
      </c>
      <c r="N29" s="45">
        <f t="shared" si="89"/>
        <v>0</v>
      </c>
    </row>
    <row r="30" spans="1:15" x14ac:dyDescent="0.35">
      <c r="A30" s="40" t="s">
        <v>137</v>
      </c>
      <c r="B30" s="43" t="str">
        <f t="shared" ref="B30:H30" si="90">+IFERROR(B28-B29,"nm")</f>
        <v>nm</v>
      </c>
      <c r="C30" s="43">
        <f t="shared" si="90"/>
        <v>-3.8095238095238598E-3</v>
      </c>
      <c r="D30" s="43">
        <f t="shared" si="90"/>
        <v>-5.0147492625371437E-4</v>
      </c>
      <c r="E30" s="43">
        <f t="shared" si="90"/>
        <v>6.4265247646334324E-4</v>
      </c>
      <c r="F30" s="43">
        <f t="shared" si="90"/>
        <v>-4.7914135277439818E-3</v>
      </c>
      <c r="G30" s="43">
        <f t="shared" si="90"/>
        <v>1.9391634980988615E-3</v>
      </c>
      <c r="H30" s="43">
        <f t="shared" si="90"/>
        <v>3.8542789394265392E-3</v>
      </c>
      <c r="I30" s="43">
        <f>+IFERROR(I28-I29,"nm")</f>
        <v>2.2832140015910107E-3</v>
      </c>
      <c r="J30" s="45">
        <v>0</v>
      </c>
      <c r="K30" s="45">
        <f t="shared" si="89"/>
        <v>0</v>
      </c>
      <c r="L30" s="45">
        <f t="shared" si="89"/>
        <v>0</v>
      </c>
      <c r="M30" s="45">
        <f t="shared" si="89"/>
        <v>0</v>
      </c>
      <c r="N30" s="45">
        <f t="shared" si="89"/>
        <v>0</v>
      </c>
    </row>
    <row r="31" spans="1:15" x14ac:dyDescent="0.35">
      <c r="A31" s="41" t="s">
        <v>114</v>
      </c>
      <c r="B31" s="3">
        <f t="shared" ref="B31:I31" si="91">B21-B23-B27</f>
        <v>824</v>
      </c>
      <c r="C31" s="3">
        <f t="shared" si="91"/>
        <v>719</v>
      </c>
      <c r="D31" s="3">
        <f t="shared" si="91"/>
        <v>646</v>
      </c>
      <c r="E31" s="3">
        <f t="shared" ref="E31:H31" si="92">E21-E23-E27</f>
        <v>595</v>
      </c>
      <c r="F31" s="3">
        <f t="shared" si="92"/>
        <v>597</v>
      </c>
      <c r="G31" s="3">
        <f t="shared" si="92"/>
        <v>516</v>
      </c>
      <c r="H31" s="3">
        <f t="shared" si="92"/>
        <v>507</v>
      </c>
      <c r="I31" s="3">
        <f t="shared" si="91"/>
        <v>633</v>
      </c>
      <c r="J31" s="3">
        <f>+I31*(1+J32)</f>
        <v>633</v>
      </c>
      <c r="K31" s="3">
        <f t="shared" ref="K31:N31" si="93">+J31*(1+K32)</f>
        <v>633</v>
      </c>
      <c r="L31" s="3">
        <f t="shared" si="93"/>
        <v>633</v>
      </c>
      <c r="M31" s="3">
        <f t="shared" si="93"/>
        <v>633</v>
      </c>
      <c r="N31" s="3">
        <f t="shared" si="93"/>
        <v>633</v>
      </c>
    </row>
    <row r="32" spans="1:15" x14ac:dyDescent="0.35">
      <c r="A32" s="40" t="s">
        <v>128</v>
      </c>
      <c r="B32" s="43" t="str">
        <f t="shared" ref="B32:H32" si="94">+IFERROR(B31/A31-1,"nm")</f>
        <v>nm</v>
      </c>
      <c r="C32" s="43">
        <f t="shared" si="94"/>
        <v>-0.12742718446601942</v>
      </c>
      <c r="D32" s="43">
        <f t="shared" si="94"/>
        <v>-0.10152990264255912</v>
      </c>
      <c r="E32" s="43">
        <f t="shared" si="94"/>
        <v>-7.8947368421052655E-2</v>
      </c>
      <c r="F32" s="43">
        <f t="shared" si="94"/>
        <v>3.3613445378151141E-3</v>
      </c>
      <c r="G32" s="43">
        <f t="shared" si="94"/>
        <v>-0.13567839195979903</v>
      </c>
      <c r="H32" s="43">
        <f t="shared" si="94"/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:N32" si="95">+K33+K34</f>
        <v>0</v>
      </c>
      <c r="L32" s="43">
        <f t="shared" si="95"/>
        <v>0</v>
      </c>
      <c r="M32" s="43">
        <f t="shared" si="95"/>
        <v>0</v>
      </c>
      <c r="N32" s="43">
        <f t="shared" si="95"/>
        <v>0</v>
      </c>
    </row>
    <row r="33" spans="1:14" x14ac:dyDescent="0.35">
      <c r="A33" s="40" t="s">
        <v>136</v>
      </c>
      <c r="B33" s="43">
        <f>+Historicals!B207</f>
        <v>-0.05</v>
      </c>
      <c r="C33" s="43">
        <f>+Historicals!C207</f>
        <v>-0.13</v>
      </c>
      <c r="D33" s="43">
        <f>+Historicals!D207</f>
        <v>-0.1</v>
      </c>
      <c r="E33" s="43">
        <f>+Historicals!E207</f>
        <v>-0.08</v>
      </c>
      <c r="F33" s="43">
        <f>+Historicals!F207</f>
        <v>0</v>
      </c>
      <c r="G33" s="43">
        <f>+Historicals!G207</f>
        <v>-0.14000000000000001</v>
      </c>
      <c r="H33" s="43">
        <f>+Historicals!H207</f>
        <v>-0.02</v>
      </c>
      <c r="I33" s="43">
        <f>+Historicals!I207</f>
        <v>0.25</v>
      </c>
      <c r="J33" s="45">
        <v>0</v>
      </c>
      <c r="K33" s="45">
        <f t="shared" ref="K33:N34" si="96">+J33</f>
        <v>0</v>
      </c>
      <c r="L33" s="45">
        <f t="shared" si="96"/>
        <v>0</v>
      </c>
      <c r="M33" s="45">
        <f t="shared" si="96"/>
        <v>0</v>
      </c>
      <c r="N33" s="45">
        <f t="shared" si="96"/>
        <v>0</v>
      </c>
    </row>
    <row r="34" spans="1:14" x14ac:dyDescent="0.35">
      <c r="A34" s="40" t="s">
        <v>137</v>
      </c>
      <c r="B34" s="43" t="str">
        <f t="shared" ref="B34:H34" si="97">+IFERROR(B32-B33,"nm")</f>
        <v>nm</v>
      </c>
      <c r="C34" s="43">
        <f t="shared" si="97"/>
        <v>2.572815533980588E-3</v>
      </c>
      <c r="D34" s="43">
        <f t="shared" si="97"/>
        <v>-1.5299026425591167E-3</v>
      </c>
      <c r="E34" s="43">
        <f t="shared" si="97"/>
        <v>1.0526315789473467E-3</v>
      </c>
      <c r="F34" s="43">
        <f t="shared" si="97"/>
        <v>3.3613445378151141E-3</v>
      </c>
      <c r="G34" s="43">
        <f t="shared" si="97"/>
        <v>4.321608040200986E-3</v>
      </c>
      <c r="H34" s="43">
        <f t="shared" si="97"/>
        <v>2.5581395348836904E-3</v>
      </c>
      <c r="I34" s="43">
        <f>+IFERROR(I32-I33,"nm")</f>
        <v>-1.4792899408284654E-3</v>
      </c>
      <c r="J34" s="45">
        <v>0</v>
      </c>
      <c r="K34" s="45">
        <f t="shared" si="96"/>
        <v>0</v>
      </c>
      <c r="L34" s="45">
        <f t="shared" si="96"/>
        <v>0</v>
      </c>
      <c r="M34" s="45">
        <f t="shared" si="96"/>
        <v>0</v>
      </c>
      <c r="N34" s="45">
        <f t="shared" si="96"/>
        <v>0</v>
      </c>
    </row>
    <row r="35" spans="1:14" x14ac:dyDescent="0.35">
      <c r="A35" s="9" t="s">
        <v>129</v>
      </c>
      <c r="B35" s="44">
        <f t="shared" ref="B35:I35" si="98">+B42+B38</f>
        <v>3766</v>
      </c>
      <c r="C35" s="44">
        <f t="shared" si="98"/>
        <v>3896</v>
      </c>
      <c r="D35" s="44">
        <f t="shared" si="98"/>
        <v>4015</v>
      </c>
      <c r="E35" s="44">
        <f t="shared" ref="E35:H35" si="99">+E42+E38</f>
        <v>3760</v>
      </c>
      <c r="F35" s="44">
        <f t="shared" si="99"/>
        <v>4074</v>
      </c>
      <c r="G35" s="44">
        <f t="shared" si="99"/>
        <v>3047</v>
      </c>
      <c r="H35" s="44">
        <f t="shared" si="99"/>
        <v>5219</v>
      </c>
      <c r="I35" s="44">
        <f t="shared" si="98"/>
        <v>5238</v>
      </c>
      <c r="J35" s="44">
        <f>+J21*J37</f>
        <v>5238</v>
      </c>
      <c r="K35" s="44">
        <f t="shared" ref="K35:N35" si="100">+K21*K37</f>
        <v>5238</v>
      </c>
      <c r="L35" s="44">
        <f t="shared" si="100"/>
        <v>5238</v>
      </c>
      <c r="M35" s="44">
        <f t="shared" si="100"/>
        <v>5238</v>
      </c>
      <c r="N35" s="44">
        <f t="shared" si="100"/>
        <v>5238</v>
      </c>
    </row>
    <row r="36" spans="1:14" x14ac:dyDescent="0.35">
      <c r="A36" s="42" t="s">
        <v>128</v>
      </c>
      <c r="B36" s="43" t="str">
        <f t="shared" ref="B36:H36" si="101">+IFERROR(B35/A35-1,"nm")</f>
        <v>nm</v>
      </c>
      <c r="C36" s="43">
        <f t="shared" si="101"/>
        <v>3.4519383961763239E-2</v>
      </c>
      <c r="D36" s="43">
        <f t="shared" si="101"/>
        <v>3.0544147843942548E-2</v>
      </c>
      <c r="E36" s="43">
        <f t="shared" si="101"/>
        <v>-6.3511830635118338E-2</v>
      </c>
      <c r="F36" s="43">
        <f t="shared" si="101"/>
        <v>8.3510638297872308E-2</v>
      </c>
      <c r="G36" s="43">
        <f t="shared" si="101"/>
        <v>-0.25208640157093765</v>
      </c>
      <c r="H36" s="43">
        <f t="shared" si="101"/>
        <v>0.71283229405973092</v>
      </c>
      <c r="I36" s="43">
        <f>+IFERROR(I35/H35-1,"nm")</f>
        <v>3.6405441655489312E-3</v>
      </c>
      <c r="J36" s="43">
        <f t="shared" ref="J36:N36" si="102">+IFERROR(J35/I35-1,"nm")</f>
        <v>0</v>
      </c>
      <c r="K36" s="43">
        <f t="shared" si="102"/>
        <v>0</v>
      </c>
      <c r="L36" s="43">
        <f t="shared" si="102"/>
        <v>0</v>
      </c>
      <c r="M36" s="43">
        <f t="shared" si="102"/>
        <v>0</v>
      </c>
      <c r="N36" s="43">
        <f t="shared" si="102"/>
        <v>0</v>
      </c>
    </row>
    <row r="37" spans="1:14" x14ac:dyDescent="0.35">
      <c r="A37" s="42" t="s">
        <v>130</v>
      </c>
      <c r="B37" s="43">
        <f t="shared" ref="B37:H37" si="103">+IFERROR(B35/B$21,"nm")</f>
        <v>0.27409024745269289</v>
      </c>
      <c r="C37" s="43">
        <f t="shared" si="103"/>
        <v>0.26388512598211866</v>
      </c>
      <c r="D37" s="43">
        <f t="shared" si="103"/>
        <v>0.26386698212407994</v>
      </c>
      <c r="E37" s="43">
        <f t="shared" si="103"/>
        <v>0.25311342982160889</v>
      </c>
      <c r="F37" s="43">
        <f t="shared" si="103"/>
        <v>0.25619418941013711</v>
      </c>
      <c r="G37" s="43">
        <f t="shared" si="103"/>
        <v>0.2103700635183651</v>
      </c>
      <c r="H37" s="43">
        <f t="shared" si="103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 t="shared" ref="K37:N37" si="104">+J37</f>
        <v>0.28540293140086087</v>
      </c>
      <c r="L37" s="45">
        <f t="shared" si="104"/>
        <v>0.28540293140086087</v>
      </c>
      <c r="M37" s="45">
        <f t="shared" si="104"/>
        <v>0.28540293140086087</v>
      </c>
      <c r="N37" s="45">
        <f t="shared" si="104"/>
        <v>0.28540293140086087</v>
      </c>
    </row>
    <row r="38" spans="1:14" x14ac:dyDescent="0.35">
      <c r="A38" s="9" t="s">
        <v>131</v>
      </c>
      <c r="B38" s="9">
        <f>Historicals!B191</f>
        <v>121</v>
      </c>
      <c r="C38" s="9">
        <f>Historicals!C191</f>
        <v>133</v>
      </c>
      <c r="D38" s="9">
        <f>Historicals!D191</f>
        <v>140</v>
      </c>
      <c r="E38" s="9">
        <f>Historicals!E191</f>
        <v>160</v>
      </c>
      <c r="F38" s="9">
        <f>Historicals!F191</f>
        <v>149</v>
      </c>
      <c r="G38" s="9">
        <f>Historicals!G191</f>
        <v>148</v>
      </c>
      <c r="H38" s="9">
        <f>Historicals!H191</f>
        <v>130</v>
      </c>
      <c r="I38" s="9">
        <f>Historicals!I191</f>
        <v>124</v>
      </c>
      <c r="J38" s="44">
        <f>+J41*J48</f>
        <v>124.00000000000001</v>
      </c>
      <c r="K38" s="44">
        <f t="shared" ref="K38:N38" si="105">+K41*K48</f>
        <v>124.00000000000001</v>
      </c>
      <c r="L38" s="44">
        <f t="shared" si="105"/>
        <v>124.00000000000001</v>
      </c>
      <c r="M38" s="44">
        <f t="shared" si="105"/>
        <v>124.00000000000001</v>
      </c>
      <c r="N38" s="44">
        <f t="shared" si="105"/>
        <v>124.00000000000001</v>
      </c>
    </row>
    <row r="39" spans="1:14" x14ac:dyDescent="0.35">
      <c r="A39" s="42" t="s">
        <v>128</v>
      </c>
      <c r="B39" s="43" t="str">
        <f t="shared" ref="B39:H39" si="106">+IFERROR(B38/A38-1,"nm")</f>
        <v>nm</v>
      </c>
      <c r="C39" s="43">
        <f t="shared" si="106"/>
        <v>9.9173553719008156E-2</v>
      </c>
      <c r="D39" s="43">
        <f t="shared" si="106"/>
        <v>5.2631578947368363E-2</v>
      </c>
      <c r="E39" s="43">
        <f t="shared" si="106"/>
        <v>0.14285714285714279</v>
      </c>
      <c r="F39" s="43">
        <f t="shared" si="106"/>
        <v>-6.8749999999999978E-2</v>
      </c>
      <c r="G39" s="43">
        <f t="shared" si="106"/>
        <v>-6.7114093959731447E-3</v>
      </c>
      <c r="H39" s="43">
        <f t="shared" si="106"/>
        <v>-0.1216216216216216</v>
      </c>
      <c r="I39" s="43">
        <f>+IFERROR(I38/H38-1,"nm")</f>
        <v>-4.6153846153846101E-2</v>
      </c>
      <c r="J39" s="43">
        <f t="shared" ref="J39:N39" si="107">+IFERROR(J38/I38-1,"nm")</f>
        <v>2.2204460492503131E-16</v>
      </c>
      <c r="K39" s="43">
        <f t="shared" si="107"/>
        <v>0</v>
      </c>
      <c r="L39" s="43">
        <f t="shared" si="107"/>
        <v>0</v>
      </c>
      <c r="M39" s="43">
        <f t="shared" si="107"/>
        <v>0</v>
      </c>
      <c r="N39" s="43">
        <f t="shared" si="107"/>
        <v>0</v>
      </c>
    </row>
    <row r="40" spans="1:14" x14ac:dyDescent="0.35">
      <c r="A40" s="42" t="s">
        <v>132</v>
      </c>
      <c r="B40" s="43">
        <f t="shared" ref="B40:H40" si="108">+IFERROR(B38/B$21,"nm")</f>
        <v>8.8064046579330417E-3</v>
      </c>
      <c r="C40" s="43">
        <f t="shared" si="108"/>
        <v>9.0083988079111346E-3</v>
      </c>
      <c r="D40" s="43">
        <f t="shared" si="108"/>
        <v>9.2008412197686646E-3</v>
      </c>
      <c r="E40" s="43">
        <f t="shared" si="108"/>
        <v>1.0770784247728038E-2</v>
      </c>
      <c r="F40" s="43">
        <f t="shared" si="108"/>
        <v>9.3698905798012821E-3</v>
      </c>
      <c r="G40" s="43">
        <f t="shared" si="108"/>
        <v>1.0218171775752554E-2</v>
      </c>
      <c r="H40" s="43">
        <f t="shared" si="108"/>
        <v>7.5673787764130628E-3</v>
      </c>
      <c r="I40" s="43">
        <f t="shared" ref="B40:I40" si="109">+IFERROR(I38/I$21,"nm")</f>
        <v>6.7563886013185855E-3</v>
      </c>
      <c r="J40" s="43">
        <f t="shared" ref="J40:N40" si="110">+IFERROR(J38/J$21,"nm")</f>
        <v>6.7563886013185864E-3</v>
      </c>
      <c r="K40" s="43">
        <f t="shared" si="110"/>
        <v>6.7563886013185864E-3</v>
      </c>
      <c r="L40" s="43">
        <f t="shared" si="110"/>
        <v>6.7563886013185864E-3</v>
      </c>
      <c r="M40" s="43">
        <f t="shared" si="110"/>
        <v>6.7563886013185864E-3</v>
      </c>
      <c r="N40" s="43">
        <f t="shared" si="110"/>
        <v>6.7563886013185864E-3</v>
      </c>
    </row>
    <row r="41" spans="1:14" x14ac:dyDescent="0.35">
      <c r="A41" s="42" t="s">
        <v>141</v>
      </c>
      <c r="B41" s="43">
        <f t="shared" ref="B41:H41" si="111">+IFERROR(B38/B48,"nm")</f>
        <v>0.19145569620253164</v>
      </c>
      <c r="C41" s="43">
        <f t="shared" si="111"/>
        <v>0.17924528301886791</v>
      </c>
      <c r="D41" s="43">
        <f t="shared" si="111"/>
        <v>0.17094017094017094</v>
      </c>
      <c r="E41" s="43">
        <f t="shared" si="111"/>
        <v>0.18867924528301888</v>
      </c>
      <c r="F41" s="43">
        <f t="shared" si="111"/>
        <v>0.18304668304668303</v>
      </c>
      <c r="G41" s="43">
        <f t="shared" si="111"/>
        <v>0.22945736434108527</v>
      </c>
      <c r="H41" s="43">
        <f t="shared" si="111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112">+J41</f>
        <v>0.19405320813771518</v>
      </c>
      <c r="L41" s="45">
        <f t="shared" si="112"/>
        <v>0.19405320813771518</v>
      </c>
      <c r="M41" s="45">
        <f t="shared" si="112"/>
        <v>0.19405320813771518</v>
      </c>
      <c r="N41" s="45">
        <f t="shared" si="112"/>
        <v>0.19405320813771518</v>
      </c>
    </row>
    <row r="42" spans="1:14" x14ac:dyDescent="0.35">
      <c r="A42" s="9" t="s">
        <v>133</v>
      </c>
      <c r="B42" s="9">
        <f>Historicals!B152</f>
        <v>3645</v>
      </c>
      <c r="C42" s="9">
        <f>Historicals!C152</f>
        <v>3763</v>
      </c>
      <c r="D42" s="9">
        <f>Historicals!D152</f>
        <v>3875</v>
      </c>
      <c r="E42" s="9">
        <f>Historicals!E152</f>
        <v>3600</v>
      </c>
      <c r="F42" s="9">
        <f>Historicals!F152</f>
        <v>3925</v>
      </c>
      <c r="G42" s="9">
        <f>Historicals!G152</f>
        <v>2899</v>
      </c>
      <c r="H42" s="9">
        <f>Historicals!H152</f>
        <v>5089</v>
      </c>
      <c r="I42" s="9">
        <f>Historicals!I152</f>
        <v>5114</v>
      </c>
      <c r="J42" s="9">
        <f>+J35-J38</f>
        <v>5114</v>
      </c>
      <c r="K42" s="9">
        <f t="shared" ref="K42:N42" si="113">+K35-K38</f>
        <v>5114</v>
      </c>
      <c r="L42" s="9">
        <f t="shared" si="113"/>
        <v>5114</v>
      </c>
      <c r="M42" s="9">
        <f t="shared" si="113"/>
        <v>5114</v>
      </c>
      <c r="N42" s="9">
        <f t="shared" si="113"/>
        <v>5114</v>
      </c>
    </row>
    <row r="43" spans="1:14" x14ac:dyDescent="0.35">
      <c r="A43" s="42" t="s">
        <v>128</v>
      </c>
      <c r="B43" s="43" t="str">
        <f t="shared" ref="B43:H43" si="114">+IFERROR(B42/A42-1,"nm")</f>
        <v>nm</v>
      </c>
      <c r="C43" s="43">
        <f t="shared" si="114"/>
        <v>3.2373113854595292E-2</v>
      </c>
      <c r="D43" s="43">
        <f t="shared" si="114"/>
        <v>2.9763486579856391E-2</v>
      </c>
      <c r="E43" s="43">
        <f t="shared" si="114"/>
        <v>-7.096774193548383E-2</v>
      </c>
      <c r="F43" s="43">
        <f t="shared" si="114"/>
        <v>9.0277777777777679E-2</v>
      </c>
      <c r="G43" s="43">
        <f t="shared" si="114"/>
        <v>-0.26140127388535028</v>
      </c>
      <c r="H43" s="43">
        <f t="shared" si="114"/>
        <v>0.75543290789927564</v>
      </c>
      <c r="I43" s="43">
        <f>+IFERROR(I42/H42-1,"nm")</f>
        <v>4.9125564943997002E-3</v>
      </c>
      <c r="J43" s="43">
        <f t="shared" ref="J43:N43" si="115">+IFERROR(J42/I42-1,"nm")</f>
        <v>0</v>
      </c>
      <c r="K43" s="43">
        <f t="shared" si="115"/>
        <v>0</v>
      </c>
      <c r="L43" s="43">
        <f t="shared" si="115"/>
        <v>0</v>
      </c>
      <c r="M43" s="43">
        <f t="shared" si="115"/>
        <v>0</v>
      </c>
      <c r="N43" s="43">
        <f t="shared" si="115"/>
        <v>0</v>
      </c>
    </row>
    <row r="44" spans="1:14" x14ac:dyDescent="0.35">
      <c r="A44" s="42" t="s">
        <v>130</v>
      </c>
      <c r="B44" s="43">
        <f t="shared" ref="B44:H44" si="116">+IFERROR(B42/B$21,"nm")</f>
        <v>0.26528384279475981</v>
      </c>
      <c r="C44" s="43">
        <f t="shared" si="116"/>
        <v>0.25487672717420751</v>
      </c>
      <c r="D44" s="43">
        <f t="shared" si="116"/>
        <v>0.25466614090431128</v>
      </c>
      <c r="E44" s="43">
        <f t="shared" si="116"/>
        <v>0.24234264557388085</v>
      </c>
      <c r="F44" s="43">
        <f t="shared" si="116"/>
        <v>0.2468242988303358</v>
      </c>
      <c r="G44" s="43">
        <f t="shared" si="116"/>
        <v>0.20015189174261253</v>
      </c>
      <c r="H44" s="43">
        <f t="shared" si="116"/>
        <v>0.29623377379358518</v>
      </c>
      <c r="I44" s="43">
        <f>+IFERROR(I42/I$21,"nm")</f>
        <v>0.27864654279954232</v>
      </c>
      <c r="J44" s="43">
        <f t="shared" ref="J44:N44" si="117">+IFERROR(J42/J$21,"nm")</f>
        <v>0.27864654279954232</v>
      </c>
      <c r="K44" s="43">
        <f t="shared" si="117"/>
        <v>0.27864654279954232</v>
      </c>
      <c r="L44" s="43">
        <f t="shared" si="117"/>
        <v>0.27864654279954232</v>
      </c>
      <c r="M44" s="43">
        <f t="shared" si="117"/>
        <v>0.27864654279954232</v>
      </c>
      <c r="N44" s="43">
        <f t="shared" si="117"/>
        <v>0.27864654279954232</v>
      </c>
    </row>
    <row r="45" spans="1:14" x14ac:dyDescent="0.35">
      <c r="A45" s="9" t="s">
        <v>134</v>
      </c>
      <c r="B45" s="9">
        <f>Historicals!B179</f>
        <v>208</v>
      </c>
      <c r="C45" s="9">
        <f>Historicals!C179</f>
        <v>242</v>
      </c>
      <c r="D45" s="9">
        <f>Historicals!D179</f>
        <v>223</v>
      </c>
      <c r="E45" s="9">
        <f>Historicals!E179</f>
        <v>196</v>
      </c>
      <c r="F45" s="9">
        <f>Historicals!F179</f>
        <v>117</v>
      </c>
      <c r="G45" s="9">
        <f>Historicals!G179</f>
        <v>110</v>
      </c>
      <c r="H45" s="9">
        <f>Historicals!H179</f>
        <v>98</v>
      </c>
      <c r="I45" s="9">
        <f>Historicals!I179</f>
        <v>146</v>
      </c>
      <c r="J45" s="44">
        <f>+J21*J47</f>
        <v>146</v>
      </c>
      <c r="K45" s="44">
        <f t="shared" ref="K45:N45" si="118">+K21*K47</f>
        <v>146</v>
      </c>
      <c r="L45" s="44">
        <f t="shared" si="118"/>
        <v>146</v>
      </c>
      <c r="M45" s="44">
        <f t="shared" si="118"/>
        <v>146</v>
      </c>
      <c r="N45" s="44">
        <f t="shared" si="118"/>
        <v>146</v>
      </c>
    </row>
    <row r="46" spans="1:14" x14ac:dyDescent="0.35">
      <c r="A46" s="42" t="s">
        <v>128</v>
      </c>
      <c r="B46" s="43" t="str">
        <f t="shared" ref="B46:H46" si="119">+IFERROR(B45/A45-1,"nm")</f>
        <v>nm</v>
      </c>
      <c r="C46" s="43">
        <f t="shared" si="119"/>
        <v>0.16346153846153855</v>
      </c>
      <c r="D46" s="43">
        <f t="shared" si="119"/>
        <v>-7.8512396694214837E-2</v>
      </c>
      <c r="E46" s="43">
        <f t="shared" si="119"/>
        <v>-0.12107623318385652</v>
      </c>
      <c r="F46" s="43">
        <f t="shared" si="119"/>
        <v>-0.40306122448979587</v>
      </c>
      <c r="G46" s="43">
        <f t="shared" si="119"/>
        <v>-5.9829059829059839E-2</v>
      </c>
      <c r="H46" s="43">
        <f t="shared" si="119"/>
        <v>-0.10909090909090913</v>
      </c>
      <c r="I46" s="43">
        <f>+IFERROR(I45/H45-1,"nm")</f>
        <v>0.48979591836734704</v>
      </c>
      <c r="J46" s="43">
        <f t="shared" ref="J46:N46" si="120">+IFERROR(J45/I45-1,"nm")</f>
        <v>0</v>
      </c>
      <c r="K46" s="43">
        <f t="shared" si="120"/>
        <v>0</v>
      </c>
      <c r="L46" s="43">
        <f t="shared" si="120"/>
        <v>0</v>
      </c>
      <c r="M46" s="43">
        <f t="shared" si="120"/>
        <v>0</v>
      </c>
      <c r="N46" s="43">
        <f t="shared" si="120"/>
        <v>0</v>
      </c>
    </row>
    <row r="47" spans="1:14" x14ac:dyDescent="0.35">
      <c r="A47" s="42" t="s">
        <v>132</v>
      </c>
      <c r="B47" s="43">
        <f t="shared" ref="B47:H47" si="121">+IFERROR(B45/B$21,"nm")</f>
        <v>1.5138282387190683E-2</v>
      </c>
      <c r="C47" s="43">
        <f t="shared" si="121"/>
        <v>1.6391221891086428E-2</v>
      </c>
      <c r="D47" s="43">
        <f t="shared" si="121"/>
        <v>1.4655625657202945E-2</v>
      </c>
      <c r="E47" s="43">
        <f t="shared" si="121"/>
        <v>1.3194210703466847E-2</v>
      </c>
      <c r="F47" s="43">
        <f t="shared" si="121"/>
        <v>7.3575650861526856E-3</v>
      </c>
      <c r="G47" s="43">
        <f t="shared" si="121"/>
        <v>7.5945871306268989E-3</v>
      </c>
      <c r="H47" s="43">
        <f t="shared" si="121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 t="shared" ref="K47:N47" si="122">+J47</f>
        <v>7.9551027080041418E-3</v>
      </c>
      <c r="L47" s="45">
        <f t="shared" si="122"/>
        <v>7.9551027080041418E-3</v>
      </c>
      <c r="M47" s="45">
        <f t="shared" si="122"/>
        <v>7.9551027080041418E-3</v>
      </c>
      <c r="N47" s="45">
        <f t="shared" si="122"/>
        <v>7.9551027080041418E-3</v>
      </c>
    </row>
    <row r="48" spans="1:14" x14ac:dyDescent="0.35">
      <c r="A48" s="9" t="s">
        <v>142</v>
      </c>
      <c r="B48" s="9">
        <f>Historicals!B167</f>
        <v>632</v>
      </c>
      <c r="C48" s="9">
        <f>Historicals!C167</f>
        <v>742</v>
      </c>
      <c r="D48" s="9">
        <f>Historicals!D167</f>
        <v>819</v>
      </c>
      <c r="E48" s="9">
        <f>Historicals!E167</f>
        <v>848</v>
      </c>
      <c r="F48" s="9">
        <f>Historicals!F167</f>
        <v>814</v>
      </c>
      <c r="G48" s="9">
        <f>Historicals!G167</f>
        <v>645</v>
      </c>
      <c r="H48" s="9">
        <f>Historicals!H167</f>
        <v>617</v>
      </c>
      <c r="I48" s="9">
        <f>Historicals!I167</f>
        <v>639</v>
      </c>
      <c r="J48" s="44">
        <f>+J21*J50</f>
        <v>639.00000000000011</v>
      </c>
      <c r="K48" s="44">
        <f>+K21*K50</f>
        <v>639.00000000000011</v>
      </c>
      <c r="L48" s="44">
        <f t="shared" ref="L48:N48" si="123">+L21*L50</f>
        <v>639.00000000000011</v>
      </c>
      <c r="M48" s="44">
        <f t="shared" si="123"/>
        <v>639.00000000000011</v>
      </c>
      <c r="N48" s="44">
        <f t="shared" si="123"/>
        <v>639.00000000000011</v>
      </c>
    </row>
    <row r="49" spans="1:14" x14ac:dyDescent="0.35">
      <c r="A49" s="42" t="s">
        <v>128</v>
      </c>
      <c r="B49" s="43" t="str">
        <f t="shared" ref="B49:H49" si="124">+IFERROR(B48/A48-1,"nm")</f>
        <v>nm</v>
      </c>
      <c r="C49" s="43">
        <f t="shared" si="124"/>
        <v>0.17405063291139244</v>
      </c>
      <c r="D49" s="43">
        <f t="shared" si="124"/>
        <v>0.10377358490566047</v>
      </c>
      <c r="E49" s="43">
        <f t="shared" si="124"/>
        <v>3.5409035409035505E-2</v>
      </c>
      <c r="F49" s="43">
        <f t="shared" si="124"/>
        <v>-4.0094339622641528E-2</v>
      </c>
      <c r="G49" s="43">
        <f t="shared" si="124"/>
        <v>-0.20761670761670759</v>
      </c>
      <c r="H49" s="43">
        <f t="shared" si="124"/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:N49" si="125">+K50+K51</f>
        <v>3.4817196098730456E-2</v>
      </c>
      <c r="L49" s="43">
        <f t="shared" si="125"/>
        <v>3.4817196098730456E-2</v>
      </c>
      <c r="M49" s="43">
        <f t="shared" si="125"/>
        <v>3.4817196098730456E-2</v>
      </c>
      <c r="N49" s="43">
        <f t="shared" si="125"/>
        <v>3.4817196098730456E-2</v>
      </c>
    </row>
    <row r="50" spans="1:14" x14ac:dyDescent="0.35">
      <c r="A50" s="42" t="s">
        <v>132</v>
      </c>
      <c r="B50" s="43">
        <f t="shared" ref="B50:H50" si="126">+IFERROR(B48/B$21,"nm")</f>
        <v>4.599708879184862E-2</v>
      </c>
      <c r="C50" s="43">
        <f t="shared" si="126"/>
        <v>5.0257382823083174E-2</v>
      </c>
      <c r="D50" s="43">
        <f t="shared" si="126"/>
        <v>5.3824921135646686E-2</v>
      </c>
      <c r="E50" s="43">
        <f t="shared" si="126"/>
        <v>5.7085156512958597E-2</v>
      </c>
      <c r="F50" s="43">
        <f t="shared" si="126"/>
        <v>5.1188529744686205E-2</v>
      </c>
      <c r="G50" s="43">
        <f t="shared" si="126"/>
        <v>4.4531897265948632E-2</v>
      </c>
      <c r="H50" s="43">
        <f t="shared" si="126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127">+J50</f>
        <v>3.4817196098730456E-2</v>
      </c>
      <c r="L50" s="45">
        <f t="shared" si="127"/>
        <v>3.4817196098730456E-2</v>
      </c>
      <c r="M50" s="45">
        <f t="shared" si="127"/>
        <v>3.4817196098730456E-2</v>
      </c>
      <c r="N50" s="45">
        <f t="shared" si="127"/>
        <v>3.4817196098730456E-2</v>
      </c>
    </row>
    <row r="51" spans="1:14" x14ac:dyDescent="0.35">
      <c r="A51" s="39" t="s">
        <v>100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5">
      <c r="A52" s="9" t="s">
        <v>135</v>
      </c>
      <c r="B52" s="9">
        <f>Historicals!B113</f>
        <v>0</v>
      </c>
      <c r="C52" s="9">
        <f>Historicals!C113</f>
        <v>0</v>
      </c>
      <c r="D52" s="9">
        <f>Historicals!D113</f>
        <v>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+SUM(J56+J60+J64)</f>
        <v>12479</v>
      </c>
      <c r="K52" s="9">
        <f t="shared" ref="K52:N52" si="128">+SUM(K56+K60+K64)</f>
        <v>12479</v>
      </c>
      <c r="L52" s="9">
        <f t="shared" si="128"/>
        <v>12479</v>
      </c>
      <c r="M52" s="9">
        <f t="shared" si="128"/>
        <v>12479</v>
      </c>
      <c r="N52" s="9">
        <f t="shared" si="128"/>
        <v>12479</v>
      </c>
    </row>
    <row r="53" spans="1:14" x14ac:dyDescent="0.35">
      <c r="A53" s="40" t="s">
        <v>128</v>
      </c>
      <c r="B53" s="43" t="str">
        <f t="shared" ref="B53" si="129">+IFERROR(B52/A52-1,"nm")</f>
        <v>nm</v>
      </c>
      <c r="C53" s="43" t="str">
        <f t="shared" ref="C53" si="130">+IFERROR(C52/B52-1,"nm")</f>
        <v>nm</v>
      </c>
      <c r="D53" s="43" t="str">
        <f t="shared" ref="D53" si="131">+IFERROR(D52/C52-1,"nm")</f>
        <v>nm</v>
      </c>
      <c r="E53" s="43" t="str">
        <f t="shared" ref="E53" si="132">+IFERROR(E52/D52-1,"nm")</f>
        <v>nm</v>
      </c>
      <c r="F53" s="43">
        <f t="shared" ref="F53" si="133">+IFERROR(F52/E52-1,"nm")</f>
        <v>6.1674962129409261E-2</v>
      </c>
      <c r="G53" s="43">
        <f t="shared" ref="G53" si="134">+IFERROR(G52/F52-1,"nm")</f>
        <v>-4.7390949857317621E-2</v>
      </c>
      <c r="H53" s="43">
        <f t="shared" ref="H53" si="135">+IFERROR(H52/G52-1,"nm")</f>
        <v>0.22563389322777372</v>
      </c>
      <c r="I53" s="43">
        <f t="shared" ref="B53:I53" si="136">+IFERROR(I52/H52-1,"nm")</f>
        <v>8.9298184357541999E-2</v>
      </c>
      <c r="J53" s="43">
        <f>+IFERROR(J52/I52-1,"nm")</f>
        <v>0</v>
      </c>
      <c r="K53" s="43">
        <f t="shared" ref="K53:N53" si="137">+IFERROR(K52/J52-1,"nm")</f>
        <v>0</v>
      </c>
      <c r="L53" s="43">
        <f t="shared" si="137"/>
        <v>0</v>
      </c>
      <c r="M53" s="43">
        <f t="shared" si="137"/>
        <v>0</v>
      </c>
      <c r="N53" s="43">
        <f t="shared" si="137"/>
        <v>0</v>
      </c>
    </row>
    <row r="54" spans="1:14" x14ac:dyDescent="0.35">
      <c r="A54" s="40" t="s">
        <v>136</v>
      </c>
      <c r="B54" s="43">
        <f>Historicals!B208</f>
        <v>0</v>
      </c>
      <c r="C54" s="43">
        <f>Historicals!C208</f>
        <v>0</v>
      </c>
      <c r="D54" s="43">
        <f>Historicals!D208</f>
        <v>0.1</v>
      </c>
      <c r="E54" s="43">
        <f>Historicals!E208</f>
        <v>0.09</v>
      </c>
      <c r="F54" s="43">
        <f>Historicals!F208</f>
        <v>0.11</v>
      </c>
      <c r="G54" s="43">
        <f>Historicals!G208</f>
        <v>-0.01</v>
      </c>
      <c r="H54" s="43">
        <f>Historicals!H208</f>
        <v>0.17</v>
      </c>
      <c r="I54" s="43">
        <f>Historicals!I208</f>
        <v>0.12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</row>
    <row r="55" spans="1:14" x14ac:dyDescent="0.35">
      <c r="A55" s="40" t="s">
        <v>137</v>
      </c>
      <c r="B55" s="43" t="str">
        <f t="shared" ref="B55:H55" si="138">+IFERROR(B53-B54,"nm")</f>
        <v>nm</v>
      </c>
      <c r="C55" s="43" t="str">
        <f t="shared" si="138"/>
        <v>nm</v>
      </c>
      <c r="D55" s="43" t="str">
        <f t="shared" si="138"/>
        <v>nm</v>
      </c>
      <c r="E55" s="43" t="str">
        <f t="shared" si="138"/>
        <v>nm</v>
      </c>
      <c r="F55" s="43">
        <f t="shared" si="138"/>
        <v>-4.832503787059074E-2</v>
      </c>
      <c r="G55" s="43">
        <f t="shared" si="138"/>
        <v>-3.7390949857317619E-2</v>
      </c>
      <c r="H55" s="43">
        <f t="shared" si="138"/>
        <v>5.5633893227773706E-2</v>
      </c>
      <c r="I55" s="43">
        <f>+IFERROR(I53-I54,"nm")</f>
        <v>-3.0701815642457997E-2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</row>
    <row r="56" spans="1:14" x14ac:dyDescent="0.35">
      <c r="A56" s="41" t="s">
        <v>112</v>
      </c>
      <c r="B56" s="3">
        <f>Historicals!B114</f>
        <v>0</v>
      </c>
      <c r="C56" s="3">
        <f>Historicals!C114</f>
        <v>0</v>
      </c>
      <c r="D56" s="3">
        <f>Historicals!D114</f>
        <v>0</v>
      </c>
      <c r="E56" s="3">
        <f>Historicals!E114</f>
        <v>5875</v>
      </c>
      <c r="F56" s="3">
        <f>Historicals!F114</f>
        <v>6293</v>
      </c>
      <c r="G56" s="3">
        <f>Historicals!G114</f>
        <v>5892</v>
      </c>
      <c r="H56" s="3">
        <f>Historicals!H114</f>
        <v>6970</v>
      </c>
      <c r="I56" s="3">
        <f>Historicals!I114</f>
        <v>7388</v>
      </c>
      <c r="J56" s="3">
        <f>+I56*(1+J57)</f>
        <v>7388</v>
      </c>
      <c r="K56" s="3">
        <f t="shared" ref="K56:N56" si="139">+J56*(1+K57)</f>
        <v>7388</v>
      </c>
      <c r="L56" s="3">
        <f t="shared" si="139"/>
        <v>7388</v>
      </c>
      <c r="M56" s="3">
        <f t="shared" si="139"/>
        <v>7388</v>
      </c>
      <c r="N56" s="3">
        <f t="shared" si="139"/>
        <v>7388</v>
      </c>
    </row>
    <row r="57" spans="1:14" x14ac:dyDescent="0.35">
      <c r="A57" s="40" t="s">
        <v>128</v>
      </c>
      <c r="B57" s="43" t="str">
        <f t="shared" ref="B57:H57" si="140">+IFERROR(B56/A56-1,"nm")</f>
        <v>nm</v>
      </c>
      <c r="C57" s="43" t="str">
        <f t="shared" si="140"/>
        <v>nm</v>
      </c>
      <c r="D57" s="43" t="str">
        <f t="shared" si="140"/>
        <v>nm</v>
      </c>
      <c r="E57" s="43" t="str">
        <f t="shared" si="140"/>
        <v>nm</v>
      </c>
      <c r="F57" s="43">
        <f t="shared" si="140"/>
        <v>7.1148936170212673E-2</v>
      </c>
      <c r="G57" s="43">
        <f t="shared" si="140"/>
        <v>-6.3721595423486432E-2</v>
      </c>
      <c r="H57" s="43">
        <f t="shared" si="140"/>
        <v>0.18295994568907004</v>
      </c>
      <c r="I57" s="43">
        <f>+IFERROR(I56/H56-1,"nm")</f>
        <v>5.9971305595408975E-2</v>
      </c>
      <c r="J57" s="43">
        <f>+J58+J59</f>
        <v>0</v>
      </c>
      <c r="K57" s="43">
        <f t="shared" ref="K57:N57" si="141">+K58+K59</f>
        <v>0</v>
      </c>
      <c r="L57" s="43">
        <f t="shared" si="141"/>
        <v>0</v>
      </c>
      <c r="M57" s="43">
        <f t="shared" si="141"/>
        <v>0</v>
      </c>
      <c r="N57" s="43">
        <f t="shared" si="141"/>
        <v>0</v>
      </c>
    </row>
    <row r="58" spans="1:14" x14ac:dyDescent="0.35">
      <c r="A58" s="40" t="s">
        <v>136</v>
      </c>
      <c r="B58" s="43">
        <f>Historicals!B209</f>
        <v>0</v>
      </c>
      <c r="C58" s="43">
        <f>Historicals!C209</f>
        <v>0</v>
      </c>
      <c r="D58" s="43">
        <f>Historicals!D209</f>
        <v>0.08</v>
      </c>
      <c r="E58" s="43">
        <f>Historicals!E209</f>
        <v>0.06</v>
      </c>
      <c r="F58" s="43">
        <f>Historicals!F209</f>
        <v>0.12</v>
      </c>
      <c r="G58" s="43">
        <f>Historicals!G209</f>
        <v>-0.03</v>
      </c>
      <c r="H58" s="43">
        <f>Historicals!H209</f>
        <v>0.13</v>
      </c>
      <c r="I58" s="43">
        <f>Historicals!I209</f>
        <v>0.09</v>
      </c>
      <c r="J58" s="45">
        <v>0</v>
      </c>
      <c r="K58" s="45">
        <v>0</v>
      </c>
      <c r="L58" s="45">
        <v>0</v>
      </c>
      <c r="M58" s="45">
        <v>0</v>
      </c>
      <c r="N58" s="45">
        <v>0</v>
      </c>
    </row>
    <row r="59" spans="1:14" x14ac:dyDescent="0.35">
      <c r="A59" s="40" t="s">
        <v>137</v>
      </c>
      <c r="B59" s="43" t="str">
        <f t="shared" ref="B59:H59" si="142">+IFERROR(B57-B58,"nm")</f>
        <v>nm</v>
      </c>
      <c r="C59" s="43" t="str">
        <f t="shared" si="142"/>
        <v>nm</v>
      </c>
      <c r="D59" s="43" t="str">
        <f t="shared" si="142"/>
        <v>nm</v>
      </c>
      <c r="E59" s="43" t="str">
        <f t="shared" si="142"/>
        <v>nm</v>
      </c>
      <c r="F59" s="43">
        <f t="shared" si="142"/>
        <v>-4.8851063829787322E-2</v>
      </c>
      <c r="G59" s="43">
        <f t="shared" si="142"/>
        <v>-3.3721595423486433E-2</v>
      </c>
      <c r="H59" s="43">
        <f t="shared" si="142"/>
        <v>5.2959945689070032E-2</v>
      </c>
      <c r="I59" s="43">
        <f>+IFERROR(I57-I58,"nm")</f>
        <v>-3.0028694404591022E-2</v>
      </c>
      <c r="J59" s="45">
        <v>0</v>
      </c>
      <c r="K59" s="45">
        <v>0</v>
      </c>
      <c r="L59" s="45">
        <v>0</v>
      </c>
      <c r="M59" s="45">
        <v>0</v>
      </c>
      <c r="N59" s="45">
        <v>0</v>
      </c>
    </row>
    <row r="60" spans="1:14" x14ac:dyDescent="0.35">
      <c r="A60" s="41" t="s">
        <v>113</v>
      </c>
      <c r="B60" s="3">
        <f>Historicals!B115</f>
        <v>0</v>
      </c>
      <c r="C60" s="3">
        <f>Historicals!C115</f>
        <v>0</v>
      </c>
      <c r="D60" s="3">
        <f>Historicals!D115</f>
        <v>0</v>
      </c>
      <c r="E60" s="3">
        <f>Historicals!E115</f>
        <v>2940</v>
      </c>
      <c r="F60" s="3">
        <f>Historicals!F115</f>
        <v>3087</v>
      </c>
      <c r="G60" s="3">
        <f>Historicals!G115</f>
        <v>3053</v>
      </c>
      <c r="H60" s="3">
        <f>Historicals!H115</f>
        <v>3996</v>
      </c>
      <c r="I60" s="3">
        <f>Historicals!I115</f>
        <v>4527</v>
      </c>
      <c r="J60" s="3">
        <f>+I60*(1+J61)</f>
        <v>4527</v>
      </c>
      <c r="K60" s="3">
        <f t="shared" ref="K60:N60" si="143">+J60*(1+K61)</f>
        <v>4527</v>
      </c>
      <c r="L60" s="3">
        <f t="shared" si="143"/>
        <v>4527</v>
      </c>
      <c r="M60" s="3">
        <f t="shared" si="143"/>
        <v>4527</v>
      </c>
      <c r="N60" s="3">
        <f t="shared" si="143"/>
        <v>4527</v>
      </c>
    </row>
    <row r="61" spans="1:14" x14ac:dyDescent="0.35">
      <c r="A61" s="40" t="s">
        <v>128</v>
      </c>
      <c r="B61" s="43" t="str">
        <f t="shared" ref="B61:H61" si="144">+IFERROR(B60/A60-1,"nm")</f>
        <v>nm</v>
      </c>
      <c r="C61" s="43" t="str">
        <f t="shared" si="144"/>
        <v>nm</v>
      </c>
      <c r="D61" s="43" t="str">
        <f t="shared" si="144"/>
        <v>nm</v>
      </c>
      <c r="E61" s="43" t="str">
        <f t="shared" si="144"/>
        <v>nm</v>
      </c>
      <c r="F61" s="43">
        <f t="shared" si="144"/>
        <v>5.0000000000000044E-2</v>
      </c>
      <c r="G61" s="43">
        <f t="shared" si="144"/>
        <v>-1.1013929381276322E-2</v>
      </c>
      <c r="H61" s="43">
        <f t="shared" si="144"/>
        <v>0.30887651490337364</v>
      </c>
      <c r="I61" s="43">
        <f>+IFERROR(I60/H60-1,"nm")</f>
        <v>0.13288288288288297</v>
      </c>
      <c r="J61" s="43">
        <f>+J62+J63</f>
        <v>0</v>
      </c>
      <c r="K61" s="43">
        <f t="shared" ref="K61:N61" si="145">+K62+K63</f>
        <v>0</v>
      </c>
      <c r="L61" s="43">
        <f t="shared" si="145"/>
        <v>0</v>
      </c>
      <c r="M61" s="43">
        <f t="shared" si="145"/>
        <v>0</v>
      </c>
      <c r="N61" s="43">
        <f t="shared" si="145"/>
        <v>0</v>
      </c>
    </row>
    <row r="62" spans="1:14" x14ac:dyDescent="0.35">
      <c r="A62" s="40" t="s">
        <v>136</v>
      </c>
      <c r="B62" s="43">
        <f>Historicals!B210</f>
        <v>0</v>
      </c>
      <c r="C62" s="43">
        <f>Historicals!C210</f>
        <v>0</v>
      </c>
      <c r="D62" s="43">
        <f>Historicals!D210</f>
        <v>0.17</v>
      </c>
      <c r="E62" s="43">
        <f>Historicals!E210</f>
        <v>0.16</v>
      </c>
      <c r="F62" s="43">
        <f>Historicals!F210</f>
        <v>0.09</v>
      </c>
      <c r="G62" s="43">
        <f>Historicals!G210</f>
        <v>0.02</v>
      </c>
      <c r="H62" s="43">
        <f>Historicals!H210</f>
        <v>0.25</v>
      </c>
      <c r="I62" s="43">
        <f>Historicals!I210</f>
        <v>0.16</v>
      </c>
      <c r="J62" s="45">
        <v>0</v>
      </c>
      <c r="K62" s="45">
        <v>0</v>
      </c>
      <c r="L62" s="45">
        <v>0</v>
      </c>
      <c r="M62" s="45">
        <v>0</v>
      </c>
      <c r="N62" s="45">
        <v>0</v>
      </c>
    </row>
    <row r="63" spans="1:14" x14ac:dyDescent="0.35">
      <c r="A63" s="40" t="s">
        <v>137</v>
      </c>
      <c r="B63" s="43" t="str">
        <f t="shared" ref="B63:H63" si="146">+IFERROR(B61-B62,"nm")</f>
        <v>nm</v>
      </c>
      <c r="C63" s="43" t="str">
        <f t="shared" si="146"/>
        <v>nm</v>
      </c>
      <c r="D63" s="43" t="str">
        <f t="shared" si="146"/>
        <v>nm</v>
      </c>
      <c r="E63" s="43" t="str">
        <f t="shared" si="146"/>
        <v>nm</v>
      </c>
      <c r="F63" s="43">
        <f t="shared" si="146"/>
        <v>-3.9999999999999952E-2</v>
      </c>
      <c r="G63" s="43">
        <f t="shared" si="146"/>
        <v>-3.1013929381276322E-2</v>
      </c>
      <c r="H63" s="43">
        <f t="shared" si="146"/>
        <v>5.8876514903373645E-2</v>
      </c>
      <c r="I63" s="43">
        <f>+IFERROR(I61-I62,"nm")</f>
        <v>-2.7117117117117034E-2</v>
      </c>
      <c r="J63" s="45">
        <v>0</v>
      </c>
      <c r="K63" s="45">
        <v>0</v>
      </c>
      <c r="L63" s="45">
        <v>0</v>
      </c>
      <c r="M63" s="45">
        <v>0</v>
      </c>
      <c r="N63" s="45">
        <v>0</v>
      </c>
    </row>
    <row r="64" spans="1:14" x14ac:dyDescent="0.35">
      <c r="A64" s="41" t="s">
        <v>114</v>
      </c>
      <c r="B64" s="3">
        <f t="shared" ref="B64:H64" si="147">B52-B56-B60</f>
        <v>0</v>
      </c>
      <c r="C64" s="3">
        <f t="shared" si="147"/>
        <v>0</v>
      </c>
      <c r="D64" s="3">
        <f t="shared" si="147"/>
        <v>0</v>
      </c>
      <c r="E64" s="3">
        <f t="shared" si="147"/>
        <v>427</v>
      </c>
      <c r="F64" s="3">
        <f t="shared" si="147"/>
        <v>432</v>
      </c>
      <c r="G64" s="3">
        <f t="shared" si="147"/>
        <v>402</v>
      </c>
      <c r="H64" s="3">
        <f t="shared" si="147"/>
        <v>490</v>
      </c>
      <c r="I64" s="3">
        <f t="shared" ref="F64:I64" si="148">I52-I56-I60</f>
        <v>564</v>
      </c>
      <c r="J64" s="3">
        <f>+I64*(1+J65)</f>
        <v>564</v>
      </c>
      <c r="K64" s="3">
        <f t="shared" ref="K64:N64" si="149">+J64*(1+K65)</f>
        <v>564</v>
      </c>
      <c r="L64" s="3">
        <f t="shared" si="149"/>
        <v>564</v>
      </c>
      <c r="M64" s="3">
        <f t="shared" si="149"/>
        <v>564</v>
      </c>
      <c r="N64" s="3">
        <f t="shared" si="149"/>
        <v>564</v>
      </c>
    </row>
    <row r="65" spans="1:14" x14ac:dyDescent="0.35">
      <c r="A65" s="40" t="s">
        <v>128</v>
      </c>
      <c r="B65" s="43" t="str">
        <f t="shared" ref="B65:H65" si="150">+IFERROR(B64/A64-1,"nm")</f>
        <v>nm</v>
      </c>
      <c r="C65" s="43" t="str">
        <f t="shared" si="150"/>
        <v>nm</v>
      </c>
      <c r="D65" s="43" t="str">
        <f t="shared" si="150"/>
        <v>nm</v>
      </c>
      <c r="E65" s="43" t="str">
        <f t="shared" si="150"/>
        <v>nm</v>
      </c>
      <c r="F65" s="43">
        <f t="shared" si="150"/>
        <v>1.1709601873536313E-2</v>
      </c>
      <c r="G65" s="43">
        <f t="shared" si="150"/>
        <v>-6.944444444444442E-2</v>
      </c>
      <c r="H65" s="43">
        <f t="shared" si="150"/>
        <v>0.21890547263681581</v>
      </c>
      <c r="I65" s="43">
        <f>+IFERROR(I64/H64-1,"nm")</f>
        <v>0.15102040816326534</v>
      </c>
      <c r="J65" s="43">
        <f>+J66+J67</f>
        <v>0</v>
      </c>
      <c r="K65" s="43">
        <f t="shared" ref="K65:N65" si="151">+K66+K67</f>
        <v>0</v>
      </c>
      <c r="L65" s="43">
        <f t="shared" si="151"/>
        <v>0</v>
      </c>
      <c r="M65" s="43">
        <f t="shared" si="151"/>
        <v>0</v>
      </c>
      <c r="N65" s="43">
        <f t="shared" si="151"/>
        <v>0</v>
      </c>
    </row>
    <row r="66" spans="1:14" x14ac:dyDescent="0.35">
      <c r="A66" s="40" t="s">
        <v>136</v>
      </c>
      <c r="B66" s="43">
        <f>Historicals!B211</f>
        <v>0</v>
      </c>
      <c r="C66" s="43">
        <f>Historicals!C211</f>
        <v>0</v>
      </c>
      <c r="D66" s="43">
        <f>Historicals!D211</f>
        <v>7.0000000000000007E-2</v>
      </c>
      <c r="E66" s="43">
        <f>Historicals!E211</f>
        <v>0.06</v>
      </c>
      <c r="F66" s="43">
        <f>Historicals!F211</f>
        <v>0.05</v>
      </c>
      <c r="G66" s="43">
        <f>Historicals!G211</f>
        <v>-0.03</v>
      </c>
      <c r="H66" s="43">
        <f>Historicals!H211</f>
        <v>0.19</v>
      </c>
      <c r="I66" s="43">
        <f>Historicals!I211</f>
        <v>0.17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</row>
    <row r="67" spans="1:14" x14ac:dyDescent="0.35">
      <c r="A67" s="40" t="s">
        <v>137</v>
      </c>
      <c r="B67" s="43" t="str">
        <f t="shared" ref="B67:H67" si="152">+IFERROR(B65-B66,"nm")</f>
        <v>nm</v>
      </c>
      <c r="C67" s="43" t="str">
        <f t="shared" si="152"/>
        <v>nm</v>
      </c>
      <c r="D67" s="43" t="str">
        <f t="shared" si="152"/>
        <v>nm</v>
      </c>
      <c r="E67" s="43" t="str">
        <f t="shared" si="152"/>
        <v>nm</v>
      </c>
      <c r="F67" s="43">
        <f t="shared" si="152"/>
        <v>-3.829039812646369E-2</v>
      </c>
      <c r="G67" s="43">
        <f t="shared" si="152"/>
        <v>-3.9444444444444421E-2</v>
      </c>
      <c r="H67" s="43">
        <f t="shared" si="152"/>
        <v>2.890547263681581E-2</v>
      </c>
      <c r="I67" s="43">
        <f>+IFERROR(I65-I66,"nm")</f>
        <v>-1.8979591836734672E-2</v>
      </c>
      <c r="J67" s="45">
        <v>0</v>
      </c>
      <c r="K67" s="45">
        <v>0</v>
      </c>
      <c r="L67" s="45">
        <v>0</v>
      </c>
      <c r="M67" s="45">
        <v>0</v>
      </c>
      <c r="N67" s="45">
        <v>0</v>
      </c>
    </row>
    <row r="68" spans="1:14" x14ac:dyDescent="0.35">
      <c r="A68" s="9" t="s">
        <v>129</v>
      </c>
      <c r="B68" s="44">
        <f t="shared" ref="B68:I68" si="153">+B75+B71</f>
        <v>0</v>
      </c>
      <c r="C68" s="44">
        <f t="shared" si="153"/>
        <v>85</v>
      </c>
      <c r="D68" s="44">
        <f t="shared" si="153"/>
        <v>106</v>
      </c>
      <c r="E68" s="44">
        <f t="shared" ref="E68:H68" si="154">+E75+E71</f>
        <v>1703</v>
      </c>
      <c r="F68" s="44">
        <f t="shared" si="154"/>
        <v>2106</v>
      </c>
      <c r="G68" s="44">
        <f t="shared" si="154"/>
        <v>1673</v>
      </c>
      <c r="H68" s="44">
        <f t="shared" si="154"/>
        <v>2571</v>
      </c>
      <c r="I68" s="44">
        <f t="shared" si="153"/>
        <v>3427</v>
      </c>
      <c r="J68" s="44">
        <f>+J52*J70</f>
        <v>3427</v>
      </c>
      <c r="K68" s="44">
        <f t="shared" ref="K68:N68" si="155">+K52*K70</f>
        <v>3427</v>
      </c>
      <c r="L68" s="44">
        <f t="shared" si="155"/>
        <v>3427</v>
      </c>
      <c r="M68" s="44">
        <f t="shared" si="155"/>
        <v>3427</v>
      </c>
      <c r="N68" s="44">
        <f t="shared" si="155"/>
        <v>3427</v>
      </c>
    </row>
    <row r="69" spans="1:14" x14ac:dyDescent="0.35">
      <c r="A69" s="42" t="s">
        <v>128</v>
      </c>
      <c r="B69" s="43" t="str">
        <f t="shared" ref="B69:I69" si="156">+IFERROR(B68/A68-1,"nm")</f>
        <v>nm</v>
      </c>
      <c r="C69" s="43" t="str">
        <f t="shared" si="156"/>
        <v>nm</v>
      </c>
      <c r="D69" s="43">
        <f t="shared" si="156"/>
        <v>0.24705882352941178</v>
      </c>
      <c r="E69" s="43">
        <f t="shared" ref="E69" si="157">+IFERROR(E68/D68-1,"nm")</f>
        <v>15.066037735849058</v>
      </c>
      <c r="F69" s="43">
        <f t="shared" ref="F69" si="158">+IFERROR(F68/E68-1,"nm")</f>
        <v>0.23664122137404586</v>
      </c>
      <c r="G69" s="43">
        <f t="shared" ref="G69" si="159">+IFERROR(G68/F68-1,"nm")</f>
        <v>-0.20560303893637222</v>
      </c>
      <c r="H69" s="43">
        <f t="shared" ref="H69" si="160">+IFERROR(H68/G68-1,"nm")</f>
        <v>0.53676031081888831</v>
      </c>
      <c r="I69" s="43">
        <f t="shared" si="156"/>
        <v>0.33294437961882539</v>
      </c>
      <c r="J69" s="43">
        <f t="shared" ref="J69" si="161">+IFERROR(J68/I68-1,"nm")</f>
        <v>0</v>
      </c>
      <c r="K69" s="43">
        <f t="shared" ref="K69" si="162">+IFERROR(K68/J68-1,"nm")</f>
        <v>0</v>
      </c>
      <c r="L69" s="43">
        <f t="shared" ref="L69" si="163">+IFERROR(L68/K68-1,"nm")</f>
        <v>0</v>
      </c>
      <c r="M69" s="43">
        <f t="shared" ref="M69" si="164">+IFERROR(M68/L68-1,"nm")</f>
        <v>0</v>
      </c>
      <c r="N69" s="43">
        <f t="shared" ref="N69" si="165">+IFERROR(N68/M68-1,"nm")</f>
        <v>0</v>
      </c>
    </row>
    <row r="70" spans="1:14" x14ac:dyDescent="0.35">
      <c r="A70" s="42" t="s">
        <v>130</v>
      </c>
      <c r="B70" s="43" t="str">
        <f t="shared" ref="B70:H70" si="166">+IFERROR(B68/B$52,"nm")</f>
        <v>nm</v>
      </c>
      <c r="C70" s="43" t="str">
        <f t="shared" si="166"/>
        <v>nm</v>
      </c>
      <c r="D70" s="43" t="str">
        <f t="shared" si="166"/>
        <v>nm</v>
      </c>
      <c r="E70" s="43">
        <f t="shared" si="166"/>
        <v>0.18426747457260334</v>
      </c>
      <c r="F70" s="43">
        <f t="shared" si="166"/>
        <v>0.21463514064410924</v>
      </c>
      <c r="G70" s="43">
        <f t="shared" si="166"/>
        <v>0.17898791055953783</v>
      </c>
      <c r="H70" s="43">
        <f t="shared" si="166"/>
        <v>0.22442388268156424</v>
      </c>
      <c r="I70" s="43">
        <f>+IFERROR(I68/I$52,"nm")</f>
        <v>0.27462136389133746</v>
      </c>
      <c r="J70" s="45">
        <f>+I70</f>
        <v>0.27462136389133746</v>
      </c>
      <c r="K70" s="45">
        <f t="shared" ref="K70:N70" si="167">+J70</f>
        <v>0.27462136389133746</v>
      </c>
      <c r="L70" s="45">
        <f t="shared" si="167"/>
        <v>0.27462136389133746</v>
      </c>
      <c r="M70" s="45">
        <f t="shared" si="167"/>
        <v>0.27462136389133746</v>
      </c>
      <c r="N70" s="45">
        <f t="shared" si="167"/>
        <v>0.27462136389133746</v>
      </c>
    </row>
    <row r="71" spans="1:14" x14ac:dyDescent="0.35">
      <c r="A71" s="9" t="s">
        <v>131</v>
      </c>
      <c r="B71" s="9">
        <f>Historicals!B192</f>
        <v>0</v>
      </c>
      <c r="C71" s="9">
        <f>Historicals!C192</f>
        <v>85</v>
      </c>
      <c r="D71" s="9">
        <f>Historicals!D192</f>
        <v>106</v>
      </c>
      <c r="E71" s="9">
        <f>Historicals!E192</f>
        <v>116</v>
      </c>
      <c r="F71" s="9">
        <f>Historicals!F192</f>
        <v>111</v>
      </c>
      <c r="G71" s="9">
        <f>Historicals!G192</f>
        <v>132</v>
      </c>
      <c r="H71" s="9">
        <f>Historicals!H192</f>
        <v>136</v>
      </c>
      <c r="I71" s="9">
        <f>Historicals!I192</f>
        <v>134</v>
      </c>
      <c r="J71" s="44">
        <f>+J74*J81</f>
        <v>134</v>
      </c>
      <c r="K71" s="44">
        <f t="shared" ref="K71:N71" si="168">+K74*K81</f>
        <v>134</v>
      </c>
      <c r="L71" s="44">
        <f t="shared" si="168"/>
        <v>134</v>
      </c>
      <c r="M71" s="44">
        <f t="shared" si="168"/>
        <v>134</v>
      </c>
      <c r="N71" s="44">
        <f t="shared" si="168"/>
        <v>134</v>
      </c>
    </row>
    <row r="72" spans="1:14" x14ac:dyDescent="0.35">
      <c r="A72" s="42" t="s">
        <v>128</v>
      </c>
      <c r="B72" s="43" t="str">
        <f t="shared" ref="B72:I72" si="169">+IFERROR(B71/A71-1,"nm")</f>
        <v>nm</v>
      </c>
      <c r="C72" s="43" t="str">
        <f t="shared" si="169"/>
        <v>nm</v>
      </c>
      <c r="D72" s="43">
        <f t="shared" si="169"/>
        <v>0.24705882352941178</v>
      </c>
      <c r="E72" s="43">
        <f t="shared" ref="E72" si="170">+IFERROR(E71/D71-1,"nm")</f>
        <v>9.4339622641509413E-2</v>
      </c>
      <c r="F72" s="43">
        <f t="shared" ref="F72" si="171">+IFERROR(F71/E71-1,"nm")</f>
        <v>-4.31034482758621E-2</v>
      </c>
      <c r="G72" s="43">
        <f t="shared" ref="G72" si="172">+IFERROR(G71/F71-1,"nm")</f>
        <v>0.18918918918918926</v>
      </c>
      <c r="H72" s="43">
        <f t="shared" ref="H72" si="173">+IFERROR(H71/G71-1,"nm")</f>
        <v>3.0303030303030276E-2</v>
      </c>
      <c r="I72" s="43">
        <f t="shared" si="169"/>
        <v>-1.4705882352941124E-2</v>
      </c>
      <c r="J72" s="43">
        <f t="shared" ref="J72" si="174">+IFERROR(J71/I71-1,"nm")</f>
        <v>0</v>
      </c>
      <c r="K72" s="43">
        <f t="shared" ref="K72" si="175">+IFERROR(K71/J71-1,"nm")</f>
        <v>0</v>
      </c>
      <c r="L72" s="43">
        <f t="shared" ref="L72" si="176">+IFERROR(L71/K71-1,"nm")</f>
        <v>0</v>
      </c>
      <c r="M72" s="43">
        <f t="shared" ref="M72" si="177">+IFERROR(M71/L71-1,"nm")</f>
        <v>0</v>
      </c>
      <c r="N72" s="43">
        <f t="shared" ref="N72" si="178">+IFERROR(N71/M71-1,"nm")</f>
        <v>0</v>
      </c>
    </row>
    <row r="73" spans="1:14" x14ac:dyDescent="0.35">
      <c r="A73" s="42" t="s">
        <v>132</v>
      </c>
      <c r="B73" s="43" t="str">
        <f t="shared" ref="B73:H73" si="179">+IFERROR(B71/B$52,"nm")</f>
        <v>nm</v>
      </c>
      <c r="C73" s="43" t="str">
        <f t="shared" si="179"/>
        <v>nm</v>
      </c>
      <c r="D73" s="43" t="str">
        <f t="shared" si="179"/>
        <v>nm</v>
      </c>
      <c r="E73" s="43">
        <f t="shared" si="179"/>
        <v>1.2551395801774508E-2</v>
      </c>
      <c r="F73" s="43">
        <f t="shared" si="179"/>
        <v>1.1312678353037097E-2</v>
      </c>
      <c r="G73" s="43">
        <f t="shared" si="179"/>
        <v>1.4122178239007167E-2</v>
      </c>
      <c r="H73" s="43">
        <f t="shared" si="179"/>
        <v>1.1871508379888268E-2</v>
      </c>
      <c r="I73" s="43">
        <f>+IFERROR(I71/I$52,"nm")</f>
        <v>1.0738039907043834E-2</v>
      </c>
      <c r="J73" s="43">
        <f t="shared" ref="J73" si="180">+IFERROR(J71/J$21,"nm")</f>
        <v>7.3012586498120199E-3</v>
      </c>
      <c r="K73" s="43">
        <f t="shared" ref="K73:N73" si="181">+IFERROR(K71/K$21,"nm")</f>
        <v>7.3012586498120199E-3</v>
      </c>
      <c r="L73" s="43">
        <f t="shared" si="181"/>
        <v>7.3012586498120199E-3</v>
      </c>
      <c r="M73" s="43">
        <f t="shared" si="181"/>
        <v>7.3012586498120199E-3</v>
      </c>
      <c r="N73" s="43">
        <f t="shared" si="181"/>
        <v>7.3012586498120199E-3</v>
      </c>
    </row>
    <row r="74" spans="1:14" x14ac:dyDescent="0.35">
      <c r="A74" s="42" t="s">
        <v>141</v>
      </c>
      <c r="B74" s="43" t="str">
        <f t="shared" ref="B74:I74" si="182">+IFERROR(B71/B81,"nm")</f>
        <v>nm</v>
      </c>
      <c r="C74" s="43" t="str">
        <f t="shared" si="182"/>
        <v>nm</v>
      </c>
      <c r="D74" s="43">
        <f t="shared" si="182"/>
        <v>0.14950634696755993</v>
      </c>
      <c r="E74" s="43">
        <f t="shared" ref="E74:H74" si="183">+IFERROR(E71/E81,"nm")</f>
        <v>0.13663133097762073</v>
      </c>
      <c r="F74" s="43">
        <f t="shared" si="183"/>
        <v>0.11948331539289558</v>
      </c>
      <c r="G74" s="43">
        <f t="shared" si="183"/>
        <v>0.14915254237288136</v>
      </c>
      <c r="H74" s="43">
        <f t="shared" si="183"/>
        <v>0.1384928716904277</v>
      </c>
      <c r="I74" s="43">
        <f t="shared" si="182"/>
        <v>0.14565217391304347</v>
      </c>
      <c r="J74" s="45">
        <f>+I74</f>
        <v>0.14565217391304347</v>
      </c>
      <c r="K74" s="45">
        <f t="shared" ref="K74:N74" si="184">+J74</f>
        <v>0.14565217391304347</v>
      </c>
      <c r="L74" s="45">
        <f t="shared" si="184"/>
        <v>0.14565217391304347</v>
      </c>
      <c r="M74" s="45">
        <f t="shared" si="184"/>
        <v>0.14565217391304347</v>
      </c>
      <c r="N74" s="45">
        <f t="shared" si="184"/>
        <v>0.14565217391304347</v>
      </c>
    </row>
    <row r="75" spans="1:14" x14ac:dyDescent="0.35">
      <c r="A75" s="9" t="s">
        <v>133</v>
      </c>
      <c r="B75" s="9">
        <f>+Historicals!B153</f>
        <v>0</v>
      </c>
      <c r="C75" s="9">
        <f>+Historicals!C153</f>
        <v>0</v>
      </c>
      <c r="D75" s="9">
        <f>+Historicals!D153</f>
        <v>0</v>
      </c>
      <c r="E75" s="9">
        <f>+Historicals!E153</f>
        <v>1587</v>
      </c>
      <c r="F75" s="9">
        <f>+Historicals!F153</f>
        <v>1995</v>
      </c>
      <c r="G75" s="9">
        <f>+Historicals!G153</f>
        <v>1541</v>
      </c>
      <c r="H75" s="9">
        <f>+Historicals!H153</f>
        <v>2435</v>
      </c>
      <c r="I75" s="9">
        <f>+Historicals!I153</f>
        <v>3293</v>
      </c>
      <c r="J75" s="9">
        <f>+J68-J71</f>
        <v>3293</v>
      </c>
      <c r="K75" s="9">
        <f t="shared" ref="K75:N75" si="185">+K68-K71</f>
        <v>3293</v>
      </c>
      <c r="L75" s="9">
        <f t="shared" si="185"/>
        <v>3293</v>
      </c>
      <c r="M75" s="9">
        <f t="shared" si="185"/>
        <v>3293</v>
      </c>
      <c r="N75" s="9">
        <f t="shared" si="185"/>
        <v>3293</v>
      </c>
    </row>
    <row r="76" spans="1:14" x14ac:dyDescent="0.35">
      <c r="A76" s="42" t="s">
        <v>128</v>
      </c>
      <c r="B76" s="43" t="str">
        <f t="shared" ref="B76:I76" si="186">+IFERROR(B75/A75-1,"nm")</f>
        <v>nm</v>
      </c>
      <c r="C76" s="43" t="str">
        <f t="shared" si="186"/>
        <v>nm</v>
      </c>
      <c r="D76" s="43" t="str">
        <f t="shared" si="186"/>
        <v>nm</v>
      </c>
      <c r="E76" s="43" t="str">
        <f t="shared" ref="E76" si="187">+IFERROR(E75/D75-1,"nm")</f>
        <v>nm</v>
      </c>
      <c r="F76" s="43">
        <f t="shared" ref="F76" si="188">+IFERROR(F75/E75-1,"nm")</f>
        <v>0.25708884688090738</v>
      </c>
      <c r="G76" s="43">
        <f t="shared" ref="G76" si="189">+IFERROR(G75/F75-1,"nm")</f>
        <v>-0.22756892230576442</v>
      </c>
      <c r="H76" s="43">
        <f t="shared" ref="H76" si="190">+IFERROR(H75/G75-1,"nm")</f>
        <v>0.58014276443867629</v>
      </c>
      <c r="I76" s="43">
        <f t="shared" si="186"/>
        <v>0.3523613963039014</v>
      </c>
      <c r="J76" s="43">
        <f t="shared" ref="J76" si="191">+IFERROR(J75/I75-1,"nm")</f>
        <v>0</v>
      </c>
      <c r="K76" s="43">
        <f t="shared" ref="K76" si="192">+IFERROR(K75/J75-1,"nm")</f>
        <v>0</v>
      </c>
      <c r="L76" s="43">
        <f t="shared" ref="L76" si="193">+IFERROR(L75/K75-1,"nm")</f>
        <v>0</v>
      </c>
      <c r="M76" s="43">
        <f t="shared" ref="M76" si="194">+IFERROR(M75/L75-1,"nm")</f>
        <v>0</v>
      </c>
      <c r="N76" s="43">
        <f t="shared" ref="N76" si="195">+IFERROR(N75/M75-1,"nm")</f>
        <v>0</v>
      </c>
    </row>
    <row r="77" spans="1:14" x14ac:dyDescent="0.35">
      <c r="A77" s="42" t="s">
        <v>130</v>
      </c>
      <c r="B77" s="43" t="str">
        <f t="shared" ref="B77:H77" si="196">+IFERROR(B75/B$52,"nm")</f>
        <v>nm</v>
      </c>
      <c r="C77" s="43" t="str">
        <f t="shared" si="196"/>
        <v>nm</v>
      </c>
      <c r="D77" s="43" t="str">
        <f t="shared" si="196"/>
        <v>nm</v>
      </c>
      <c r="E77" s="43">
        <f t="shared" si="196"/>
        <v>0.17171607877082881</v>
      </c>
      <c r="F77" s="43">
        <f t="shared" si="196"/>
        <v>0.20332246229107215</v>
      </c>
      <c r="G77" s="43">
        <f t="shared" si="196"/>
        <v>0.16486573232053064</v>
      </c>
      <c r="H77" s="43">
        <f t="shared" si="196"/>
        <v>0.21255237430167598</v>
      </c>
      <c r="I77" s="43">
        <f>+IFERROR(I75/I$52,"nm")</f>
        <v>0.26388332398429359</v>
      </c>
      <c r="J77" s="43">
        <f t="shared" ref="J77" si="197">+IFERROR(J75/J$21,"nm")</f>
        <v>0.17942570696888793</v>
      </c>
      <c r="K77" s="43">
        <f t="shared" ref="K77:N77" si="198">+IFERROR(K75/K$21,"nm")</f>
        <v>0.17942570696888793</v>
      </c>
      <c r="L77" s="43">
        <f t="shared" si="198"/>
        <v>0.17942570696888793</v>
      </c>
      <c r="M77" s="43">
        <f t="shared" si="198"/>
        <v>0.17942570696888793</v>
      </c>
      <c r="N77" s="43">
        <f t="shared" si="198"/>
        <v>0.17942570696888793</v>
      </c>
    </row>
    <row r="78" spans="1:14" x14ac:dyDescent="0.35">
      <c r="A78" s="9" t="s">
        <v>134</v>
      </c>
      <c r="B78" s="9">
        <f>+Historicals!B180</f>
        <v>0</v>
      </c>
      <c r="C78" s="9">
        <f>+Historicals!C180</f>
        <v>234</v>
      </c>
      <c r="D78" s="9">
        <f>+Historicals!D180</f>
        <v>173</v>
      </c>
      <c r="E78" s="9">
        <f>Historicals!E180</f>
        <v>240</v>
      </c>
      <c r="F78" s="9">
        <f>Historicals!F180</f>
        <v>233</v>
      </c>
      <c r="G78" s="9">
        <f>Historicals!G180</f>
        <v>139</v>
      </c>
      <c r="H78" s="9">
        <f>Historicals!H180</f>
        <v>153</v>
      </c>
      <c r="I78" s="9">
        <f>Historicals!I180</f>
        <v>197</v>
      </c>
      <c r="J78" s="44">
        <f>+J52*J80</f>
        <v>196.99999999999997</v>
      </c>
      <c r="K78" s="44">
        <f t="shared" ref="K78:N78" si="199">+K52*K80</f>
        <v>196.99999999999997</v>
      </c>
      <c r="L78" s="44">
        <f t="shared" si="199"/>
        <v>196.99999999999997</v>
      </c>
      <c r="M78" s="44">
        <f t="shared" si="199"/>
        <v>196.99999999999997</v>
      </c>
      <c r="N78" s="44">
        <f t="shared" si="199"/>
        <v>196.99999999999997</v>
      </c>
    </row>
    <row r="79" spans="1:14" x14ac:dyDescent="0.35">
      <c r="A79" s="42" t="s">
        <v>128</v>
      </c>
      <c r="B79" s="43" t="str">
        <f t="shared" ref="B79:I79" si="200">+IFERROR(B78/A78-1,"nm")</f>
        <v>nm</v>
      </c>
      <c r="C79" s="43" t="str">
        <f t="shared" si="200"/>
        <v>nm</v>
      </c>
      <c r="D79" s="43">
        <f t="shared" si="200"/>
        <v>-0.26068376068376065</v>
      </c>
      <c r="E79" s="43">
        <f t="shared" ref="E79" si="201">+IFERROR(E78/D78-1,"nm")</f>
        <v>0.38728323699421963</v>
      </c>
      <c r="F79" s="43">
        <f t="shared" ref="F79" si="202">+IFERROR(F78/E78-1,"nm")</f>
        <v>-2.9166666666666674E-2</v>
      </c>
      <c r="G79" s="43">
        <f t="shared" ref="G79" si="203">+IFERROR(G78/F78-1,"nm")</f>
        <v>-0.40343347639484983</v>
      </c>
      <c r="H79" s="43">
        <f t="shared" ref="H79" si="204">+IFERROR(H78/G78-1,"nm")</f>
        <v>0.10071942446043169</v>
      </c>
      <c r="I79" s="43">
        <f t="shared" si="200"/>
        <v>0.28758169934640532</v>
      </c>
      <c r="J79" s="43">
        <f t="shared" ref="J79" si="205">+IFERROR(J78/I78-1,"nm")</f>
        <v>-1.1102230246251565E-16</v>
      </c>
      <c r="K79" s="43">
        <f t="shared" ref="K79" si="206">+IFERROR(K78/J78-1,"nm")</f>
        <v>0</v>
      </c>
      <c r="L79" s="43">
        <f t="shared" ref="L79" si="207">+IFERROR(L78/K78-1,"nm")</f>
        <v>0</v>
      </c>
      <c r="M79" s="43">
        <f t="shared" ref="M79" si="208">+IFERROR(M78/L78-1,"nm")</f>
        <v>0</v>
      </c>
      <c r="N79" s="43">
        <f t="shared" ref="N79" si="209">+IFERROR(N78/M78-1,"nm")</f>
        <v>0</v>
      </c>
    </row>
    <row r="80" spans="1:14" x14ac:dyDescent="0.35">
      <c r="A80" s="42" t="s">
        <v>132</v>
      </c>
      <c r="B80" s="43" t="str">
        <f t="shared" ref="B80:H80" si="210">+IFERROR(B78/B$52,"nm")</f>
        <v>nm</v>
      </c>
      <c r="C80" s="43" t="str">
        <f t="shared" si="210"/>
        <v>nm</v>
      </c>
      <c r="D80" s="43" t="str">
        <f t="shared" si="210"/>
        <v>nm</v>
      </c>
      <c r="E80" s="43">
        <f t="shared" si="210"/>
        <v>2.5968405107119671E-2</v>
      </c>
      <c r="F80" s="43">
        <f t="shared" si="210"/>
        <v>2.3746432939258051E-2</v>
      </c>
      <c r="G80" s="43">
        <f t="shared" si="210"/>
        <v>1.4871081630469669E-2</v>
      </c>
      <c r="H80" s="43">
        <f t="shared" si="210"/>
        <v>1.3355446927374302E-2</v>
      </c>
      <c r="I80" s="43">
        <f>+IFERROR(I78/I$52,"nm")</f>
        <v>1.5786521355877874E-2</v>
      </c>
      <c r="J80" s="45">
        <f>+I80</f>
        <v>1.5786521355877874E-2</v>
      </c>
      <c r="K80" s="45">
        <f t="shared" ref="K80:N80" si="211">+J80</f>
        <v>1.5786521355877874E-2</v>
      </c>
      <c r="L80" s="45">
        <f t="shared" si="211"/>
        <v>1.5786521355877874E-2</v>
      </c>
      <c r="M80" s="45">
        <f t="shared" si="211"/>
        <v>1.5786521355877874E-2</v>
      </c>
      <c r="N80" s="45">
        <f t="shared" si="211"/>
        <v>1.5786521355877874E-2</v>
      </c>
    </row>
    <row r="81" spans="1:14" x14ac:dyDescent="0.35">
      <c r="A81" s="9" t="s">
        <v>142</v>
      </c>
      <c r="B81" s="9">
        <f>Historicals!B168</f>
        <v>0</v>
      </c>
      <c r="C81" s="9">
        <f>Historicals!C168</f>
        <v>0</v>
      </c>
      <c r="D81" s="9">
        <f>Historicals!D168</f>
        <v>709</v>
      </c>
      <c r="E81" s="9">
        <f>Historicals!E168</f>
        <v>849</v>
      </c>
      <c r="F81" s="9">
        <f>Historicals!F168</f>
        <v>929</v>
      </c>
      <c r="G81" s="9">
        <f>Historicals!G168</f>
        <v>885</v>
      </c>
      <c r="H81" s="9">
        <f>Historicals!H168</f>
        <v>982</v>
      </c>
      <c r="I81" s="9">
        <f>Historicals!I168</f>
        <v>920</v>
      </c>
      <c r="J81" s="44">
        <f>+J52*J83</f>
        <v>920.00000000000011</v>
      </c>
      <c r="K81" s="44">
        <f t="shared" ref="K81:N81" si="212">+K52*K83</f>
        <v>920.00000000000011</v>
      </c>
      <c r="L81" s="44">
        <f t="shared" si="212"/>
        <v>920.00000000000011</v>
      </c>
      <c r="M81" s="44">
        <f t="shared" si="212"/>
        <v>920.00000000000011</v>
      </c>
      <c r="N81" s="44">
        <f t="shared" si="212"/>
        <v>920.00000000000011</v>
      </c>
    </row>
    <row r="82" spans="1:14" x14ac:dyDescent="0.35">
      <c r="A82" s="42" t="s">
        <v>128</v>
      </c>
      <c r="B82" s="43" t="str">
        <f t="shared" ref="B82:H82" si="213">+IFERROR(B81/A81-1,"nm")</f>
        <v>nm</v>
      </c>
      <c r="C82" s="43" t="str">
        <f t="shared" si="213"/>
        <v>nm</v>
      </c>
      <c r="D82" s="43" t="str">
        <f t="shared" si="213"/>
        <v>nm</v>
      </c>
      <c r="E82" s="43">
        <f t="shared" si="213"/>
        <v>0.19746121297602248</v>
      </c>
      <c r="F82" s="43">
        <f t="shared" si="213"/>
        <v>9.4228504122497059E-2</v>
      </c>
      <c r="G82" s="43">
        <f t="shared" si="213"/>
        <v>-4.7362755651237931E-2</v>
      </c>
      <c r="H82" s="43">
        <f t="shared" si="213"/>
        <v>0.1096045197740112</v>
      </c>
      <c r="I82" s="43">
        <f>+IFERROR(I81/H81-1,"nm")</f>
        <v>-6.313645621181263E-2</v>
      </c>
      <c r="J82" s="43">
        <f>+J83+J84</f>
        <v>7.37238560782114E-2</v>
      </c>
      <c r="K82" s="43">
        <f t="shared" ref="K82:N82" si="214">+K83+K84</f>
        <v>7.37238560782114E-2</v>
      </c>
      <c r="L82" s="43">
        <f t="shared" si="214"/>
        <v>7.37238560782114E-2</v>
      </c>
      <c r="M82" s="43">
        <f t="shared" si="214"/>
        <v>7.37238560782114E-2</v>
      </c>
      <c r="N82" s="43">
        <f t="shared" si="214"/>
        <v>7.37238560782114E-2</v>
      </c>
    </row>
    <row r="83" spans="1:14" x14ac:dyDescent="0.35">
      <c r="A83" s="42" t="s">
        <v>132</v>
      </c>
      <c r="B83" s="43" t="str">
        <f t="shared" ref="B83:H83" si="215">+IFERROR(B81/B$52,"nm")</f>
        <v>nm</v>
      </c>
      <c r="C83" s="43" t="str">
        <f t="shared" si="215"/>
        <v>nm</v>
      </c>
      <c r="D83" s="43" t="str">
        <f t="shared" si="215"/>
        <v>nm</v>
      </c>
      <c r="E83" s="43">
        <f t="shared" si="215"/>
        <v>9.1863233066435832E-2</v>
      </c>
      <c r="F83" s="43">
        <f t="shared" si="215"/>
        <v>9.4679983693436609E-2</v>
      </c>
      <c r="G83" s="43">
        <f t="shared" si="215"/>
        <v>9.4682785920616241E-2</v>
      </c>
      <c r="H83" s="43">
        <f t="shared" si="215"/>
        <v>8.5719273743016758E-2</v>
      </c>
      <c r="I83" s="43">
        <f t="shared" ref="C83:I83" si="216">+IFERROR(I81/I$52,"nm")</f>
        <v>7.37238560782114E-2</v>
      </c>
      <c r="J83" s="45">
        <f>+I83</f>
        <v>7.37238560782114E-2</v>
      </c>
      <c r="K83" s="45">
        <f t="shared" ref="K83:N83" si="217">+J83</f>
        <v>7.37238560782114E-2</v>
      </c>
      <c r="L83" s="45">
        <f t="shared" si="217"/>
        <v>7.37238560782114E-2</v>
      </c>
      <c r="M83" s="45">
        <f t="shared" si="217"/>
        <v>7.37238560782114E-2</v>
      </c>
      <c r="N83" s="45">
        <f t="shared" si="217"/>
        <v>7.37238560782114E-2</v>
      </c>
    </row>
    <row r="84" spans="1:14" x14ac:dyDescent="0.35">
      <c r="A84" s="39" t="s">
        <v>101</v>
      </c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</row>
    <row r="85" spans="1:14" x14ac:dyDescent="0.35">
      <c r="A85" s="9" t="s">
        <v>135</v>
      </c>
      <c r="B85" s="9">
        <f>Historicals!B117</f>
        <v>3067</v>
      </c>
      <c r="C85" s="9">
        <f>Historicals!C117</f>
        <v>3785</v>
      </c>
      <c r="D85" s="9">
        <f>Historicals!D117</f>
        <v>4237</v>
      </c>
      <c r="E85" s="9">
        <f>Historicals!E117</f>
        <v>5134</v>
      </c>
      <c r="F85" s="9">
        <f>Historicals!F117</f>
        <v>6208</v>
      </c>
      <c r="G85" s="9">
        <f>Historicals!G117</f>
        <v>6679</v>
      </c>
      <c r="H85" s="9">
        <f>Historicals!H117</f>
        <v>8290</v>
      </c>
      <c r="I85" s="9">
        <f>Historicals!I117</f>
        <v>7547</v>
      </c>
      <c r="J85" s="9">
        <f>+SUM(J89+J93+J97)</f>
        <v>7547</v>
      </c>
      <c r="K85" s="9">
        <f t="shared" ref="K85:N85" si="218">+SUM(K89+K93+K97)</f>
        <v>7547</v>
      </c>
      <c r="L85" s="9">
        <f t="shared" si="218"/>
        <v>7547</v>
      </c>
      <c r="M85" s="9">
        <f t="shared" si="218"/>
        <v>7547</v>
      </c>
      <c r="N85" s="9">
        <f t="shared" si="218"/>
        <v>7547</v>
      </c>
    </row>
    <row r="86" spans="1:14" x14ac:dyDescent="0.35">
      <c r="A86" s="40" t="s">
        <v>128</v>
      </c>
      <c r="B86" s="43" t="str">
        <f t="shared" ref="B86:H86" si="219">+IFERROR(B85/A85-1,"nm")</f>
        <v>nm</v>
      </c>
      <c r="C86" s="43">
        <f t="shared" si="219"/>
        <v>0.23410498858819695</v>
      </c>
      <c r="D86" s="43">
        <f t="shared" si="219"/>
        <v>0.11941875825627468</v>
      </c>
      <c r="E86" s="43">
        <f t="shared" si="219"/>
        <v>0.21170639603493036</v>
      </c>
      <c r="F86" s="43">
        <f t="shared" si="219"/>
        <v>0.20919361121932223</v>
      </c>
      <c r="G86" s="43">
        <f t="shared" si="219"/>
        <v>7.5869845360824639E-2</v>
      </c>
      <c r="H86" s="43">
        <f t="shared" si="219"/>
        <v>0.24120377301991325</v>
      </c>
      <c r="I86" s="43">
        <f>+IFERROR(I85/H85-1,"nm")</f>
        <v>-8.9626055488540413E-2</v>
      </c>
      <c r="J86" s="43">
        <f>+IFERROR(J85/I85-1,"nm")</f>
        <v>0</v>
      </c>
      <c r="K86" s="43">
        <f t="shared" ref="K86" si="220">+IFERROR(K85/J85-1,"nm")</f>
        <v>0</v>
      </c>
      <c r="L86" s="43">
        <f t="shared" ref="L86" si="221">+IFERROR(L85/K85-1,"nm")</f>
        <v>0</v>
      </c>
      <c r="M86" s="43">
        <f t="shared" ref="M86" si="222">+IFERROR(M85/L85-1,"nm")</f>
        <v>0</v>
      </c>
      <c r="N86" s="43">
        <f t="shared" ref="N86" si="223">+IFERROR(N85/M85-1,"nm")</f>
        <v>0</v>
      </c>
    </row>
    <row r="87" spans="1:14" x14ac:dyDescent="0.35">
      <c r="A87" s="40" t="s">
        <v>136</v>
      </c>
      <c r="B87" s="43">
        <f>Historicals!B212</f>
        <v>0.19</v>
      </c>
      <c r="C87" s="43">
        <f>Historicals!C212</f>
        <v>0.27</v>
      </c>
      <c r="D87" s="43">
        <f>Historicals!D212</f>
        <v>0.17</v>
      </c>
      <c r="E87" s="43">
        <f>Historicals!E212</f>
        <v>0.18</v>
      </c>
      <c r="F87" s="43">
        <f>Historicals!F212</f>
        <v>0.24</v>
      </c>
      <c r="G87" s="43">
        <f>Historicals!G212</f>
        <v>0.11</v>
      </c>
      <c r="H87" s="43">
        <f>Historicals!H212</f>
        <v>0.19</v>
      </c>
      <c r="I87" s="43">
        <f>Historicals!I212</f>
        <v>-0.13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</row>
    <row r="88" spans="1:14" x14ac:dyDescent="0.35">
      <c r="A88" s="40" t="s">
        <v>137</v>
      </c>
      <c r="B88" s="43" t="str">
        <f t="shared" ref="B88:H88" si="224">+IFERROR(B86-B87,"nm")</f>
        <v>nm</v>
      </c>
      <c r="C88" s="43">
        <f t="shared" si="224"/>
        <v>-3.5895011411803068E-2</v>
      </c>
      <c r="D88" s="43">
        <f t="shared" si="224"/>
        <v>-5.058124174372533E-2</v>
      </c>
      <c r="E88" s="43">
        <f t="shared" si="224"/>
        <v>3.1706396034930362E-2</v>
      </c>
      <c r="F88" s="43">
        <f t="shared" si="224"/>
        <v>-3.0806388780677763E-2</v>
      </c>
      <c r="G88" s="43">
        <f t="shared" si="224"/>
        <v>-3.4130154639175361E-2</v>
      </c>
      <c r="H88" s="43">
        <f t="shared" si="224"/>
        <v>5.1203773019913246E-2</v>
      </c>
      <c r="I88" s="43">
        <f t="shared" ref="D88:I88" si="225">+IFERROR(I86-I87,"nm")</f>
        <v>4.0373944511459592E-2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</row>
    <row r="89" spans="1:14" x14ac:dyDescent="0.35">
      <c r="A89" s="41" t="s">
        <v>112</v>
      </c>
      <c r="B89" s="53">
        <f>Historicals!B118</f>
        <v>2016</v>
      </c>
      <c r="C89" s="53">
        <f>Historicals!C118</f>
        <v>2599</v>
      </c>
      <c r="D89" s="53">
        <f>Historicals!D118</f>
        <v>2920</v>
      </c>
      <c r="E89" s="53">
        <f>Historicals!E118</f>
        <v>3496</v>
      </c>
      <c r="F89" s="53">
        <f>Historicals!F118</f>
        <v>4262</v>
      </c>
      <c r="G89" s="53">
        <f>Historicals!G118</f>
        <v>4635</v>
      </c>
      <c r="H89" s="53">
        <f>Historicals!H118</f>
        <v>5748</v>
      </c>
      <c r="I89" s="53">
        <f>Historicals!I118</f>
        <v>5416</v>
      </c>
      <c r="J89" s="3">
        <f>+I89*(1+J90)</f>
        <v>5416</v>
      </c>
      <c r="K89" s="3">
        <f t="shared" ref="K89" si="226">+J89*(1+K90)</f>
        <v>5416</v>
      </c>
      <c r="L89" s="3">
        <f t="shared" ref="L89" si="227">+K89*(1+L90)</f>
        <v>5416</v>
      </c>
      <c r="M89" s="3">
        <f t="shared" ref="M89" si="228">+L89*(1+M90)</f>
        <v>5416</v>
      </c>
      <c r="N89" s="3">
        <f t="shared" ref="N89" si="229">+M89*(1+N90)</f>
        <v>5416</v>
      </c>
    </row>
    <row r="90" spans="1:14" x14ac:dyDescent="0.35">
      <c r="A90" s="40" t="s">
        <v>128</v>
      </c>
      <c r="B90" s="43" t="str">
        <f t="shared" ref="B90" si="230">+IFERROR(B89/A89-1,"nm")</f>
        <v>nm</v>
      </c>
      <c r="C90" s="43">
        <f t="shared" ref="C90" si="231">+IFERROR(C89/B89-1,"nm")</f>
        <v>0.28918650793650791</v>
      </c>
      <c r="D90" s="43">
        <f t="shared" ref="D90" si="232">+IFERROR(D89/C89-1,"nm")</f>
        <v>0.12350904193920731</v>
      </c>
      <c r="E90" s="43">
        <f t="shared" ref="E90" si="233">+IFERROR(E89/D89-1,"nm")</f>
        <v>0.19726027397260282</v>
      </c>
      <c r="F90" s="43">
        <f t="shared" ref="F90" si="234">+IFERROR(F89/E89-1,"nm")</f>
        <v>0.21910755148741412</v>
      </c>
      <c r="G90" s="43">
        <f t="shared" ref="G90" si="235">+IFERROR(G89/F89-1,"nm")</f>
        <v>8.7517597372125833E-2</v>
      </c>
      <c r="H90" s="43">
        <f t="shared" ref="H90" si="236">+IFERROR(H89/G89-1,"nm")</f>
        <v>0.24012944983818763</v>
      </c>
      <c r="I90" s="43">
        <f t="shared" ref="B90:I98" si="237">+IFERROR(I89/H89-1,"nm")</f>
        <v>-5.7759220598469052E-2</v>
      </c>
      <c r="J90" s="43">
        <f>+J91+J92</f>
        <v>0</v>
      </c>
      <c r="K90" s="43">
        <f t="shared" ref="K90" si="238">+K91+K92</f>
        <v>0</v>
      </c>
      <c r="L90" s="43">
        <f t="shared" ref="L90" si="239">+L91+L92</f>
        <v>0</v>
      </c>
      <c r="M90" s="43">
        <f t="shared" ref="M90" si="240">+M91+M92</f>
        <v>0</v>
      </c>
      <c r="N90" s="43">
        <f t="shared" ref="N90" si="241">+N91+N92</f>
        <v>0</v>
      </c>
    </row>
    <row r="91" spans="1:14" x14ac:dyDescent="0.35">
      <c r="A91" s="40" t="s">
        <v>136</v>
      </c>
      <c r="B91" s="43">
        <f>Historicals!B213</f>
        <v>0.28000000000000003</v>
      </c>
      <c r="C91" s="43">
        <f>Historicals!C213</f>
        <v>0.33</v>
      </c>
      <c r="D91" s="43">
        <f>Historicals!D213</f>
        <v>0.18</v>
      </c>
      <c r="E91" s="43">
        <f>Historicals!E213</f>
        <v>0.16</v>
      </c>
      <c r="F91" s="43">
        <f>Historicals!F213</f>
        <v>0.25</v>
      </c>
      <c r="G91" s="43">
        <f>Historicals!G213</f>
        <v>0.12</v>
      </c>
      <c r="H91" s="43">
        <f>Historicals!H213</f>
        <v>0.19</v>
      </c>
      <c r="I91" s="43">
        <f>Historicals!I213</f>
        <v>-0.1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</row>
    <row r="92" spans="1:14" x14ac:dyDescent="0.35">
      <c r="A92" s="40" t="s">
        <v>137</v>
      </c>
      <c r="B92" s="43" t="str">
        <f t="shared" ref="B92:H92" si="242">+IFERROR(B90-B91,"nm")</f>
        <v>nm</v>
      </c>
      <c r="C92" s="43">
        <f t="shared" si="242"/>
        <v>-4.0813492063492107E-2</v>
      </c>
      <c r="D92" s="43">
        <f t="shared" si="242"/>
        <v>-5.6490958060792684E-2</v>
      </c>
      <c r="E92" s="43">
        <f t="shared" si="242"/>
        <v>3.7260273972602814E-2</v>
      </c>
      <c r="F92" s="43">
        <f t="shared" si="242"/>
        <v>-3.0892448512585879E-2</v>
      </c>
      <c r="G92" s="43">
        <f t="shared" si="242"/>
        <v>-3.2482402627874163E-2</v>
      </c>
      <c r="H92" s="43">
        <f t="shared" si="242"/>
        <v>5.0129449838187623E-2</v>
      </c>
      <c r="I92" s="43">
        <f t="shared" ref="D92:I92" si="243">+IFERROR(I90-I91,"nm")</f>
        <v>4.2240779401530953E-2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</row>
    <row r="93" spans="1:14" x14ac:dyDescent="0.35">
      <c r="A93" s="41" t="s">
        <v>113</v>
      </c>
      <c r="B93" s="53">
        <f>Historicals!B119</f>
        <v>925</v>
      </c>
      <c r="C93" s="53">
        <f>Historicals!C119</f>
        <v>1055</v>
      </c>
      <c r="D93" s="53">
        <f>Historicals!D119</f>
        <v>1188</v>
      </c>
      <c r="E93" s="53">
        <f>Historicals!E119</f>
        <v>1508</v>
      </c>
      <c r="F93" s="53">
        <f>Historicals!F119</f>
        <v>1808</v>
      </c>
      <c r="G93" s="53">
        <f>Historicals!G119</f>
        <v>1896</v>
      </c>
      <c r="H93" s="53">
        <f>Historicals!H119</f>
        <v>2347</v>
      </c>
      <c r="I93" s="53">
        <f>Historicals!I119</f>
        <v>1938</v>
      </c>
      <c r="J93" s="3">
        <f>+I93*(1+J94)</f>
        <v>1938</v>
      </c>
      <c r="K93" s="3">
        <f t="shared" ref="K93" si="244">+J93*(1+K94)</f>
        <v>1938</v>
      </c>
      <c r="L93" s="3">
        <f t="shared" ref="L93" si="245">+K93*(1+L94)</f>
        <v>1938</v>
      </c>
      <c r="M93" s="3">
        <f t="shared" ref="M93" si="246">+L93*(1+M94)</f>
        <v>1938</v>
      </c>
      <c r="N93" s="3">
        <f t="shared" ref="N93" si="247">+M93*(1+N94)</f>
        <v>1938</v>
      </c>
    </row>
    <row r="94" spans="1:14" x14ac:dyDescent="0.35">
      <c r="A94" s="40" t="s">
        <v>128</v>
      </c>
      <c r="B94" s="43" t="str">
        <f t="shared" ref="B94" si="248">+IFERROR(B93/A93-1,"nm")</f>
        <v>nm</v>
      </c>
      <c r="C94" s="43">
        <f t="shared" ref="C94" si="249">+IFERROR(C93/B93-1,"nm")</f>
        <v>0.14054054054054044</v>
      </c>
      <c r="D94" s="43">
        <f t="shared" ref="D94" si="250">+IFERROR(D93/C93-1,"nm")</f>
        <v>0.12606635071090055</v>
      </c>
      <c r="E94" s="43">
        <f t="shared" ref="E94" si="251">+IFERROR(E93/D93-1,"nm")</f>
        <v>0.26936026936026947</v>
      </c>
      <c r="F94" s="43">
        <f t="shared" ref="F94" si="252">+IFERROR(F93/E93-1,"nm")</f>
        <v>0.19893899204244025</v>
      </c>
      <c r="G94" s="43">
        <f t="shared" ref="G94" si="253">+IFERROR(G93/F93-1,"nm")</f>
        <v>4.8672566371681381E-2</v>
      </c>
      <c r="H94" s="43">
        <f t="shared" ref="H94" si="254">+IFERROR(H93/G93-1,"nm")</f>
        <v>0.2378691983122363</v>
      </c>
      <c r="I94" s="43">
        <f t="shared" si="237"/>
        <v>-0.17426501917341286</v>
      </c>
      <c r="J94" s="43">
        <f>+J95+J96</f>
        <v>0</v>
      </c>
      <c r="K94" s="43">
        <f t="shared" ref="K94" si="255">+K95+K96</f>
        <v>0</v>
      </c>
      <c r="L94" s="43">
        <f t="shared" ref="L94" si="256">+L95+L96</f>
        <v>0</v>
      </c>
      <c r="M94" s="43">
        <f t="shared" ref="M94" si="257">+M95+M96</f>
        <v>0</v>
      </c>
      <c r="N94" s="43">
        <f t="shared" ref="N94" si="258">+N95+N96</f>
        <v>0</v>
      </c>
    </row>
    <row r="95" spans="1:14" x14ac:dyDescent="0.35">
      <c r="A95" s="40" t="s">
        <v>136</v>
      </c>
      <c r="B95" s="43">
        <f>Historicals!B214</f>
        <v>7.0000000000000007E-2</v>
      </c>
      <c r="C95" s="43">
        <f>Historicals!C214</f>
        <v>0.17</v>
      </c>
      <c r="D95" s="43">
        <f>Historicals!D214</f>
        <v>0.18</v>
      </c>
      <c r="E95" s="43">
        <f>Historicals!E214</f>
        <v>0.23</v>
      </c>
      <c r="F95" s="43">
        <f>Historicals!F214</f>
        <v>0.23</v>
      </c>
      <c r="G95" s="43">
        <f>Historicals!G214</f>
        <v>0.08</v>
      </c>
      <c r="H95" s="43">
        <f>Historicals!H214</f>
        <v>0.19</v>
      </c>
      <c r="I95" s="43">
        <f>Historicals!I214</f>
        <v>-0.21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</row>
    <row r="96" spans="1:14" x14ac:dyDescent="0.35">
      <c r="A96" s="40" t="s">
        <v>137</v>
      </c>
      <c r="B96" s="43" t="str">
        <f t="shared" ref="B96:H96" si="259">+IFERROR(B94-B95,"nm")</f>
        <v>nm</v>
      </c>
      <c r="C96" s="43">
        <f t="shared" si="259"/>
        <v>-2.9459459459459575E-2</v>
      </c>
      <c r="D96" s="43">
        <f t="shared" si="259"/>
        <v>-5.3933649289099439E-2</v>
      </c>
      <c r="E96" s="43">
        <f t="shared" si="259"/>
        <v>3.9360269360269456E-2</v>
      </c>
      <c r="F96" s="43">
        <f t="shared" si="259"/>
        <v>-3.1061007957559755E-2</v>
      </c>
      <c r="G96" s="43">
        <f t="shared" si="259"/>
        <v>-3.1327433628318621E-2</v>
      </c>
      <c r="H96" s="43">
        <f t="shared" si="259"/>
        <v>4.7869198312236294E-2</v>
      </c>
      <c r="I96" s="43">
        <f t="shared" ref="D96:I96" si="260">+IFERROR(I94-I95,"nm")</f>
        <v>3.5734980826587132E-2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</row>
    <row r="97" spans="1:14" x14ac:dyDescent="0.35">
      <c r="A97" s="41" t="s">
        <v>114</v>
      </c>
      <c r="B97" s="3">
        <f t="shared" ref="B97:I97" si="261">B85-B89-B93</f>
        <v>126</v>
      </c>
      <c r="C97" s="3">
        <f t="shared" si="261"/>
        <v>131</v>
      </c>
      <c r="D97" s="3">
        <f t="shared" si="261"/>
        <v>129</v>
      </c>
      <c r="E97" s="3">
        <f t="shared" ref="E97:H97" si="262">E85-E89-E93</f>
        <v>130</v>
      </c>
      <c r="F97" s="3">
        <f t="shared" si="262"/>
        <v>138</v>
      </c>
      <c r="G97" s="3">
        <f t="shared" si="262"/>
        <v>148</v>
      </c>
      <c r="H97" s="3">
        <f t="shared" si="262"/>
        <v>195</v>
      </c>
      <c r="I97" s="3">
        <f t="shared" si="261"/>
        <v>193</v>
      </c>
      <c r="J97" s="3">
        <f>+I97*(1+J98)</f>
        <v>193</v>
      </c>
      <c r="K97" s="3">
        <f t="shared" ref="K97" si="263">+J97*(1+K98)</f>
        <v>193</v>
      </c>
      <c r="L97" s="3">
        <f t="shared" ref="L97" si="264">+K97*(1+L98)</f>
        <v>193</v>
      </c>
      <c r="M97" s="3">
        <f t="shared" ref="M97" si="265">+L97*(1+M98)</f>
        <v>193</v>
      </c>
      <c r="N97" s="3">
        <f t="shared" ref="N97" si="266">+M97*(1+N98)</f>
        <v>193</v>
      </c>
    </row>
    <row r="98" spans="1:14" x14ac:dyDescent="0.35">
      <c r="A98" s="40" t="s">
        <v>128</v>
      </c>
      <c r="B98" s="43" t="str">
        <f t="shared" ref="B98" si="267">+IFERROR(B97/A97-1,"nm")</f>
        <v>nm</v>
      </c>
      <c r="C98" s="43">
        <f t="shared" ref="C98" si="268">+IFERROR(C97/B97-1,"nm")</f>
        <v>3.9682539682539764E-2</v>
      </c>
      <c r="D98" s="43">
        <f t="shared" ref="D98" si="269">+IFERROR(D97/C97-1,"nm")</f>
        <v>-1.5267175572519109E-2</v>
      </c>
      <c r="E98" s="43">
        <f t="shared" ref="E98" si="270">+IFERROR(E97/D97-1,"nm")</f>
        <v>7.7519379844961378E-3</v>
      </c>
      <c r="F98" s="43">
        <f t="shared" ref="F98" si="271">+IFERROR(F97/E97-1,"nm")</f>
        <v>6.1538461538461542E-2</v>
      </c>
      <c r="G98" s="43">
        <f t="shared" ref="G98" si="272">+IFERROR(G97/F97-1,"nm")</f>
        <v>7.2463768115942129E-2</v>
      </c>
      <c r="H98" s="43">
        <f t="shared" ref="H98" si="273">+IFERROR(H97/G97-1,"nm")</f>
        <v>0.31756756756756754</v>
      </c>
      <c r="I98" s="43">
        <f t="shared" si="237"/>
        <v>-1.025641025641022E-2</v>
      </c>
      <c r="J98" s="43">
        <f>+J99+J100</f>
        <v>0</v>
      </c>
      <c r="K98" s="43">
        <f t="shared" ref="K98" si="274">+K99+K100</f>
        <v>0</v>
      </c>
      <c r="L98" s="43">
        <f t="shared" ref="L98" si="275">+L99+L100</f>
        <v>0</v>
      </c>
      <c r="M98" s="43">
        <f t="shared" ref="M98" si="276">+M99+M100</f>
        <v>0</v>
      </c>
      <c r="N98" s="43">
        <f t="shared" ref="N98" si="277">+N99+N100</f>
        <v>0</v>
      </c>
    </row>
    <row r="99" spans="1:14" x14ac:dyDescent="0.35">
      <c r="A99" s="40" t="s">
        <v>136</v>
      </c>
      <c r="B99" s="43">
        <f>Historicals!B215</f>
        <v>0.01</v>
      </c>
      <c r="C99" s="43">
        <f>Historicals!C215</f>
        <v>7.0000000000000007E-2</v>
      </c>
      <c r="D99" s="43">
        <f>Historicals!D215</f>
        <v>0.03</v>
      </c>
      <c r="E99" s="43">
        <f>Historicals!E215</f>
        <v>-0.01</v>
      </c>
      <c r="F99" s="43">
        <f>Historicals!F215</f>
        <v>0.08</v>
      </c>
      <c r="G99" s="43">
        <f>Historicals!G215</f>
        <v>0.11</v>
      </c>
      <c r="H99" s="43">
        <f>Historicals!H215</f>
        <v>0.26</v>
      </c>
      <c r="I99" s="43">
        <f>Historicals!I215</f>
        <v>-0.06</v>
      </c>
      <c r="J99" s="45">
        <v>0</v>
      </c>
      <c r="K99" s="45">
        <v>0</v>
      </c>
      <c r="L99" s="45">
        <v>0</v>
      </c>
      <c r="M99" s="45">
        <v>0</v>
      </c>
      <c r="N99" s="45">
        <v>0</v>
      </c>
    </row>
    <row r="100" spans="1:14" x14ac:dyDescent="0.35">
      <c r="A100" s="40" t="s">
        <v>137</v>
      </c>
      <c r="B100" s="43" t="str">
        <f t="shared" ref="B100:H100" si="278">+IFERROR(B98-B99,"nm")</f>
        <v>nm</v>
      </c>
      <c r="C100" s="43">
        <f t="shared" si="278"/>
        <v>-3.0317460317460243E-2</v>
      </c>
      <c r="D100" s="43">
        <f t="shared" si="278"/>
        <v>-4.5267175572519108E-2</v>
      </c>
      <c r="E100" s="43">
        <f t="shared" si="278"/>
        <v>1.775193798449614E-2</v>
      </c>
      <c r="F100" s="43">
        <f t="shared" si="278"/>
        <v>-1.846153846153846E-2</v>
      </c>
      <c r="G100" s="43">
        <f t="shared" si="278"/>
        <v>-3.7536231884057872E-2</v>
      </c>
      <c r="H100" s="43">
        <f t="shared" si="278"/>
        <v>5.7567567567567535E-2</v>
      </c>
      <c r="I100" s="43">
        <f t="shared" ref="D100:I100" si="279">+IFERROR(I98-I99,"nm")</f>
        <v>4.9743589743589778E-2</v>
      </c>
      <c r="J100" s="45">
        <v>0</v>
      </c>
      <c r="K100" s="45">
        <v>0</v>
      </c>
      <c r="L100" s="45">
        <v>0</v>
      </c>
      <c r="M100" s="45">
        <v>0</v>
      </c>
      <c r="N100" s="45">
        <v>0</v>
      </c>
    </row>
    <row r="101" spans="1:14" x14ac:dyDescent="0.35">
      <c r="A101" s="9" t="s">
        <v>129</v>
      </c>
      <c r="B101" s="44">
        <f t="shared" ref="B101:I101" si="280">+B108+B104</f>
        <v>1039</v>
      </c>
      <c r="C101" s="44">
        <f t="shared" si="280"/>
        <v>1420</v>
      </c>
      <c r="D101" s="44">
        <f t="shared" si="280"/>
        <v>1561</v>
      </c>
      <c r="E101" s="44">
        <f t="shared" ref="E101:H101" si="281">+E108+E104</f>
        <v>1863</v>
      </c>
      <c r="F101" s="44">
        <f t="shared" si="281"/>
        <v>2426</v>
      </c>
      <c r="G101" s="44">
        <f t="shared" si="281"/>
        <v>2534</v>
      </c>
      <c r="H101" s="44">
        <f t="shared" si="281"/>
        <v>3289</v>
      </c>
      <c r="I101" s="44">
        <f t="shared" si="280"/>
        <v>2406</v>
      </c>
      <c r="J101" s="44">
        <f>+J85*J103</f>
        <v>2406</v>
      </c>
      <c r="K101" s="44">
        <f t="shared" ref="K101:N101" si="282">+K85*K103</f>
        <v>2406</v>
      </c>
      <c r="L101" s="44">
        <f t="shared" si="282"/>
        <v>2406</v>
      </c>
      <c r="M101" s="44">
        <f t="shared" si="282"/>
        <v>2406</v>
      </c>
      <c r="N101" s="44">
        <f t="shared" si="282"/>
        <v>2406</v>
      </c>
    </row>
    <row r="102" spans="1:14" x14ac:dyDescent="0.35">
      <c r="A102" s="42" t="s">
        <v>128</v>
      </c>
      <c r="B102" s="43" t="str">
        <f t="shared" ref="B102" si="283">+IFERROR(B101/A101-1,"nm")</f>
        <v>nm</v>
      </c>
      <c r="C102" s="43">
        <f t="shared" ref="C102" si="284">+IFERROR(C101/B101-1,"nm")</f>
        <v>0.36669874879692022</v>
      </c>
      <c r="D102" s="43">
        <f t="shared" ref="D102" si="285">+IFERROR(D101/C101-1,"nm")</f>
        <v>9.9295774647887303E-2</v>
      </c>
      <c r="E102" s="43">
        <f t="shared" ref="E102" si="286">+IFERROR(E101/D101-1,"nm")</f>
        <v>0.19346572709801402</v>
      </c>
      <c r="F102" s="43">
        <f t="shared" ref="F102" si="287">+IFERROR(F101/E101-1,"nm")</f>
        <v>0.3022007514761138</v>
      </c>
      <c r="G102" s="43">
        <f t="shared" ref="G102" si="288">+IFERROR(G101/F101-1,"nm")</f>
        <v>4.4517724649629109E-2</v>
      </c>
      <c r="H102" s="43">
        <f t="shared" ref="H102" si="289">+IFERROR(H101/G101-1,"nm")</f>
        <v>0.29794790844514596</v>
      </c>
      <c r="I102" s="43">
        <f t="shared" ref="B102:I102" si="290">+IFERROR(I101/H101-1,"nm")</f>
        <v>-0.26847065977500761</v>
      </c>
      <c r="J102" s="43">
        <f t="shared" ref="J102" si="291">+IFERROR(J101/I101-1,"nm")</f>
        <v>0</v>
      </c>
      <c r="K102" s="43">
        <f t="shared" ref="K102" si="292">+IFERROR(K101/J101-1,"nm")</f>
        <v>0</v>
      </c>
      <c r="L102" s="43">
        <f t="shared" ref="L102" si="293">+IFERROR(L101/K101-1,"nm")</f>
        <v>0</v>
      </c>
      <c r="M102" s="43">
        <f t="shared" ref="M102" si="294">+IFERROR(M101/L101-1,"nm")</f>
        <v>0</v>
      </c>
      <c r="N102" s="43">
        <f t="shared" ref="N102" si="295">+IFERROR(N101/M101-1,"nm")</f>
        <v>0</v>
      </c>
    </row>
    <row r="103" spans="1:14" x14ac:dyDescent="0.35">
      <c r="A103" s="42" t="s">
        <v>130</v>
      </c>
      <c r="B103" s="43">
        <f t="shared" ref="B103:H103" si="296">+IFERROR(B101/B$85,"nm")</f>
        <v>0.33876752526899251</v>
      </c>
      <c r="C103" s="43">
        <f t="shared" si="296"/>
        <v>0.37516512549537651</v>
      </c>
      <c r="D103" s="43">
        <f t="shared" si="296"/>
        <v>0.36842105263157893</v>
      </c>
      <c r="E103" s="43">
        <f t="shared" si="296"/>
        <v>0.36287495130502534</v>
      </c>
      <c r="F103" s="43">
        <f t="shared" si="296"/>
        <v>0.3907860824742268</v>
      </c>
      <c r="G103" s="43">
        <f t="shared" si="296"/>
        <v>0.37939811349004343</v>
      </c>
      <c r="H103" s="43">
        <f t="shared" si="296"/>
        <v>0.39674306393244874</v>
      </c>
      <c r="I103" s="43">
        <f t="shared" ref="C103:I103" si="297">+IFERROR(I101/I$85,"nm")</f>
        <v>0.31880217304889358</v>
      </c>
      <c r="J103" s="45">
        <f>+I103</f>
        <v>0.31880217304889358</v>
      </c>
      <c r="K103" s="45">
        <f t="shared" ref="K103:N103" si="298">+J103</f>
        <v>0.31880217304889358</v>
      </c>
      <c r="L103" s="45">
        <f t="shared" si="298"/>
        <v>0.31880217304889358</v>
      </c>
      <c r="M103" s="45">
        <f t="shared" si="298"/>
        <v>0.31880217304889358</v>
      </c>
      <c r="N103" s="45">
        <f t="shared" si="298"/>
        <v>0.31880217304889358</v>
      </c>
    </row>
    <row r="104" spans="1:14" x14ac:dyDescent="0.35">
      <c r="A104" s="9" t="s">
        <v>131</v>
      </c>
      <c r="B104" s="9">
        <f>Historicals!B193</f>
        <v>46</v>
      </c>
      <c r="C104" s="9">
        <f>Historicals!C193</f>
        <v>48</v>
      </c>
      <c r="D104" s="9">
        <f>Historicals!D193</f>
        <v>54</v>
      </c>
      <c r="E104" s="9">
        <f>Historicals!E193</f>
        <v>56</v>
      </c>
      <c r="F104" s="9">
        <f>Historicals!F193</f>
        <v>50</v>
      </c>
      <c r="G104" s="9">
        <f>Historicals!G193</f>
        <v>44</v>
      </c>
      <c r="H104" s="9">
        <f>Historicals!H193</f>
        <v>46</v>
      </c>
      <c r="I104" s="9">
        <f>Historicals!I193</f>
        <v>41</v>
      </c>
      <c r="J104" s="44">
        <f>+J107*J114</f>
        <v>41</v>
      </c>
      <c r="K104" s="44">
        <f t="shared" ref="K104:N104" si="299">+K107*K114</f>
        <v>41</v>
      </c>
      <c r="L104" s="44">
        <f t="shared" si="299"/>
        <v>41</v>
      </c>
      <c r="M104" s="44">
        <f t="shared" si="299"/>
        <v>41</v>
      </c>
      <c r="N104" s="44">
        <f t="shared" si="299"/>
        <v>41</v>
      </c>
    </row>
    <row r="105" spans="1:14" x14ac:dyDescent="0.35">
      <c r="A105" s="42" t="s">
        <v>128</v>
      </c>
      <c r="B105" s="43" t="str">
        <f t="shared" ref="B105" si="300">+IFERROR(B104/A104-1,"nm")</f>
        <v>nm</v>
      </c>
      <c r="C105" s="43">
        <f t="shared" ref="C105" si="301">+IFERROR(C104/B104-1,"nm")</f>
        <v>4.3478260869565188E-2</v>
      </c>
      <c r="D105" s="43">
        <f t="shared" ref="D105" si="302">+IFERROR(D104/C104-1,"nm")</f>
        <v>0.125</v>
      </c>
      <c r="E105" s="43">
        <f t="shared" ref="E105" si="303">+IFERROR(E104/D104-1,"nm")</f>
        <v>3.7037037037036979E-2</v>
      </c>
      <c r="F105" s="43">
        <f t="shared" ref="F105" si="304">+IFERROR(F104/E104-1,"nm")</f>
        <v>-0.1071428571428571</v>
      </c>
      <c r="G105" s="43">
        <f t="shared" ref="G105" si="305">+IFERROR(G104/F104-1,"nm")</f>
        <v>-0.12</v>
      </c>
      <c r="H105" s="43">
        <f t="shared" ref="H105" si="306">+IFERROR(H104/G104-1,"nm")</f>
        <v>4.5454545454545414E-2</v>
      </c>
      <c r="I105" s="43">
        <f t="shared" ref="B105:I105" si="307">+IFERROR(I104/H104-1,"nm")</f>
        <v>-0.10869565217391308</v>
      </c>
      <c r="J105" s="43">
        <f t="shared" ref="J105" si="308">+IFERROR(J104/I104-1,"nm")</f>
        <v>0</v>
      </c>
      <c r="K105" s="43">
        <f t="shared" ref="K105" si="309">+IFERROR(K104/J104-1,"nm")</f>
        <v>0</v>
      </c>
      <c r="L105" s="43">
        <f t="shared" ref="L105" si="310">+IFERROR(L104/K104-1,"nm")</f>
        <v>0</v>
      </c>
      <c r="M105" s="43">
        <f t="shared" ref="M105" si="311">+IFERROR(M104/L104-1,"nm")</f>
        <v>0</v>
      </c>
      <c r="N105" s="43">
        <f t="shared" ref="N105" si="312">+IFERROR(N104/M104-1,"nm")</f>
        <v>0</v>
      </c>
    </row>
    <row r="106" spans="1:14" x14ac:dyDescent="0.35">
      <c r="A106" s="42" t="s">
        <v>132</v>
      </c>
      <c r="B106" s="43">
        <f t="shared" ref="B106:H106" si="313">+IFERROR(B104/B$85,"nm")</f>
        <v>1.4998369742419302E-2</v>
      </c>
      <c r="C106" s="43">
        <f t="shared" si="313"/>
        <v>1.2681638044914135E-2</v>
      </c>
      <c r="D106" s="43">
        <f t="shared" si="313"/>
        <v>1.2744866650932263E-2</v>
      </c>
      <c r="E106" s="43">
        <f t="shared" si="313"/>
        <v>1.090767432800935E-2</v>
      </c>
      <c r="F106" s="43">
        <f t="shared" si="313"/>
        <v>8.0541237113402053E-3</v>
      </c>
      <c r="G106" s="43">
        <f t="shared" si="313"/>
        <v>6.5878125467884411E-3</v>
      </c>
      <c r="H106" s="43">
        <f t="shared" si="313"/>
        <v>5.5488540410132689E-3</v>
      </c>
      <c r="I106" s="43">
        <f t="shared" ref="C106:I106" si="314">+IFERROR(I104/I$85,"nm")</f>
        <v>5.4326222340002651E-3</v>
      </c>
      <c r="J106" s="43">
        <f t="shared" ref="J106:N106" si="315">+IFERROR(J104/J$21,"nm")</f>
        <v>2.2339671988230807E-3</v>
      </c>
      <c r="K106" s="43">
        <f t="shared" si="315"/>
        <v>2.2339671988230807E-3</v>
      </c>
      <c r="L106" s="43">
        <f t="shared" si="315"/>
        <v>2.2339671988230807E-3</v>
      </c>
      <c r="M106" s="43">
        <f t="shared" si="315"/>
        <v>2.2339671988230807E-3</v>
      </c>
      <c r="N106" s="43">
        <f t="shared" si="315"/>
        <v>2.2339671988230807E-3</v>
      </c>
    </row>
    <row r="107" spans="1:14" x14ac:dyDescent="0.35">
      <c r="A107" s="42" t="s">
        <v>141</v>
      </c>
      <c r="B107" s="43">
        <f t="shared" ref="B107:H107" si="316">+IFERROR(B104/B114,"nm")</f>
        <v>0.18110236220472442</v>
      </c>
      <c r="C107" s="43">
        <f t="shared" si="316"/>
        <v>0.20512820512820512</v>
      </c>
      <c r="D107" s="43">
        <f t="shared" si="316"/>
        <v>0.24</v>
      </c>
      <c r="E107" s="43">
        <f t="shared" si="316"/>
        <v>0.21875</v>
      </c>
      <c r="F107" s="43">
        <f t="shared" si="316"/>
        <v>0.2109704641350211</v>
      </c>
      <c r="G107" s="43">
        <f t="shared" si="316"/>
        <v>0.20560747663551401</v>
      </c>
      <c r="H107" s="43">
        <f t="shared" si="316"/>
        <v>0.15972222222222221</v>
      </c>
      <c r="I107" s="43">
        <f t="shared" ref="B107:I107" si="317">+IFERROR(I104/I114,"nm")</f>
        <v>0.13531353135313531</v>
      </c>
      <c r="J107" s="45">
        <f>+I107</f>
        <v>0.13531353135313531</v>
      </c>
      <c r="K107" s="45">
        <f t="shared" ref="K107:N107" si="318">+J107</f>
        <v>0.13531353135313531</v>
      </c>
      <c r="L107" s="45">
        <f t="shared" si="318"/>
        <v>0.13531353135313531</v>
      </c>
      <c r="M107" s="45">
        <f t="shared" si="318"/>
        <v>0.13531353135313531</v>
      </c>
      <c r="N107" s="45">
        <f t="shared" si="318"/>
        <v>0.13531353135313531</v>
      </c>
    </row>
    <row r="108" spans="1:14" x14ac:dyDescent="0.35">
      <c r="A108" s="9" t="s">
        <v>133</v>
      </c>
      <c r="B108" s="9">
        <f>+Historicals!B154</f>
        <v>993</v>
      </c>
      <c r="C108" s="9">
        <f>+Historicals!C154</f>
        <v>1372</v>
      </c>
      <c r="D108" s="9">
        <f>+Historicals!D154</f>
        <v>1507</v>
      </c>
      <c r="E108" s="9">
        <f>+Historicals!E154</f>
        <v>1807</v>
      </c>
      <c r="F108" s="9">
        <f>+Historicals!F154</f>
        <v>2376</v>
      </c>
      <c r="G108" s="9">
        <f>+Historicals!G154</f>
        <v>2490</v>
      </c>
      <c r="H108" s="9">
        <f>+Historicals!H154</f>
        <v>3243</v>
      </c>
      <c r="I108" s="9">
        <f>+Historicals!I154</f>
        <v>2365</v>
      </c>
      <c r="J108" s="9">
        <f>+J101-J104</f>
        <v>2365</v>
      </c>
      <c r="K108" s="9">
        <f t="shared" ref="K108:N108" si="319">+K101-K104</f>
        <v>2365</v>
      </c>
      <c r="L108" s="9">
        <f t="shared" si="319"/>
        <v>2365</v>
      </c>
      <c r="M108" s="9">
        <f t="shared" si="319"/>
        <v>2365</v>
      </c>
      <c r="N108" s="9">
        <f t="shared" si="319"/>
        <v>2365</v>
      </c>
    </row>
    <row r="109" spans="1:14" x14ac:dyDescent="0.35">
      <c r="A109" s="42" t="s">
        <v>128</v>
      </c>
      <c r="B109" s="43" t="str">
        <f t="shared" ref="B109" si="320">+IFERROR(B108/A108-1,"nm")</f>
        <v>nm</v>
      </c>
      <c r="C109" s="43">
        <f t="shared" ref="C109" si="321">+IFERROR(C108/B108-1,"nm")</f>
        <v>0.38167170191339372</v>
      </c>
      <c r="D109" s="43">
        <f t="shared" ref="D109" si="322">+IFERROR(D108/C108-1,"nm")</f>
        <v>9.8396501457725938E-2</v>
      </c>
      <c r="E109" s="43">
        <f t="shared" ref="E109" si="323">+IFERROR(E108/D108-1,"nm")</f>
        <v>0.19907100199071004</v>
      </c>
      <c r="F109" s="43">
        <f t="shared" ref="F109" si="324">+IFERROR(F108/E108-1,"nm")</f>
        <v>0.31488655229662421</v>
      </c>
      <c r="G109" s="43">
        <f t="shared" ref="G109" si="325">+IFERROR(G108/F108-1,"nm")</f>
        <v>4.7979797979798011E-2</v>
      </c>
      <c r="H109" s="43">
        <f t="shared" ref="H109" si="326">+IFERROR(H108/G108-1,"nm")</f>
        <v>0.30240963855421676</v>
      </c>
      <c r="I109" s="43">
        <f t="shared" ref="B109:I109" si="327">+IFERROR(I108/H108-1,"nm")</f>
        <v>-0.27073697193956214</v>
      </c>
      <c r="J109" s="43">
        <f t="shared" ref="J109" si="328">+IFERROR(J108/I108-1,"nm")</f>
        <v>0</v>
      </c>
      <c r="K109" s="43">
        <f t="shared" ref="K109" si="329">+IFERROR(K108/J108-1,"nm")</f>
        <v>0</v>
      </c>
      <c r="L109" s="43">
        <f t="shared" ref="L109" si="330">+IFERROR(L108/K108-1,"nm")</f>
        <v>0</v>
      </c>
      <c r="M109" s="43">
        <f t="shared" ref="M109" si="331">+IFERROR(M108/L108-1,"nm")</f>
        <v>0</v>
      </c>
      <c r="N109" s="43">
        <f t="shared" ref="N109" si="332">+IFERROR(N108/M108-1,"nm")</f>
        <v>0</v>
      </c>
    </row>
    <row r="110" spans="1:14" x14ac:dyDescent="0.35">
      <c r="A110" s="42" t="s">
        <v>130</v>
      </c>
      <c r="B110" s="43">
        <f t="shared" ref="B110:H110" si="333">+IFERROR(B108/B$85,"nm")</f>
        <v>0.3237691555265732</v>
      </c>
      <c r="C110" s="43">
        <f t="shared" si="333"/>
        <v>0.36248348745046233</v>
      </c>
      <c r="D110" s="43">
        <f t="shared" si="333"/>
        <v>0.35567618598064671</v>
      </c>
      <c r="E110" s="43">
        <f t="shared" si="333"/>
        <v>0.35196727697701596</v>
      </c>
      <c r="F110" s="43">
        <f t="shared" si="333"/>
        <v>0.38273195876288657</v>
      </c>
      <c r="G110" s="43">
        <f t="shared" si="333"/>
        <v>0.37281030094325496</v>
      </c>
      <c r="H110" s="43">
        <f t="shared" si="333"/>
        <v>0.39119420989143544</v>
      </c>
      <c r="I110" s="43">
        <f t="shared" ref="C110:I110" si="334">+IFERROR(I108/I$85,"nm")</f>
        <v>0.31336955081489332</v>
      </c>
      <c r="J110" s="43">
        <f t="shared" ref="J110:N110" si="335">+IFERROR(J108/J$21,"nm")</f>
        <v>0.12886176646869721</v>
      </c>
      <c r="K110" s="43">
        <f t="shared" si="335"/>
        <v>0.12886176646869721</v>
      </c>
      <c r="L110" s="43">
        <f t="shared" si="335"/>
        <v>0.12886176646869721</v>
      </c>
      <c r="M110" s="43">
        <f t="shared" si="335"/>
        <v>0.12886176646869721</v>
      </c>
      <c r="N110" s="43">
        <f t="shared" si="335"/>
        <v>0.12886176646869721</v>
      </c>
    </row>
    <row r="111" spans="1:14" x14ac:dyDescent="0.35">
      <c r="A111" s="9" t="s">
        <v>134</v>
      </c>
      <c r="B111" s="9">
        <f>+Historicals!B181</f>
        <v>69</v>
      </c>
      <c r="C111" s="9">
        <f>+Historicals!C181</f>
        <v>44</v>
      </c>
      <c r="D111" s="9">
        <f>+Historicals!D181</f>
        <v>51</v>
      </c>
      <c r="E111" s="9">
        <f>+Historicals!E181</f>
        <v>76</v>
      </c>
      <c r="F111" s="9">
        <f>+Historicals!F181</f>
        <v>49</v>
      </c>
      <c r="G111" s="9">
        <f>+Historicals!G181</f>
        <v>28</v>
      </c>
      <c r="H111" s="9">
        <f>+Historicals!H181</f>
        <v>94</v>
      </c>
      <c r="I111" s="9">
        <f>+Historicals!I181</f>
        <v>78</v>
      </c>
      <c r="J111" s="44">
        <f>+J85*J113</f>
        <v>78</v>
      </c>
      <c r="K111" s="44">
        <f t="shared" ref="K111:N111" si="336">+K85*K113</f>
        <v>78</v>
      </c>
      <c r="L111" s="44">
        <f t="shared" si="336"/>
        <v>78</v>
      </c>
      <c r="M111" s="44">
        <f t="shared" si="336"/>
        <v>78</v>
      </c>
      <c r="N111" s="44">
        <f t="shared" si="336"/>
        <v>78</v>
      </c>
    </row>
    <row r="112" spans="1:14" x14ac:dyDescent="0.35">
      <c r="A112" s="42" t="s">
        <v>128</v>
      </c>
      <c r="B112" s="43" t="str">
        <f t="shared" ref="B112" si="337">+IFERROR(B111/A111-1,"nm")</f>
        <v>nm</v>
      </c>
      <c r="C112" s="43">
        <f t="shared" ref="C112" si="338">+IFERROR(C111/B111-1,"nm")</f>
        <v>-0.3623188405797102</v>
      </c>
      <c r="D112" s="43">
        <f t="shared" ref="D112" si="339">+IFERROR(D111/C111-1,"nm")</f>
        <v>0.15909090909090917</v>
      </c>
      <c r="E112" s="43">
        <f t="shared" ref="E112" si="340">+IFERROR(E111/D111-1,"nm")</f>
        <v>0.49019607843137258</v>
      </c>
      <c r="F112" s="43">
        <f t="shared" ref="F112" si="341">+IFERROR(F111/E111-1,"nm")</f>
        <v>-0.35526315789473684</v>
      </c>
      <c r="G112" s="43">
        <f t="shared" ref="G112" si="342">+IFERROR(G111/F111-1,"nm")</f>
        <v>-0.4285714285714286</v>
      </c>
      <c r="H112" s="43">
        <f t="shared" ref="H112" si="343">+IFERROR(H111/G111-1,"nm")</f>
        <v>2.3571428571428572</v>
      </c>
      <c r="I112" s="43">
        <f t="shared" ref="B112:I112" si="344">+IFERROR(I111/H111-1,"nm")</f>
        <v>-0.17021276595744683</v>
      </c>
      <c r="J112" s="43">
        <f t="shared" ref="J112" si="345">+IFERROR(J111/I111-1,"nm")</f>
        <v>0</v>
      </c>
      <c r="K112" s="43">
        <f t="shared" ref="K112" si="346">+IFERROR(K111/J111-1,"nm")</f>
        <v>0</v>
      </c>
      <c r="L112" s="43">
        <f t="shared" ref="L112" si="347">+IFERROR(L111/K111-1,"nm")</f>
        <v>0</v>
      </c>
      <c r="M112" s="43">
        <f t="shared" ref="M112" si="348">+IFERROR(M111/L111-1,"nm")</f>
        <v>0</v>
      </c>
      <c r="N112" s="43">
        <f t="shared" ref="N112" si="349">+IFERROR(N111/M111-1,"nm")</f>
        <v>0</v>
      </c>
    </row>
    <row r="113" spans="1:14" x14ac:dyDescent="0.35">
      <c r="A113" s="42" t="s">
        <v>132</v>
      </c>
      <c r="B113" s="43">
        <f t="shared" ref="B113:H113" si="350">+IFERROR(B111/B$85,"nm")</f>
        <v>2.2497554613628953E-2</v>
      </c>
      <c r="C113" s="43">
        <f t="shared" si="350"/>
        <v>1.1624834874504624E-2</v>
      </c>
      <c r="D113" s="43">
        <f t="shared" si="350"/>
        <v>1.2036818503658248E-2</v>
      </c>
      <c r="E113" s="43">
        <f t="shared" si="350"/>
        <v>1.4803272302298403E-2</v>
      </c>
      <c r="F113" s="43">
        <f t="shared" si="350"/>
        <v>7.8930412371134018E-3</v>
      </c>
      <c r="G113" s="43">
        <f t="shared" si="350"/>
        <v>4.1922443479562805E-3</v>
      </c>
      <c r="H113" s="43">
        <f t="shared" si="350"/>
        <v>1.1338962605548853E-2</v>
      </c>
      <c r="I113" s="43">
        <f t="shared" ref="C113:I113" si="351">+IFERROR(I111/I$85,"nm")</f>
        <v>1.0335232542732211E-2</v>
      </c>
      <c r="J113" s="45">
        <f>+I113</f>
        <v>1.0335232542732211E-2</v>
      </c>
      <c r="K113" s="45">
        <f t="shared" ref="K113:N113" si="352">+J113</f>
        <v>1.0335232542732211E-2</v>
      </c>
      <c r="L113" s="45">
        <f t="shared" si="352"/>
        <v>1.0335232542732211E-2</v>
      </c>
      <c r="M113" s="45">
        <f t="shared" si="352"/>
        <v>1.0335232542732211E-2</v>
      </c>
      <c r="N113" s="45">
        <f t="shared" si="352"/>
        <v>1.0335232542732211E-2</v>
      </c>
    </row>
    <row r="114" spans="1:14" x14ac:dyDescent="0.35">
      <c r="A114" s="9" t="s">
        <v>142</v>
      </c>
      <c r="B114" s="9">
        <f>Historicals!B169</f>
        <v>254</v>
      </c>
      <c r="C114" s="9">
        <f>Historicals!C169</f>
        <v>234</v>
      </c>
      <c r="D114" s="9">
        <f>Historicals!D169</f>
        <v>225</v>
      </c>
      <c r="E114" s="9">
        <f>Historicals!E169</f>
        <v>256</v>
      </c>
      <c r="F114" s="9">
        <f>Historicals!F169</f>
        <v>237</v>
      </c>
      <c r="G114" s="9">
        <f>Historicals!G169</f>
        <v>214</v>
      </c>
      <c r="H114" s="9">
        <f>Historicals!H169</f>
        <v>288</v>
      </c>
      <c r="I114" s="9">
        <f>Historicals!I169</f>
        <v>303</v>
      </c>
      <c r="J114" s="44">
        <f>+J85*J116</f>
        <v>303</v>
      </c>
      <c r="K114" s="44">
        <f t="shared" ref="K114:N114" si="353">+K85*K116</f>
        <v>303</v>
      </c>
      <c r="L114" s="44">
        <f t="shared" si="353"/>
        <v>303</v>
      </c>
      <c r="M114" s="44">
        <f t="shared" si="353"/>
        <v>303</v>
      </c>
      <c r="N114" s="44">
        <f t="shared" si="353"/>
        <v>303</v>
      </c>
    </row>
    <row r="115" spans="1:14" x14ac:dyDescent="0.35">
      <c r="A115" s="42" t="s">
        <v>128</v>
      </c>
      <c r="B115" s="43" t="str">
        <f t="shared" ref="B115:H115" si="354">+IFERROR(B114/A114-1,"nm")</f>
        <v>nm</v>
      </c>
      <c r="C115" s="43">
        <f t="shared" si="354"/>
        <v>-7.8740157480314932E-2</v>
      </c>
      <c r="D115" s="43">
        <f t="shared" si="354"/>
        <v>-3.8461538461538436E-2</v>
      </c>
      <c r="E115" s="43">
        <f t="shared" si="354"/>
        <v>0.13777777777777778</v>
      </c>
      <c r="F115" s="43">
        <f t="shared" si="354"/>
        <v>-7.421875E-2</v>
      </c>
      <c r="G115" s="43">
        <f t="shared" si="354"/>
        <v>-9.7046413502109741E-2</v>
      </c>
      <c r="H115" s="43">
        <f t="shared" si="354"/>
        <v>0.34579439252336441</v>
      </c>
      <c r="I115" s="43">
        <f>+IFERROR(I114/H114-1,"nm")</f>
        <v>5.2083333333333259E-2</v>
      </c>
      <c r="J115" s="43">
        <f>+J116+J117</f>
        <v>4.0148403339075128E-2</v>
      </c>
      <c r="K115" s="43">
        <f t="shared" ref="K115" si="355">+K116+K117</f>
        <v>4.0148403339075128E-2</v>
      </c>
      <c r="L115" s="43">
        <f t="shared" ref="L115" si="356">+L116+L117</f>
        <v>4.0148403339075128E-2</v>
      </c>
      <c r="M115" s="43">
        <f t="shared" ref="M115" si="357">+M116+M117</f>
        <v>4.0148403339075128E-2</v>
      </c>
      <c r="N115" s="43">
        <f t="shared" ref="N115" si="358">+N116+N117</f>
        <v>4.0148403339075128E-2</v>
      </c>
    </row>
    <row r="116" spans="1:14" x14ac:dyDescent="0.35">
      <c r="A116" s="42" t="s">
        <v>132</v>
      </c>
      <c r="B116" s="43">
        <f t="shared" ref="B116:H116" si="359">+IFERROR(B114/B$85,"nm")</f>
        <v>8.2817085099445714E-2</v>
      </c>
      <c r="C116" s="43">
        <f t="shared" si="359"/>
        <v>6.1822985468956405E-2</v>
      </c>
      <c r="D116" s="43">
        <f t="shared" si="359"/>
        <v>5.31036110455511E-2</v>
      </c>
      <c r="E116" s="43">
        <f t="shared" si="359"/>
        <v>4.9863654070899883E-2</v>
      </c>
      <c r="F116" s="43">
        <f t="shared" si="359"/>
        <v>3.817654639175258E-2</v>
      </c>
      <c r="G116" s="43">
        <f t="shared" si="359"/>
        <v>3.2040724659380147E-2</v>
      </c>
      <c r="H116" s="43">
        <f t="shared" si="359"/>
        <v>3.4740651387213509E-2</v>
      </c>
      <c r="I116" s="43">
        <f t="shared" ref="C116:I116" si="360">+IFERROR(I114/I$85,"nm")</f>
        <v>4.0148403339075128E-2</v>
      </c>
      <c r="J116" s="45">
        <f>+I116</f>
        <v>4.0148403339075128E-2</v>
      </c>
      <c r="K116" s="45">
        <f t="shared" ref="K116:N116" si="361">+J116</f>
        <v>4.0148403339075128E-2</v>
      </c>
      <c r="L116" s="45">
        <f t="shared" si="361"/>
        <v>4.0148403339075128E-2</v>
      </c>
      <c r="M116" s="45">
        <f t="shared" si="361"/>
        <v>4.0148403339075128E-2</v>
      </c>
      <c r="N116" s="45">
        <f t="shared" si="361"/>
        <v>4.0148403339075128E-2</v>
      </c>
    </row>
    <row r="117" spans="1:14" x14ac:dyDescent="0.35">
      <c r="A117" s="39" t="s">
        <v>105</v>
      </c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</row>
    <row r="118" spans="1:14" x14ac:dyDescent="0.35">
      <c r="A118" s="9" t="s">
        <v>135</v>
      </c>
      <c r="B118" s="9">
        <f>Historicals!B121</f>
        <v>0</v>
      </c>
      <c r="C118" s="9">
        <f>Historicals!C121</f>
        <v>0</v>
      </c>
      <c r="D118" s="9">
        <f>Historicals!D121</f>
        <v>0</v>
      </c>
      <c r="E118" s="9">
        <f>Historicals!E121</f>
        <v>5166</v>
      </c>
      <c r="F118" s="9">
        <f>Historicals!F121</f>
        <v>5254</v>
      </c>
      <c r="G118" s="9">
        <f>Historicals!G121</f>
        <v>5028</v>
      </c>
      <c r="H118" s="9">
        <f>Historicals!H121</f>
        <v>5343</v>
      </c>
      <c r="I118" s="9">
        <f>Historicals!I121</f>
        <v>5955</v>
      </c>
      <c r="J118" s="9">
        <f>+SUM(J122+J126+J130)</f>
        <v>5955</v>
      </c>
      <c r="K118" s="9">
        <f t="shared" ref="K118:N118" si="362">+SUM(K122+K126+K130)</f>
        <v>5955</v>
      </c>
      <c r="L118" s="9">
        <f t="shared" si="362"/>
        <v>5955</v>
      </c>
      <c r="M118" s="9">
        <f t="shared" si="362"/>
        <v>5955</v>
      </c>
      <c r="N118" s="9">
        <f t="shared" si="362"/>
        <v>5955</v>
      </c>
    </row>
    <row r="119" spans="1:14" x14ac:dyDescent="0.35">
      <c r="A119" s="40" t="s">
        <v>128</v>
      </c>
      <c r="B119" s="43" t="str">
        <f t="shared" ref="B119" si="363">+IFERROR(B118/A118-1,"nm")</f>
        <v>nm</v>
      </c>
      <c r="C119" s="43" t="str">
        <f t="shared" ref="C119" si="364">+IFERROR(C118/B118-1,"nm")</f>
        <v>nm</v>
      </c>
      <c r="D119" s="43" t="str">
        <f t="shared" ref="D119" si="365">+IFERROR(D118/C118-1,"nm")</f>
        <v>nm</v>
      </c>
      <c r="E119" s="43" t="str">
        <f t="shared" ref="E119" si="366">+IFERROR(E118/D118-1,"nm")</f>
        <v>nm</v>
      </c>
      <c r="F119" s="43">
        <f t="shared" ref="F119" si="367">+IFERROR(F118/E118-1,"nm")</f>
        <v>1.7034456058846237E-2</v>
      </c>
      <c r="G119" s="43">
        <f t="shared" ref="G119" si="368">+IFERROR(G118/F118-1,"nm")</f>
        <v>-4.3014845831747195E-2</v>
      </c>
      <c r="H119" s="43">
        <f t="shared" ref="H119" si="369">+IFERROR(H118/G118-1,"nm")</f>
        <v>6.2649164677804237E-2</v>
      </c>
      <c r="I119" s="43">
        <f t="shared" ref="B119:I119" si="370">+IFERROR(I118/H118-1,"nm")</f>
        <v>0.11454239191465465</v>
      </c>
      <c r="J119" s="43">
        <f>+IFERROR(J118/I118-1,"nm")</f>
        <v>0</v>
      </c>
      <c r="K119" s="43">
        <f t="shared" ref="K119" si="371">+IFERROR(K118/J118-1,"nm")</f>
        <v>0</v>
      </c>
      <c r="L119" s="43">
        <f t="shared" ref="L119" si="372">+IFERROR(L118/K118-1,"nm")</f>
        <v>0</v>
      </c>
      <c r="M119" s="43">
        <f t="shared" ref="M119" si="373">+IFERROR(M118/L118-1,"nm")</f>
        <v>0</v>
      </c>
      <c r="N119" s="43">
        <f t="shared" ref="N119" si="374">+IFERROR(N118/M118-1,"nm")</f>
        <v>0</v>
      </c>
    </row>
    <row r="120" spans="1:14" x14ac:dyDescent="0.35">
      <c r="A120" s="40" t="s">
        <v>136</v>
      </c>
      <c r="B120" s="43">
        <f>Historicals!B216</f>
        <v>0</v>
      </c>
      <c r="C120" s="43">
        <f>Historicals!C216</f>
        <v>0</v>
      </c>
      <c r="D120" s="43">
        <f>Historicals!D216</f>
        <v>0.13</v>
      </c>
      <c r="E120" s="43">
        <f>Historicals!E216</f>
        <v>0.1</v>
      </c>
      <c r="F120" s="43">
        <f>Historicals!F216</f>
        <v>0.13</v>
      </c>
      <c r="G120" s="43">
        <f>Historicals!G216</f>
        <v>0.01</v>
      </c>
      <c r="H120" s="43">
        <f>Historicals!H216</f>
        <v>0.08</v>
      </c>
      <c r="I120" s="43">
        <f>Historicals!I216</f>
        <v>0.16</v>
      </c>
      <c r="J120" s="45">
        <v>0</v>
      </c>
      <c r="K120" s="45">
        <v>0</v>
      </c>
      <c r="L120" s="45">
        <v>0</v>
      </c>
      <c r="M120" s="45">
        <v>0</v>
      </c>
      <c r="N120" s="45">
        <v>0</v>
      </c>
    </row>
    <row r="121" spans="1:14" x14ac:dyDescent="0.35">
      <c r="A121" s="40" t="s">
        <v>137</v>
      </c>
      <c r="B121" s="43" t="str">
        <f t="shared" ref="B121:H121" si="375">+IFERROR(B119-B120,"nm")</f>
        <v>nm</v>
      </c>
      <c r="C121" s="43" t="str">
        <f t="shared" si="375"/>
        <v>nm</v>
      </c>
      <c r="D121" s="43" t="str">
        <f t="shared" si="375"/>
        <v>nm</v>
      </c>
      <c r="E121" s="43" t="str">
        <f t="shared" si="375"/>
        <v>nm</v>
      </c>
      <c r="F121" s="43">
        <f t="shared" si="375"/>
        <v>-0.11296554394115377</v>
      </c>
      <c r="G121" s="43">
        <f t="shared" si="375"/>
        <v>-5.3014845831747197E-2</v>
      </c>
      <c r="H121" s="43">
        <f t="shared" si="375"/>
        <v>-1.7350835322195765E-2</v>
      </c>
      <c r="I121" s="43">
        <f>+IFERROR(I119-I120,"nm")</f>
        <v>-4.5457608085345352E-2</v>
      </c>
      <c r="J121" s="45">
        <v>0</v>
      </c>
      <c r="K121" s="45">
        <v>0</v>
      </c>
      <c r="L121" s="45">
        <v>0</v>
      </c>
      <c r="M121" s="45">
        <v>0</v>
      </c>
      <c r="N121" s="45">
        <v>0</v>
      </c>
    </row>
    <row r="122" spans="1:14" x14ac:dyDescent="0.35">
      <c r="A122" s="41" t="s">
        <v>112</v>
      </c>
      <c r="B122" s="3">
        <f>Historicals!B122</f>
        <v>0</v>
      </c>
      <c r="C122" s="3">
        <f>Historicals!C122</f>
        <v>0</v>
      </c>
      <c r="D122" s="3">
        <f>Historicals!D122</f>
        <v>0</v>
      </c>
      <c r="E122" s="3">
        <f>Historicals!E122</f>
        <v>3575</v>
      </c>
      <c r="F122" s="3">
        <f>Historicals!F122</f>
        <v>3622</v>
      </c>
      <c r="G122" s="3">
        <f>Historicals!G122</f>
        <v>3449</v>
      </c>
      <c r="H122" s="3">
        <f>Historicals!H122</f>
        <v>3659</v>
      </c>
      <c r="I122" s="3">
        <f>Historicals!I122</f>
        <v>4111</v>
      </c>
      <c r="J122" s="3">
        <f>+I122*(1+J123)</f>
        <v>4111</v>
      </c>
      <c r="K122" s="3">
        <f t="shared" ref="K122" si="376">+J122*(1+K123)</f>
        <v>4111</v>
      </c>
      <c r="L122" s="3">
        <f t="shared" ref="L122" si="377">+K122*(1+L123)</f>
        <v>4111</v>
      </c>
      <c r="M122" s="3">
        <f t="shared" ref="M122" si="378">+L122*(1+M123)</f>
        <v>4111</v>
      </c>
      <c r="N122" s="3">
        <f t="shared" ref="N122" si="379">+M122*(1+N123)</f>
        <v>4111</v>
      </c>
    </row>
    <row r="123" spans="1:14" x14ac:dyDescent="0.35">
      <c r="A123" s="40" t="s">
        <v>128</v>
      </c>
      <c r="B123" s="43" t="str">
        <f t="shared" ref="B123:H123" si="380">+IFERROR(B122/A122-1,"nm")</f>
        <v>nm</v>
      </c>
      <c r="C123" s="43" t="str">
        <f t="shared" si="380"/>
        <v>nm</v>
      </c>
      <c r="D123" s="43" t="str">
        <f t="shared" si="380"/>
        <v>nm</v>
      </c>
      <c r="E123" s="43" t="str">
        <f t="shared" si="380"/>
        <v>nm</v>
      </c>
      <c r="F123" s="43">
        <f t="shared" si="380"/>
        <v>1.3146853146853044E-2</v>
      </c>
      <c r="G123" s="43">
        <f t="shared" si="380"/>
        <v>-4.7763666482606326E-2</v>
      </c>
      <c r="H123" s="43">
        <f t="shared" si="380"/>
        <v>6.0887213685126174E-2</v>
      </c>
      <c r="I123" s="43">
        <f>+IFERROR(I122/H122-1,"nm")</f>
        <v>0.12353101940420874</v>
      </c>
      <c r="J123" s="43">
        <f>+J124+J125</f>
        <v>0</v>
      </c>
      <c r="K123" s="43">
        <f t="shared" ref="K123" si="381">+K124+K125</f>
        <v>0</v>
      </c>
      <c r="L123" s="43">
        <f t="shared" ref="L123" si="382">+L124+L125</f>
        <v>0</v>
      </c>
      <c r="M123" s="43">
        <f t="shared" ref="M123" si="383">+M124+M125</f>
        <v>0</v>
      </c>
      <c r="N123" s="43">
        <f t="shared" ref="N123" si="384">+N124+N125</f>
        <v>0</v>
      </c>
    </row>
    <row r="124" spans="1:14" x14ac:dyDescent="0.35">
      <c r="A124" s="40" t="s">
        <v>136</v>
      </c>
      <c r="B124" s="43">
        <f>Historicals!B217</f>
        <v>0</v>
      </c>
      <c r="C124" s="43">
        <f>Historicals!C217</f>
        <v>0</v>
      </c>
      <c r="D124" s="43">
        <f>Historicals!D217</f>
        <v>0.16</v>
      </c>
      <c r="E124" s="43">
        <f>Historicals!E217</f>
        <v>0.09</v>
      </c>
      <c r="F124" s="43">
        <f>Historicals!F217</f>
        <v>0.12</v>
      </c>
      <c r="G124" s="43">
        <f>Historicals!G217</f>
        <v>0</v>
      </c>
      <c r="H124" s="43">
        <f>Historicals!H217</f>
        <v>0.08</v>
      </c>
      <c r="I124" s="43">
        <f>Historicals!I217</f>
        <v>0.17</v>
      </c>
      <c r="J124" s="45">
        <v>0</v>
      </c>
      <c r="K124" s="45">
        <v>0</v>
      </c>
      <c r="L124" s="45">
        <v>0</v>
      </c>
      <c r="M124" s="45">
        <v>0</v>
      </c>
      <c r="N124" s="45">
        <v>0</v>
      </c>
    </row>
    <row r="125" spans="1:14" x14ac:dyDescent="0.35">
      <c r="A125" s="40" t="s">
        <v>137</v>
      </c>
      <c r="B125" s="43" t="str">
        <f t="shared" ref="B125:H125" si="385">+IFERROR(B123-B124,"nm")</f>
        <v>nm</v>
      </c>
      <c r="C125" s="43" t="str">
        <f t="shared" si="385"/>
        <v>nm</v>
      </c>
      <c r="D125" s="43" t="str">
        <f t="shared" si="385"/>
        <v>nm</v>
      </c>
      <c r="E125" s="43" t="str">
        <f t="shared" si="385"/>
        <v>nm</v>
      </c>
      <c r="F125" s="43">
        <f t="shared" si="385"/>
        <v>-0.10685314685314695</v>
      </c>
      <c r="G125" s="43">
        <f t="shared" si="385"/>
        <v>-4.7763666482606326E-2</v>
      </c>
      <c r="H125" s="43">
        <f t="shared" si="385"/>
        <v>-1.9112786314873828E-2</v>
      </c>
      <c r="I125" s="43">
        <f>+IFERROR(I123-I124,"nm")</f>
        <v>-4.646898059579127E-2</v>
      </c>
      <c r="J125" s="45">
        <v>0</v>
      </c>
      <c r="K125" s="45">
        <v>0</v>
      </c>
      <c r="L125" s="45">
        <v>0</v>
      </c>
      <c r="M125" s="45">
        <v>0</v>
      </c>
      <c r="N125" s="45">
        <v>0</v>
      </c>
    </row>
    <row r="126" spans="1:14" x14ac:dyDescent="0.35">
      <c r="A126" s="41" t="s">
        <v>113</v>
      </c>
      <c r="B126" s="3">
        <f>Historicals!B123</f>
        <v>0</v>
      </c>
      <c r="C126" s="3">
        <f>Historicals!C123</f>
        <v>0</v>
      </c>
      <c r="D126" s="3">
        <f>Historicals!D123</f>
        <v>0</v>
      </c>
      <c r="E126" s="3">
        <f>Historicals!E123</f>
        <v>1347</v>
      </c>
      <c r="F126" s="3">
        <f>Historicals!F123</f>
        <v>1395</v>
      </c>
      <c r="G126" s="3">
        <f>Historicals!G123</f>
        <v>1365</v>
      </c>
      <c r="H126" s="3">
        <f>Historicals!H123</f>
        <v>1494</v>
      </c>
      <c r="I126" s="3">
        <f>Historicals!I123</f>
        <v>1610</v>
      </c>
      <c r="J126" s="3">
        <f>+I126*(1+J127)</f>
        <v>1610</v>
      </c>
      <c r="K126" s="3">
        <f t="shared" ref="K126" si="386">+J126*(1+K127)</f>
        <v>1610</v>
      </c>
      <c r="L126" s="3">
        <f t="shared" ref="L126" si="387">+K126*(1+L127)</f>
        <v>1610</v>
      </c>
      <c r="M126" s="3">
        <f t="shared" ref="M126" si="388">+L126*(1+M127)</f>
        <v>1610</v>
      </c>
      <c r="N126" s="3">
        <f t="shared" ref="N126" si="389">+M126*(1+N127)</f>
        <v>1610</v>
      </c>
    </row>
    <row r="127" spans="1:14" x14ac:dyDescent="0.35">
      <c r="A127" s="40" t="s">
        <v>128</v>
      </c>
      <c r="B127" s="43" t="str">
        <f t="shared" ref="B127:H127" si="390">+IFERROR(B126/A126-1,"nm")</f>
        <v>nm</v>
      </c>
      <c r="C127" s="43" t="str">
        <f t="shared" si="390"/>
        <v>nm</v>
      </c>
      <c r="D127" s="43" t="str">
        <f t="shared" si="390"/>
        <v>nm</v>
      </c>
      <c r="E127" s="43" t="str">
        <f t="shared" si="390"/>
        <v>nm</v>
      </c>
      <c r="F127" s="43">
        <f t="shared" si="390"/>
        <v>3.563474387527843E-2</v>
      </c>
      <c r="G127" s="43">
        <f t="shared" si="390"/>
        <v>-2.1505376344086002E-2</v>
      </c>
      <c r="H127" s="43">
        <f t="shared" si="390"/>
        <v>9.4505494505494614E-2</v>
      </c>
      <c r="I127" s="43">
        <f>+IFERROR(I126/H126-1,"nm")</f>
        <v>7.7643908969210251E-2</v>
      </c>
      <c r="J127" s="43">
        <f>+J128+J129</f>
        <v>0</v>
      </c>
      <c r="K127" s="43">
        <f t="shared" ref="K127" si="391">+K128+K129</f>
        <v>0</v>
      </c>
      <c r="L127" s="43">
        <f t="shared" ref="L127" si="392">+L128+L129</f>
        <v>0</v>
      </c>
      <c r="M127" s="43">
        <f t="shared" ref="M127" si="393">+M128+M129</f>
        <v>0</v>
      </c>
      <c r="N127" s="43">
        <f t="shared" ref="N127" si="394">+N128+N129</f>
        <v>0</v>
      </c>
    </row>
    <row r="128" spans="1:14" x14ac:dyDescent="0.35">
      <c r="A128" s="40" t="s">
        <v>136</v>
      </c>
      <c r="B128" s="43">
        <f>Historicals!B218</f>
        <v>0</v>
      </c>
      <c r="C128" s="43">
        <f>Historicals!C218</f>
        <v>0</v>
      </c>
      <c r="D128" s="43">
        <f>Historicals!D218</f>
        <v>0.09</v>
      </c>
      <c r="E128" s="43">
        <f>Historicals!E218</f>
        <v>0.15</v>
      </c>
      <c r="F128" s="43">
        <f>Historicals!F218</f>
        <v>0.15</v>
      </c>
      <c r="G128" s="43">
        <f>Historicals!G218</f>
        <v>0.03</v>
      </c>
      <c r="H128" s="43">
        <f>Historicals!H218</f>
        <v>0.19</v>
      </c>
      <c r="I128" s="43">
        <f>Historicals!I218</f>
        <v>0.12</v>
      </c>
      <c r="J128" s="45">
        <v>0</v>
      </c>
      <c r="K128" s="45">
        <v>0</v>
      </c>
      <c r="L128" s="45">
        <v>0</v>
      </c>
      <c r="M128" s="45">
        <v>0</v>
      </c>
      <c r="N128" s="45">
        <v>0</v>
      </c>
    </row>
    <row r="129" spans="1:14" x14ac:dyDescent="0.35">
      <c r="A129" s="40" t="s">
        <v>137</v>
      </c>
      <c r="B129" s="43" t="str">
        <f t="shared" ref="B129:H129" si="395">+IFERROR(B127-B128,"nm")</f>
        <v>nm</v>
      </c>
      <c r="C129" s="43" t="str">
        <f t="shared" si="395"/>
        <v>nm</v>
      </c>
      <c r="D129" s="43" t="str">
        <f t="shared" si="395"/>
        <v>nm</v>
      </c>
      <c r="E129" s="43" t="str">
        <f t="shared" si="395"/>
        <v>nm</v>
      </c>
      <c r="F129" s="43">
        <f t="shared" si="395"/>
        <v>-0.11436525612472156</v>
      </c>
      <c r="G129" s="43">
        <f t="shared" si="395"/>
        <v>-5.1505376344086001E-2</v>
      </c>
      <c r="H129" s="43">
        <f t="shared" si="395"/>
        <v>-9.5494505494505388E-2</v>
      </c>
      <c r="I129" s="43">
        <f>+IFERROR(I127-I128,"nm")</f>
        <v>-4.2356091030789744E-2</v>
      </c>
      <c r="J129" s="45">
        <v>0</v>
      </c>
      <c r="K129" s="45">
        <v>0</v>
      </c>
      <c r="L129" s="45">
        <v>0</v>
      </c>
      <c r="M129" s="45">
        <v>0</v>
      </c>
      <c r="N129" s="45">
        <v>0</v>
      </c>
    </row>
    <row r="130" spans="1:14" x14ac:dyDescent="0.35">
      <c r="A130" s="41" t="s">
        <v>114</v>
      </c>
      <c r="B130" s="3">
        <f t="shared" ref="B130:I130" si="396">B118-B122-B126</f>
        <v>0</v>
      </c>
      <c r="C130" s="3">
        <f t="shared" si="396"/>
        <v>0</v>
      </c>
      <c r="D130" s="3">
        <f t="shared" si="396"/>
        <v>0</v>
      </c>
      <c r="E130" s="3">
        <f t="shared" ref="E130:H130" si="397">E118-E122-E126</f>
        <v>244</v>
      </c>
      <c r="F130" s="3">
        <f t="shared" si="397"/>
        <v>237</v>
      </c>
      <c r="G130" s="3">
        <f t="shared" si="397"/>
        <v>214</v>
      </c>
      <c r="H130" s="3">
        <f t="shared" si="397"/>
        <v>190</v>
      </c>
      <c r="I130" s="3">
        <f t="shared" si="396"/>
        <v>234</v>
      </c>
      <c r="J130" s="3">
        <f>+I130*(1+J131)</f>
        <v>234</v>
      </c>
      <c r="K130" s="3">
        <f t="shared" ref="K130" si="398">+J130*(1+K131)</f>
        <v>234</v>
      </c>
      <c r="L130" s="3">
        <f t="shared" ref="L130" si="399">+K130*(1+L131)</f>
        <v>234</v>
      </c>
      <c r="M130" s="3">
        <f t="shared" ref="M130" si="400">+L130*(1+M131)</f>
        <v>234</v>
      </c>
      <c r="N130" s="3">
        <f t="shared" ref="N130" si="401">+M130*(1+N131)</f>
        <v>234</v>
      </c>
    </row>
    <row r="131" spans="1:14" x14ac:dyDescent="0.35">
      <c r="A131" s="40" t="s">
        <v>128</v>
      </c>
      <c r="B131" s="43" t="str">
        <f t="shared" ref="B131:H131" si="402">+IFERROR(B130/A130-1,"nm")</f>
        <v>nm</v>
      </c>
      <c r="C131" s="43" t="str">
        <f t="shared" si="402"/>
        <v>nm</v>
      </c>
      <c r="D131" s="43" t="str">
        <f t="shared" si="402"/>
        <v>nm</v>
      </c>
      <c r="E131" s="43" t="str">
        <f t="shared" si="402"/>
        <v>nm</v>
      </c>
      <c r="F131" s="43">
        <f t="shared" si="402"/>
        <v>-2.8688524590163911E-2</v>
      </c>
      <c r="G131" s="43">
        <f t="shared" si="402"/>
        <v>-9.7046413502109741E-2</v>
      </c>
      <c r="H131" s="43">
        <f t="shared" si="402"/>
        <v>-0.11214953271028039</v>
      </c>
      <c r="I131" s="43">
        <f>+IFERROR(I130/H130-1,"nm")</f>
        <v>0.23157894736842111</v>
      </c>
      <c r="J131" s="43">
        <f>+J132+J133</f>
        <v>0</v>
      </c>
      <c r="K131" s="43">
        <f t="shared" ref="K131" si="403">+K132+K133</f>
        <v>0</v>
      </c>
      <c r="L131" s="43">
        <f t="shared" ref="L131" si="404">+L132+L133</f>
        <v>0</v>
      </c>
      <c r="M131" s="43">
        <f t="shared" ref="M131" si="405">+M132+M133</f>
        <v>0</v>
      </c>
      <c r="N131" s="43">
        <f t="shared" ref="N131" si="406">+N132+N133</f>
        <v>0</v>
      </c>
    </row>
    <row r="132" spans="1:14" x14ac:dyDescent="0.35">
      <c r="A132" s="40" t="s">
        <v>136</v>
      </c>
      <c r="B132" s="43">
        <f>Historicals!B219</f>
        <v>0</v>
      </c>
      <c r="C132" s="43">
        <f>Historicals!C219</f>
        <v>0</v>
      </c>
      <c r="D132" s="43">
        <f>Historicals!D219</f>
        <v>-0.01</v>
      </c>
      <c r="E132" s="43">
        <f>Historicals!E219</f>
        <v>-0.08</v>
      </c>
      <c r="F132" s="43">
        <f>Historicals!F219</f>
        <v>0.08</v>
      </c>
      <c r="G132" s="43">
        <f>Historicals!G219</f>
        <v>-0.04</v>
      </c>
      <c r="H132" s="43">
        <f>Historicals!H219</f>
        <v>-0.09</v>
      </c>
      <c r="I132" s="43">
        <f>Historicals!I219</f>
        <v>0.28000000000000003</v>
      </c>
      <c r="J132" s="45">
        <v>0</v>
      </c>
      <c r="K132" s="45">
        <v>0</v>
      </c>
      <c r="L132" s="45">
        <v>0</v>
      </c>
      <c r="M132" s="45">
        <v>0</v>
      </c>
      <c r="N132" s="45">
        <v>0</v>
      </c>
    </row>
    <row r="133" spans="1:14" x14ac:dyDescent="0.35">
      <c r="A133" s="40" t="s">
        <v>137</v>
      </c>
      <c r="B133" s="43" t="str">
        <f t="shared" ref="B133:H133" si="407">+IFERROR(B131-B132,"nm")</f>
        <v>nm</v>
      </c>
      <c r="C133" s="43" t="str">
        <f t="shared" si="407"/>
        <v>nm</v>
      </c>
      <c r="D133" s="43" t="str">
        <f t="shared" si="407"/>
        <v>nm</v>
      </c>
      <c r="E133" s="43" t="str">
        <f t="shared" si="407"/>
        <v>nm</v>
      </c>
      <c r="F133" s="43">
        <f t="shared" si="407"/>
        <v>-0.10868852459016391</v>
      </c>
      <c r="G133" s="43">
        <f t="shared" si="407"/>
        <v>-5.704641350210974E-2</v>
      </c>
      <c r="H133" s="43">
        <f t="shared" si="407"/>
        <v>-2.214953271028039E-2</v>
      </c>
      <c r="I133" s="43">
        <f>+IFERROR(I131-I132,"nm")</f>
        <v>-4.842105263157892E-2</v>
      </c>
      <c r="J133" s="45">
        <v>0</v>
      </c>
      <c r="K133" s="45">
        <v>0</v>
      </c>
      <c r="L133" s="45">
        <v>0</v>
      </c>
      <c r="M133" s="45">
        <v>0</v>
      </c>
      <c r="N133" s="45">
        <v>0</v>
      </c>
    </row>
    <row r="134" spans="1:14" x14ac:dyDescent="0.35">
      <c r="A134" s="9" t="s">
        <v>129</v>
      </c>
      <c r="B134" s="44">
        <f t="shared" ref="B134:I134" si="408">+B141+B137</f>
        <v>0</v>
      </c>
      <c r="C134" s="44">
        <f t="shared" si="408"/>
        <v>42</v>
      </c>
      <c r="D134" s="44">
        <f t="shared" si="408"/>
        <v>54</v>
      </c>
      <c r="E134" s="44">
        <f t="shared" ref="E134:H134" si="409">+E141+E137</f>
        <v>1244</v>
      </c>
      <c r="F134" s="44">
        <f t="shared" si="409"/>
        <v>1376</v>
      </c>
      <c r="G134" s="44">
        <f t="shared" si="409"/>
        <v>1230</v>
      </c>
      <c r="H134" s="44">
        <f t="shared" si="409"/>
        <v>1573</v>
      </c>
      <c r="I134" s="44">
        <f t="shared" si="408"/>
        <v>1938</v>
      </c>
      <c r="J134" s="44">
        <f>+J118*J136</f>
        <v>1938</v>
      </c>
      <c r="K134" s="44">
        <f t="shared" ref="K134:N134" si="410">+K118*K136</f>
        <v>1938</v>
      </c>
      <c r="L134" s="44">
        <f t="shared" si="410"/>
        <v>1938</v>
      </c>
      <c r="M134" s="44">
        <f t="shared" si="410"/>
        <v>1938</v>
      </c>
      <c r="N134" s="44">
        <f t="shared" si="410"/>
        <v>1938</v>
      </c>
    </row>
    <row r="135" spans="1:14" x14ac:dyDescent="0.35">
      <c r="A135" s="42" t="s">
        <v>128</v>
      </c>
      <c r="B135" s="43" t="str">
        <f t="shared" ref="B135" si="411">+IFERROR(B134/A134-1,"nm")</f>
        <v>nm</v>
      </c>
      <c r="C135" s="43" t="str">
        <f t="shared" ref="C135" si="412">+IFERROR(C134/B134-1,"nm")</f>
        <v>nm</v>
      </c>
      <c r="D135" s="43">
        <f t="shared" ref="D135" si="413">+IFERROR(D134/C134-1,"nm")</f>
        <v>0.28571428571428581</v>
      </c>
      <c r="E135" s="43">
        <f t="shared" ref="E135" si="414">+IFERROR(E134/D134-1,"nm")</f>
        <v>22.037037037037038</v>
      </c>
      <c r="F135" s="43">
        <f t="shared" ref="F135" si="415">+IFERROR(F134/E134-1,"nm")</f>
        <v>0.10610932475884249</v>
      </c>
      <c r="G135" s="43">
        <f t="shared" ref="G135" si="416">+IFERROR(G134/F134-1,"nm")</f>
        <v>-0.10610465116279066</v>
      </c>
      <c r="H135" s="43">
        <f t="shared" ref="H135" si="417">+IFERROR(H134/G134-1,"nm")</f>
        <v>0.27886178861788613</v>
      </c>
      <c r="I135" s="43">
        <f t="shared" ref="B135:I135" si="418">+IFERROR(I134/H134-1,"nm")</f>
        <v>0.23204068658614108</v>
      </c>
      <c r="J135" s="43">
        <f t="shared" ref="J135" si="419">+IFERROR(J134/I134-1,"nm")</f>
        <v>0</v>
      </c>
      <c r="K135" s="43">
        <f t="shared" ref="K135" si="420">+IFERROR(K134/J134-1,"nm")</f>
        <v>0</v>
      </c>
      <c r="L135" s="43">
        <f t="shared" ref="L135" si="421">+IFERROR(L134/K134-1,"nm")</f>
        <v>0</v>
      </c>
      <c r="M135" s="43">
        <f t="shared" ref="M135" si="422">+IFERROR(M134/L134-1,"nm")</f>
        <v>0</v>
      </c>
      <c r="N135" s="43">
        <f t="shared" ref="N135" si="423">+IFERROR(N134/M134-1,"nm")</f>
        <v>0</v>
      </c>
    </row>
    <row r="136" spans="1:14" x14ac:dyDescent="0.35">
      <c r="A136" s="42" t="s">
        <v>130</v>
      </c>
      <c r="B136" s="43" t="str">
        <f t="shared" ref="B136:H136" si="424">+IFERROR(B134/B$118,"nm")</f>
        <v>nm</v>
      </c>
      <c r="C136" s="43" t="str">
        <f t="shared" si="424"/>
        <v>nm</v>
      </c>
      <c r="D136" s="43" t="str">
        <f t="shared" si="424"/>
        <v>nm</v>
      </c>
      <c r="E136" s="43">
        <f t="shared" si="424"/>
        <v>0.2408052651955091</v>
      </c>
      <c r="F136" s="43">
        <f t="shared" si="424"/>
        <v>0.26189569851541683</v>
      </c>
      <c r="G136" s="43">
        <f t="shared" si="424"/>
        <v>0.24463007159904535</v>
      </c>
      <c r="H136" s="43">
        <f t="shared" si="424"/>
        <v>0.2944038929440389</v>
      </c>
      <c r="I136" s="43">
        <f t="shared" ref="C136:I136" si="425">+IFERROR(I134/I$118,"nm")</f>
        <v>0.32544080604534004</v>
      </c>
      <c r="J136" s="45">
        <f>+I136</f>
        <v>0.32544080604534004</v>
      </c>
      <c r="K136" s="45">
        <f t="shared" ref="K136:N136" si="426">+J136</f>
        <v>0.32544080604534004</v>
      </c>
      <c r="L136" s="45">
        <f t="shared" si="426"/>
        <v>0.32544080604534004</v>
      </c>
      <c r="M136" s="45">
        <f t="shared" si="426"/>
        <v>0.32544080604534004</v>
      </c>
      <c r="N136" s="45">
        <f t="shared" si="426"/>
        <v>0.32544080604534004</v>
      </c>
    </row>
    <row r="137" spans="1:14" x14ac:dyDescent="0.35">
      <c r="A137" s="9" t="s">
        <v>131</v>
      </c>
      <c r="B137" s="9">
        <f>Historicals!B194</f>
        <v>0</v>
      </c>
      <c r="C137" s="9">
        <f>Historicals!C194</f>
        <v>42</v>
      </c>
      <c r="D137" s="9">
        <f>Historicals!D194</f>
        <v>54</v>
      </c>
      <c r="E137" s="9">
        <f>Historicals!E194</f>
        <v>55</v>
      </c>
      <c r="F137" s="9">
        <f>Historicals!F194</f>
        <v>53</v>
      </c>
      <c r="G137" s="9">
        <f>Historicals!G194</f>
        <v>46</v>
      </c>
      <c r="H137" s="9">
        <f>Historicals!H194</f>
        <v>43</v>
      </c>
      <c r="I137" s="9">
        <f>Historicals!I194</f>
        <v>42</v>
      </c>
      <c r="J137" s="44">
        <f>+J140*J147</f>
        <v>42</v>
      </c>
      <c r="K137" s="44">
        <f t="shared" ref="K137:N137" si="427">+K140*K147</f>
        <v>42</v>
      </c>
      <c r="L137" s="44">
        <f t="shared" si="427"/>
        <v>42</v>
      </c>
      <c r="M137" s="44">
        <f t="shared" si="427"/>
        <v>42</v>
      </c>
      <c r="N137" s="44">
        <f t="shared" si="427"/>
        <v>42</v>
      </c>
    </row>
    <row r="138" spans="1:14" x14ac:dyDescent="0.35">
      <c r="A138" s="42" t="s">
        <v>128</v>
      </c>
      <c r="B138" s="43" t="str">
        <f t="shared" ref="B138" si="428">+IFERROR(B137/A137-1,"nm")</f>
        <v>nm</v>
      </c>
      <c r="C138" s="43" t="str">
        <f t="shared" ref="C138" si="429">+IFERROR(C137/B137-1,"nm")</f>
        <v>nm</v>
      </c>
      <c r="D138" s="43">
        <f t="shared" ref="D138" si="430">+IFERROR(D137/C137-1,"nm")</f>
        <v>0.28571428571428581</v>
      </c>
      <c r="E138" s="43">
        <f t="shared" ref="E138" si="431">+IFERROR(E137/D137-1,"nm")</f>
        <v>1.8518518518518601E-2</v>
      </c>
      <c r="F138" s="43">
        <f t="shared" ref="F138" si="432">+IFERROR(F137/E137-1,"nm")</f>
        <v>-3.6363636363636376E-2</v>
      </c>
      <c r="G138" s="43">
        <f t="shared" ref="G138" si="433">+IFERROR(G137/F137-1,"nm")</f>
        <v>-0.13207547169811318</v>
      </c>
      <c r="H138" s="43">
        <f t="shared" ref="H138" si="434">+IFERROR(H137/G137-1,"nm")</f>
        <v>-6.5217391304347783E-2</v>
      </c>
      <c r="I138" s="43">
        <f t="shared" ref="B138:I138" si="435">+IFERROR(I137/H137-1,"nm")</f>
        <v>-2.3255813953488413E-2</v>
      </c>
      <c r="J138" s="43">
        <f t="shared" ref="J138" si="436">+IFERROR(J137/I137-1,"nm")</f>
        <v>0</v>
      </c>
      <c r="K138" s="43">
        <f t="shared" ref="K138" si="437">+IFERROR(K137/J137-1,"nm")</f>
        <v>0</v>
      </c>
      <c r="L138" s="43">
        <f t="shared" ref="L138" si="438">+IFERROR(L137/K137-1,"nm")</f>
        <v>0</v>
      </c>
      <c r="M138" s="43">
        <f t="shared" ref="M138" si="439">+IFERROR(M137/L137-1,"nm")</f>
        <v>0</v>
      </c>
      <c r="N138" s="43">
        <f t="shared" ref="N138" si="440">+IFERROR(N137/M137-1,"nm")</f>
        <v>0</v>
      </c>
    </row>
    <row r="139" spans="1:14" x14ac:dyDescent="0.35">
      <c r="A139" s="42" t="s">
        <v>132</v>
      </c>
      <c r="B139" s="43" t="str">
        <f t="shared" ref="B139:H139" si="441">+IFERROR(B137/B$118,"nm")</f>
        <v>nm</v>
      </c>
      <c r="C139" s="43" t="str">
        <f t="shared" si="441"/>
        <v>nm</v>
      </c>
      <c r="D139" s="43" t="str">
        <f t="shared" si="441"/>
        <v>nm</v>
      </c>
      <c r="E139" s="43">
        <f t="shared" si="441"/>
        <v>1.064653503677894E-2</v>
      </c>
      <c r="F139" s="43">
        <f t="shared" si="441"/>
        <v>1.0087552341073468E-2</v>
      </c>
      <c r="G139" s="43">
        <f t="shared" si="441"/>
        <v>9.148766905330152E-3</v>
      </c>
      <c r="H139" s="43">
        <f t="shared" si="441"/>
        <v>8.0479131574022079E-3</v>
      </c>
      <c r="I139" s="43">
        <f t="shared" ref="C139:I139" si="442">+IFERROR(I137/I$118,"nm")</f>
        <v>7.0528967254408059E-3</v>
      </c>
      <c r="J139" s="43">
        <f t="shared" ref="J139:N139" si="443">+IFERROR(J137/J$21,"nm")</f>
        <v>2.2884542036724241E-3</v>
      </c>
      <c r="K139" s="43">
        <f t="shared" si="443"/>
        <v>2.2884542036724241E-3</v>
      </c>
      <c r="L139" s="43">
        <f t="shared" si="443"/>
        <v>2.2884542036724241E-3</v>
      </c>
      <c r="M139" s="43">
        <f t="shared" si="443"/>
        <v>2.2884542036724241E-3</v>
      </c>
      <c r="N139" s="43">
        <f t="shared" si="443"/>
        <v>2.2884542036724241E-3</v>
      </c>
    </row>
    <row r="140" spans="1:14" x14ac:dyDescent="0.35">
      <c r="A140" s="42" t="s">
        <v>141</v>
      </c>
      <c r="B140" s="43" t="str">
        <f t="shared" ref="B140:H140" si="444">+IFERROR(B137/B147,"nm")</f>
        <v>nm</v>
      </c>
      <c r="C140" s="43" t="str">
        <f t="shared" si="444"/>
        <v>nm</v>
      </c>
      <c r="D140" s="43">
        <f t="shared" si="444"/>
        <v>0.1588235294117647</v>
      </c>
      <c r="E140" s="43">
        <f t="shared" si="444"/>
        <v>0.16224188790560473</v>
      </c>
      <c r="F140" s="43">
        <f t="shared" si="444"/>
        <v>0.16257668711656442</v>
      </c>
      <c r="G140" s="43">
        <f t="shared" si="444"/>
        <v>0.1554054054054054</v>
      </c>
      <c r="H140" s="43">
        <f t="shared" si="444"/>
        <v>0.14144736842105263</v>
      </c>
      <c r="I140" s="43">
        <f t="shared" ref="B140:I140" si="445">+IFERROR(I137/I147,"nm")</f>
        <v>0.15328467153284672</v>
      </c>
      <c r="J140" s="45">
        <f>+I140</f>
        <v>0.15328467153284672</v>
      </c>
      <c r="K140" s="45">
        <f t="shared" ref="K140:N140" si="446">+J140</f>
        <v>0.15328467153284672</v>
      </c>
      <c r="L140" s="45">
        <f t="shared" si="446"/>
        <v>0.15328467153284672</v>
      </c>
      <c r="M140" s="45">
        <f t="shared" si="446"/>
        <v>0.15328467153284672</v>
      </c>
      <c r="N140" s="45">
        <f t="shared" si="446"/>
        <v>0.15328467153284672</v>
      </c>
    </row>
    <row r="141" spans="1:14" x14ac:dyDescent="0.35">
      <c r="A141" s="9" t="s">
        <v>133</v>
      </c>
      <c r="B141" s="9">
        <f>+Historicals!B155</f>
        <v>0</v>
      </c>
      <c r="C141" s="9">
        <f>+Historicals!C155</f>
        <v>0</v>
      </c>
      <c r="D141" s="9">
        <f>+Historicals!D155</f>
        <v>0</v>
      </c>
      <c r="E141" s="9">
        <f>+Historicals!E155</f>
        <v>1189</v>
      </c>
      <c r="F141" s="9">
        <f>+Historicals!F155</f>
        <v>1323</v>
      </c>
      <c r="G141" s="9">
        <f>+Historicals!G155</f>
        <v>1184</v>
      </c>
      <c r="H141" s="9">
        <f>+Historicals!H155</f>
        <v>1530</v>
      </c>
      <c r="I141" s="9">
        <f>+Historicals!I155</f>
        <v>1896</v>
      </c>
      <c r="J141" s="9">
        <f>+J134-J137</f>
        <v>1896</v>
      </c>
      <c r="K141" s="9">
        <f t="shared" ref="K141:N141" si="447">+K134-K137</f>
        <v>1896</v>
      </c>
      <c r="L141" s="9">
        <f t="shared" si="447"/>
        <v>1896</v>
      </c>
      <c r="M141" s="9">
        <f t="shared" si="447"/>
        <v>1896</v>
      </c>
      <c r="N141" s="9">
        <f t="shared" si="447"/>
        <v>1896</v>
      </c>
    </row>
    <row r="142" spans="1:14" x14ac:dyDescent="0.35">
      <c r="A142" s="42" t="s">
        <v>128</v>
      </c>
      <c r="B142" s="43" t="str">
        <f t="shared" ref="B142" si="448">+IFERROR(B141/A141-1,"nm")</f>
        <v>nm</v>
      </c>
      <c r="C142" s="43" t="str">
        <f t="shared" ref="C142" si="449">+IFERROR(C141/B141-1,"nm")</f>
        <v>nm</v>
      </c>
      <c r="D142" s="43" t="str">
        <f t="shared" ref="D142" si="450">+IFERROR(D141/C141-1,"nm")</f>
        <v>nm</v>
      </c>
      <c r="E142" s="43" t="str">
        <f t="shared" ref="E142" si="451">+IFERROR(E141/D141-1,"nm")</f>
        <v>nm</v>
      </c>
      <c r="F142" s="43">
        <f t="shared" ref="F142" si="452">+IFERROR(F141/E141-1,"nm")</f>
        <v>0.11269974768713209</v>
      </c>
      <c r="G142" s="43">
        <f t="shared" ref="G142" si="453">+IFERROR(G141/F141-1,"nm")</f>
        <v>-0.1050642479213908</v>
      </c>
      <c r="H142" s="43">
        <f t="shared" ref="H142" si="454">+IFERROR(H141/G141-1,"nm")</f>
        <v>0.29222972972972983</v>
      </c>
      <c r="I142" s="43">
        <f t="shared" ref="B142:I142" si="455">+IFERROR(I141/H141-1,"nm")</f>
        <v>0.23921568627450984</v>
      </c>
      <c r="J142" s="43">
        <f t="shared" ref="J142" si="456">+IFERROR(J141/I141-1,"nm")</f>
        <v>0</v>
      </c>
      <c r="K142" s="43">
        <f t="shared" ref="K142" si="457">+IFERROR(K141/J141-1,"nm")</f>
        <v>0</v>
      </c>
      <c r="L142" s="43">
        <f t="shared" ref="L142" si="458">+IFERROR(L141/K141-1,"nm")</f>
        <v>0</v>
      </c>
      <c r="M142" s="43">
        <f t="shared" ref="M142" si="459">+IFERROR(M141/L141-1,"nm")</f>
        <v>0</v>
      </c>
      <c r="N142" s="43">
        <f t="shared" ref="N142" si="460">+IFERROR(N141/M141-1,"nm")</f>
        <v>0</v>
      </c>
    </row>
    <row r="143" spans="1:14" x14ac:dyDescent="0.35">
      <c r="A143" s="42" t="s">
        <v>130</v>
      </c>
      <c r="B143" s="43" t="str">
        <f t="shared" ref="B143:H143" si="461">+IFERROR(B141/B$118,"nm")</f>
        <v>nm</v>
      </c>
      <c r="C143" s="43" t="str">
        <f t="shared" si="461"/>
        <v>nm</v>
      </c>
      <c r="D143" s="43" t="str">
        <f t="shared" si="461"/>
        <v>nm</v>
      </c>
      <c r="E143" s="43">
        <f t="shared" si="461"/>
        <v>0.23015873015873015</v>
      </c>
      <c r="F143" s="43">
        <f t="shared" si="461"/>
        <v>0.25180814617434338</v>
      </c>
      <c r="G143" s="43">
        <f t="shared" si="461"/>
        <v>0.2354813046937152</v>
      </c>
      <c r="H143" s="43">
        <f t="shared" si="461"/>
        <v>0.28635597978663674</v>
      </c>
      <c r="I143" s="43">
        <f t="shared" ref="C143:I143" si="462">+IFERROR(I141/I$118,"nm")</f>
        <v>0.31838790931989924</v>
      </c>
      <c r="J143" s="43">
        <f t="shared" ref="J143:N143" si="463">+IFERROR(J141/J$21,"nm")</f>
        <v>0.10330736119435514</v>
      </c>
      <c r="K143" s="43">
        <f t="shared" si="463"/>
        <v>0.10330736119435514</v>
      </c>
      <c r="L143" s="43">
        <f t="shared" si="463"/>
        <v>0.10330736119435514</v>
      </c>
      <c r="M143" s="43">
        <f t="shared" si="463"/>
        <v>0.10330736119435514</v>
      </c>
      <c r="N143" s="43">
        <f t="shared" si="463"/>
        <v>0.10330736119435514</v>
      </c>
    </row>
    <row r="144" spans="1:14" x14ac:dyDescent="0.35">
      <c r="A144" s="9" t="s">
        <v>134</v>
      </c>
      <c r="B144" s="9">
        <f>+Historicals!B182</f>
        <v>0</v>
      </c>
      <c r="C144" s="9">
        <f>+Historicals!C182</f>
        <v>62</v>
      </c>
      <c r="D144" s="9">
        <f>+Historicals!D182</f>
        <v>59</v>
      </c>
      <c r="E144" s="9">
        <f>+Historicals!E182</f>
        <v>49</v>
      </c>
      <c r="F144" s="9">
        <f>+Historicals!F182</f>
        <v>47</v>
      </c>
      <c r="G144" s="9">
        <f>+Historicals!G182</f>
        <v>41</v>
      </c>
      <c r="H144" s="9">
        <f>+Historicals!H182</f>
        <v>54</v>
      </c>
      <c r="I144" s="9">
        <f>+Historicals!I182</f>
        <v>56</v>
      </c>
      <c r="J144" s="44">
        <f>+J118*J146</f>
        <v>56</v>
      </c>
      <c r="K144" s="44">
        <f t="shared" ref="K144:N144" si="464">+K118*K146</f>
        <v>56</v>
      </c>
      <c r="L144" s="44">
        <f t="shared" si="464"/>
        <v>56</v>
      </c>
      <c r="M144" s="44">
        <f t="shared" si="464"/>
        <v>56</v>
      </c>
      <c r="N144" s="44">
        <f t="shared" si="464"/>
        <v>56</v>
      </c>
    </row>
    <row r="145" spans="1:14" x14ac:dyDescent="0.35">
      <c r="A145" s="42" t="s">
        <v>128</v>
      </c>
      <c r="B145" s="43" t="str">
        <f t="shared" ref="B145" si="465">+IFERROR(B144/A144-1,"nm")</f>
        <v>nm</v>
      </c>
      <c r="C145" s="43" t="str">
        <f t="shared" ref="C145" si="466">+IFERROR(C144/B144-1,"nm")</f>
        <v>nm</v>
      </c>
      <c r="D145" s="43">
        <f t="shared" ref="D145" si="467">+IFERROR(D144/C144-1,"nm")</f>
        <v>-4.8387096774193505E-2</v>
      </c>
      <c r="E145" s="43">
        <f t="shared" ref="E145" si="468">+IFERROR(E144/D144-1,"nm")</f>
        <v>-0.16949152542372881</v>
      </c>
      <c r="F145" s="43">
        <f t="shared" ref="F145" si="469">+IFERROR(F144/E144-1,"nm")</f>
        <v>-4.081632653061229E-2</v>
      </c>
      <c r="G145" s="43">
        <f t="shared" ref="G145" si="470">+IFERROR(G144/F144-1,"nm")</f>
        <v>-0.12765957446808507</v>
      </c>
      <c r="H145" s="43">
        <f t="shared" ref="H145" si="471">+IFERROR(H144/G144-1,"nm")</f>
        <v>0.31707317073170738</v>
      </c>
      <c r="I145" s="43">
        <f t="shared" ref="B145:I145" si="472">+IFERROR(I144/H144-1,"nm")</f>
        <v>3.7037037037036979E-2</v>
      </c>
      <c r="J145" s="43">
        <f t="shared" ref="J145" si="473">+IFERROR(J144/I144-1,"nm")</f>
        <v>0</v>
      </c>
      <c r="K145" s="43">
        <f t="shared" ref="K145" si="474">+IFERROR(K144/J144-1,"nm")</f>
        <v>0</v>
      </c>
      <c r="L145" s="43">
        <f t="shared" ref="L145" si="475">+IFERROR(L144/K144-1,"nm")</f>
        <v>0</v>
      </c>
      <c r="M145" s="43">
        <f t="shared" ref="M145" si="476">+IFERROR(M144/L144-1,"nm")</f>
        <v>0</v>
      </c>
      <c r="N145" s="43">
        <f t="shared" ref="N145" si="477">+IFERROR(N144/M144-1,"nm")</f>
        <v>0</v>
      </c>
    </row>
    <row r="146" spans="1:14" x14ac:dyDescent="0.35">
      <c r="A146" s="42" t="s">
        <v>132</v>
      </c>
      <c r="B146" s="43" t="str">
        <f t="shared" ref="B146:I146" si="478">+IFERROR(B144/B$118,"nm")</f>
        <v>nm</v>
      </c>
      <c r="C146" s="43" t="str">
        <f t="shared" si="478"/>
        <v>nm</v>
      </c>
      <c r="D146" s="43" t="str">
        <f t="shared" si="478"/>
        <v>nm</v>
      </c>
      <c r="E146" s="43">
        <f t="shared" si="478"/>
        <v>9.485094850948509E-3</v>
      </c>
      <c r="F146" s="43">
        <f t="shared" si="478"/>
        <v>8.9455652835934533E-3</v>
      </c>
      <c r="G146" s="43">
        <f t="shared" si="478"/>
        <v>8.1543357199681775E-3</v>
      </c>
      <c r="H146" s="43">
        <f t="shared" si="478"/>
        <v>1.0106681639528355E-2</v>
      </c>
      <c r="I146" s="43">
        <f t="shared" si="478"/>
        <v>9.4038623005877411E-3</v>
      </c>
      <c r="J146" s="45">
        <f>+I146</f>
        <v>9.4038623005877411E-3</v>
      </c>
      <c r="K146" s="45">
        <f t="shared" ref="K146:N146" si="479">+J146</f>
        <v>9.4038623005877411E-3</v>
      </c>
      <c r="L146" s="45">
        <f t="shared" si="479"/>
        <v>9.4038623005877411E-3</v>
      </c>
      <c r="M146" s="45">
        <f t="shared" si="479"/>
        <v>9.4038623005877411E-3</v>
      </c>
      <c r="N146" s="45">
        <f t="shared" si="479"/>
        <v>9.4038623005877411E-3</v>
      </c>
    </row>
    <row r="147" spans="1:14" x14ac:dyDescent="0.35">
      <c r="A147" s="9" t="s">
        <v>142</v>
      </c>
      <c r="B147" s="9">
        <f>Historicals!B170</f>
        <v>0</v>
      </c>
      <c r="C147" s="9">
        <f>Historicals!C170</f>
        <v>0</v>
      </c>
      <c r="D147" s="9">
        <f>Historicals!D170</f>
        <v>340</v>
      </c>
      <c r="E147" s="9">
        <f>Historicals!E170</f>
        <v>339</v>
      </c>
      <c r="F147" s="9">
        <f>Historicals!F170</f>
        <v>326</v>
      </c>
      <c r="G147" s="9">
        <f>Historicals!G170</f>
        <v>296</v>
      </c>
      <c r="H147" s="9">
        <f>Historicals!H170</f>
        <v>304</v>
      </c>
      <c r="I147" s="9">
        <f>Historicals!I170</f>
        <v>274</v>
      </c>
      <c r="J147" s="44">
        <f>+J118*J149</f>
        <v>274</v>
      </c>
      <c r="K147" s="44">
        <f t="shared" ref="K147:N147" si="480">+K118*K149</f>
        <v>274</v>
      </c>
      <c r="L147" s="44">
        <f t="shared" si="480"/>
        <v>274</v>
      </c>
      <c r="M147" s="44">
        <f t="shared" si="480"/>
        <v>274</v>
      </c>
      <c r="N147" s="44">
        <f t="shared" si="480"/>
        <v>274</v>
      </c>
    </row>
    <row r="148" spans="1:14" x14ac:dyDescent="0.35">
      <c r="A148" s="42" t="s">
        <v>128</v>
      </c>
      <c r="B148" s="43" t="str">
        <f t="shared" ref="B148:H148" si="481">+IFERROR(B147/A147-1,"nm")</f>
        <v>nm</v>
      </c>
      <c r="C148" s="43" t="str">
        <f t="shared" si="481"/>
        <v>nm</v>
      </c>
      <c r="D148" s="43" t="str">
        <f t="shared" si="481"/>
        <v>nm</v>
      </c>
      <c r="E148" s="43">
        <f t="shared" si="481"/>
        <v>-2.9411764705882248E-3</v>
      </c>
      <c r="F148" s="43">
        <f t="shared" si="481"/>
        <v>-3.8348082595870192E-2</v>
      </c>
      <c r="G148" s="43">
        <f t="shared" si="481"/>
        <v>-9.2024539877300637E-2</v>
      </c>
      <c r="H148" s="43">
        <f t="shared" si="481"/>
        <v>2.7027027027026973E-2</v>
      </c>
      <c r="I148" s="43">
        <f>+IFERROR(I147/H147-1,"nm")</f>
        <v>-9.8684210526315819E-2</v>
      </c>
      <c r="J148" s="43">
        <f>+J149+J150</f>
        <v>4.6011754827875735E-2</v>
      </c>
      <c r="K148" s="43">
        <f t="shared" ref="K148" si="482">+K149+K150</f>
        <v>4.6011754827875735E-2</v>
      </c>
      <c r="L148" s="43">
        <f t="shared" ref="L148" si="483">+L149+L150</f>
        <v>4.6011754827875735E-2</v>
      </c>
      <c r="M148" s="43">
        <f t="shared" ref="M148" si="484">+M149+M150</f>
        <v>4.6011754827875735E-2</v>
      </c>
      <c r="N148" s="43">
        <f t="shared" ref="N148" si="485">+N149+N150</f>
        <v>4.6011754827875735E-2</v>
      </c>
    </row>
    <row r="149" spans="1:14" x14ac:dyDescent="0.35">
      <c r="A149" s="42" t="s">
        <v>132</v>
      </c>
      <c r="B149" s="43" t="str">
        <f t="shared" ref="B149:H149" si="486">+IFERROR(B147/B$118,"nm")</f>
        <v>nm</v>
      </c>
      <c r="C149" s="43" t="str">
        <f t="shared" si="486"/>
        <v>nm</v>
      </c>
      <c r="D149" s="43" t="str">
        <f t="shared" si="486"/>
        <v>nm</v>
      </c>
      <c r="E149" s="43">
        <f t="shared" si="486"/>
        <v>6.5621370499419282E-2</v>
      </c>
      <c r="F149" s="43">
        <f t="shared" si="486"/>
        <v>6.2047963456414161E-2</v>
      </c>
      <c r="G149" s="43">
        <f t="shared" si="486"/>
        <v>5.88703261734288E-2</v>
      </c>
      <c r="H149" s="43">
        <f t="shared" si="486"/>
        <v>5.6896874415122589E-2</v>
      </c>
      <c r="I149" s="43">
        <f>+IFERROR(I147/I$118,"nm")</f>
        <v>4.6011754827875735E-2</v>
      </c>
      <c r="J149" s="45">
        <f>+I149</f>
        <v>4.6011754827875735E-2</v>
      </c>
      <c r="K149" s="45">
        <f t="shared" ref="K149:N149" si="487">+J149</f>
        <v>4.6011754827875735E-2</v>
      </c>
      <c r="L149" s="45">
        <f t="shared" si="487"/>
        <v>4.6011754827875735E-2</v>
      </c>
      <c r="M149" s="45">
        <f t="shared" si="487"/>
        <v>4.6011754827875735E-2</v>
      </c>
      <c r="N149" s="45">
        <f t="shared" si="487"/>
        <v>4.6011754827875735E-2</v>
      </c>
    </row>
    <row r="150" spans="1:14" x14ac:dyDescent="0.35">
      <c r="A150" s="39" t="s">
        <v>106</v>
      </c>
      <c r="B150" s="39"/>
      <c r="C150" s="39"/>
      <c r="D150" s="39"/>
      <c r="E150" s="39"/>
      <c r="F150" s="39"/>
      <c r="G150" s="39"/>
      <c r="H150" s="39"/>
      <c r="I150" s="39"/>
      <c r="J150" s="35"/>
      <c r="K150" s="35"/>
      <c r="L150" s="35"/>
      <c r="M150" s="35"/>
      <c r="N150" s="35"/>
    </row>
    <row r="151" spans="1:14" x14ac:dyDescent="0.35">
      <c r="A151" s="9" t="s">
        <v>135</v>
      </c>
      <c r="B151" s="9">
        <f>Historicals!B141</f>
        <v>115</v>
      </c>
      <c r="C151" s="9">
        <f>Historicals!C141</f>
        <v>73</v>
      </c>
      <c r="D151" s="9">
        <f>Historicals!D141</f>
        <v>73</v>
      </c>
      <c r="E151" s="9">
        <f>Historicals!E141</f>
        <v>88</v>
      </c>
      <c r="F151" s="9">
        <f>Historicals!F141</f>
        <v>42</v>
      </c>
      <c r="G151" s="9">
        <f>Historicals!G141</f>
        <v>30</v>
      </c>
      <c r="H151" s="9">
        <f>Historicals!H141</f>
        <v>25</v>
      </c>
      <c r="I151" s="9">
        <f>Historicals!I141</f>
        <v>102</v>
      </c>
      <c r="J151" s="9">
        <f>I151</f>
        <v>102</v>
      </c>
      <c r="K151" s="9">
        <f t="shared" ref="K151:N151" si="488">J151</f>
        <v>102</v>
      </c>
      <c r="L151" s="9">
        <f t="shared" si="488"/>
        <v>102</v>
      </c>
      <c r="M151" s="9">
        <f t="shared" si="488"/>
        <v>102</v>
      </c>
      <c r="N151" s="9">
        <f t="shared" si="488"/>
        <v>102</v>
      </c>
    </row>
    <row r="152" spans="1:14" x14ac:dyDescent="0.35">
      <c r="A152" s="40" t="s">
        <v>128</v>
      </c>
      <c r="B152" s="43" t="str">
        <f t="shared" ref="B152" si="489">+IFERROR(B151/A151-1,"nm")</f>
        <v>nm</v>
      </c>
      <c r="C152" s="43">
        <f t="shared" ref="C152" si="490">+IFERROR(C151/B151-1,"nm")</f>
        <v>-0.36521739130434783</v>
      </c>
      <c r="D152" s="43">
        <f t="shared" ref="D152" si="491">+IFERROR(D151/C151-1,"nm")</f>
        <v>0</v>
      </c>
      <c r="E152" s="43">
        <f t="shared" ref="E152" si="492">+IFERROR(E151/D151-1,"nm")</f>
        <v>0.20547945205479445</v>
      </c>
      <c r="F152" s="43">
        <f t="shared" ref="F152" si="493">+IFERROR(F151/E151-1,"nm")</f>
        <v>-0.52272727272727271</v>
      </c>
      <c r="G152" s="43">
        <f t="shared" ref="G152" si="494">+IFERROR(G151/F151-1,"nm")</f>
        <v>-0.2857142857142857</v>
      </c>
      <c r="H152" s="43">
        <f t="shared" ref="H152" si="495">+IFERROR(H151/G151-1,"nm")</f>
        <v>-0.16666666666666663</v>
      </c>
      <c r="I152" s="43">
        <f t="shared" ref="I152" si="496">+IFERROR(I151/H151-1,"nm")</f>
        <v>3.08</v>
      </c>
      <c r="J152" s="43">
        <f>+IFERROR(J151/I151-1,"nm")</f>
        <v>0</v>
      </c>
      <c r="K152" s="43">
        <f t="shared" ref="K152" si="497">+IFERROR(K151/J151-1,"nm")</f>
        <v>0</v>
      </c>
      <c r="L152" s="43">
        <f t="shared" ref="L152" si="498">+IFERROR(L151/K151-1,"nm")</f>
        <v>0</v>
      </c>
      <c r="M152" s="43">
        <f t="shared" ref="M152" si="499">+IFERROR(M151/L151-1,"nm")</f>
        <v>0</v>
      </c>
      <c r="N152" s="43">
        <f t="shared" ref="N152" si="500">+IFERROR(N151/M151-1,"nm")</f>
        <v>0</v>
      </c>
    </row>
    <row r="153" spans="1:14" x14ac:dyDescent="0.35">
      <c r="A153" s="40" t="s">
        <v>136</v>
      </c>
      <c r="B153" s="43">
        <f>Historicals!B249</f>
        <v>0</v>
      </c>
      <c r="C153" s="43">
        <f>Historicals!C249</f>
        <v>0</v>
      </c>
      <c r="D153" s="43">
        <f>Historicals!D249</f>
        <v>0</v>
      </c>
      <c r="E153" s="43">
        <f>Historicals!E249</f>
        <v>0</v>
      </c>
      <c r="F153" s="43">
        <f>Historicals!F249</f>
        <v>0</v>
      </c>
      <c r="G153" s="43">
        <f>Historicals!G249</f>
        <v>0</v>
      </c>
      <c r="H153" s="43">
        <f>Historicals!H249</f>
        <v>0</v>
      </c>
      <c r="I153" s="43">
        <f>Historicals!I249</f>
        <v>0</v>
      </c>
      <c r="J153" s="45">
        <v>0</v>
      </c>
      <c r="K153" s="45">
        <v>0</v>
      </c>
      <c r="L153" s="45">
        <v>0</v>
      </c>
      <c r="M153" s="45">
        <v>0</v>
      </c>
      <c r="N153" s="45">
        <v>0</v>
      </c>
    </row>
    <row r="154" spans="1:14" x14ac:dyDescent="0.35">
      <c r="A154" s="40" t="s">
        <v>137</v>
      </c>
      <c r="B154" s="43" t="str">
        <f t="shared" ref="B154:H154" si="501">+IFERROR(B152-B153,"nm")</f>
        <v>nm</v>
      </c>
      <c r="C154" s="43">
        <f t="shared" si="501"/>
        <v>-0.36521739130434783</v>
      </c>
      <c r="D154" s="43">
        <f t="shared" si="501"/>
        <v>0</v>
      </c>
      <c r="E154" s="43">
        <f t="shared" si="501"/>
        <v>0.20547945205479445</v>
      </c>
      <c r="F154" s="43">
        <f t="shared" si="501"/>
        <v>-0.52272727272727271</v>
      </c>
      <c r="G154" s="43">
        <f t="shared" si="501"/>
        <v>-0.2857142857142857</v>
      </c>
      <c r="H154" s="43">
        <f t="shared" si="501"/>
        <v>-0.16666666666666663</v>
      </c>
      <c r="I154" s="43">
        <f>+IFERROR(I152-I153,"nm")</f>
        <v>3.08</v>
      </c>
      <c r="J154" s="45">
        <v>0</v>
      </c>
      <c r="K154" s="45">
        <v>0</v>
      </c>
      <c r="L154" s="45">
        <v>0</v>
      </c>
      <c r="M154" s="45">
        <v>0</v>
      </c>
      <c r="N154" s="45">
        <v>0</v>
      </c>
    </row>
    <row r="155" spans="1:14" x14ac:dyDescent="0.35">
      <c r="A155" s="9" t="s">
        <v>129</v>
      </c>
      <c r="B155" s="9">
        <f t="shared" ref="B155:I155" si="502">+B158+B162</f>
        <v>-2057</v>
      </c>
      <c r="C155" s="9">
        <f t="shared" si="502"/>
        <v>-2366</v>
      </c>
      <c r="D155" s="9">
        <f t="shared" si="502"/>
        <v>-2444</v>
      </c>
      <c r="E155" s="9">
        <f t="shared" ref="E155:H155" si="503">+E158+E162</f>
        <v>-2441</v>
      </c>
      <c r="F155" s="9">
        <f t="shared" si="503"/>
        <v>-3067</v>
      </c>
      <c r="G155" s="9">
        <f t="shared" si="503"/>
        <v>-3254</v>
      </c>
      <c r="H155" s="9">
        <f t="shared" si="503"/>
        <v>-3434</v>
      </c>
      <c r="I155" s="9">
        <f t="shared" si="502"/>
        <v>-4042</v>
      </c>
      <c r="J155" s="44">
        <f>+J151*J157</f>
        <v>-4042</v>
      </c>
      <c r="K155" s="44">
        <f t="shared" ref="K155:N155" si="504">+K151*K157</f>
        <v>-4042</v>
      </c>
      <c r="L155" s="44">
        <f t="shared" si="504"/>
        <v>-4042</v>
      </c>
      <c r="M155" s="44">
        <f t="shared" si="504"/>
        <v>-4042</v>
      </c>
      <c r="N155" s="44">
        <f t="shared" si="504"/>
        <v>-4042</v>
      </c>
    </row>
    <row r="156" spans="1:14" x14ac:dyDescent="0.35">
      <c r="A156" s="42" t="s">
        <v>128</v>
      </c>
      <c r="B156" s="43" t="str">
        <f t="shared" ref="B156" si="505">+IFERROR(B155/A155-1,"nm")</f>
        <v>nm</v>
      </c>
      <c r="C156" s="43">
        <f t="shared" ref="C156" si="506">+IFERROR(C155/B155-1,"nm")</f>
        <v>0.15021876519202726</v>
      </c>
      <c r="D156" s="43">
        <f t="shared" ref="D156" si="507">+IFERROR(D155/C155-1,"nm")</f>
        <v>3.2967032967033072E-2</v>
      </c>
      <c r="E156" s="43">
        <f t="shared" ref="E156" si="508">+IFERROR(E155/D155-1,"nm")</f>
        <v>-1.2274959083469206E-3</v>
      </c>
      <c r="F156" s="43">
        <f t="shared" ref="F156" si="509">+IFERROR(F155/E155-1,"nm")</f>
        <v>0.25645227365833678</v>
      </c>
      <c r="G156" s="43">
        <f t="shared" ref="G156" si="510">+IFERROR(G155/F155-1,"nm")</f>
        <v>6.0971633518095869E-2</v>
      </c>
      <c r="H156" s="43">
        <f t="shared" ref="H156" si="511">+IFERROR(H155/G155-1,"nm")</f>
        <v>5.5316533497234088E-2</v>
      </c>
      <c r="I156" s="43">
        <f t="shared" ref="I156" si="512">+IFERROR(I155/H155-1,"nm")</f>
        <v>0.1770529994175889</v>
      </c>
      <c r="J156" s="43">
        <f t="shared" ref="J156" si="513">+IFERROR(J155/I155-1,"nm")</f>
        <v>0</v>
      </c>
      <c r="K156" s="43">
        <f t="shared" ref="K156" si="514">+IFERROR(K155/J155-1,"nm")</f>
        <v>0</v>
      </c>
      <c r="L156" s="43">
        <f t="shared" ref="L156" si="515">+IFERROR(L155/K155-1,"nm")</f>
        <v>0</v>
      </c>
      <c r="M156" s="43">
        <f t="shared" ref="M156" si="516">+IFERROR(M155/L155-1,"nm")</f>
        <v>0</v>
      </c>
      <c r="N156" s="43">
        <f t="shared" ref="N156" si="517">+IFERROR(N155/M155-1,"nm")</f>
        <v>0</v>
      </c>
    </row>
    <row r="157" spans="1:14" x14ac:dyDescent="0.35">
      <c r="A157" s="42" t="s">
        <v>130</v>
      </c>
      <c r="B157" s="43">
        <f t="shared" ref="B157:H157" si="518">+IFERROR(B155/B$151,"nm")</f>
        <v>-17.88695652173913</v>
      </c>
      <c r="C157" s="43">
        <f t="shared" si="518"/>
        <v>-32.410958904109592</v>
      </c>
      <c r="D157" s="43">
        <f t="shared" si="518"/>
        <v>-33.479452054794521</v>
      </c>
      <c r="E157" s="43">
        <f t="shared" si="518"/>
        <v>-27.738636363636363</v>
      </c>
      <c r="F157" s="43">
        <f t="shared" si="518"/>
        <v>-73.023809523809518</v>
      </c>
      <c r="G157" s="43">
        <f t="shared" si="518"/>
        <v>-108.46666666666667</v>
      </c>
      <c r="H157" s="43">
        <f t="shared" si="518"/>
        <v>-137.36000000000001</v>
      </c>
      <c r="I157" s="43">
        <f>+IFERROR(I155/I$151,"nm")</f>
        <v>-39.627450980392155</v>
      </c>
      <c r="J157" s="45">
        <f>+I157</f>
        <v>-39.627450980392155</v>
      </c>
      <c r="K157" s="45">
        <f t="shared" ref="K157:N157" si="519">+J157</f>
        <v>-39.627450980392155</v>
      </c>
      <c r="L157" s="45">
        <f t="shared" si="519"/>
        <v>-39.627450980392155</v>
      </c>
      <c r="M157" s="45">
        <f t="shared" si="519"/>
        <v>-39.627450980392155</v>
      </c>
      <c r="N157" s="45">
        <f t="shared" si="519"/>
        <v>-39.627450980392155</v>
      </c>
    </row>
    <row r="158" spans="1:14" x14ac:dyDescent="0.35">
      <c r="A158" s="9" t="s">
        <v>131</v>
      </c>
      <c r="B158" s="9">
        <f>Historicals!B196</f>
        <v>210</v>
      </c>
      <c r="C158" s="9">
        <f>Historicals!C196</f>
        <v>230</v>
      </c>
      <c r="D158" s="9">
        <f>Historicals!D196</f>
        <v>233</v>
      </c>
      <c r="E158" s="9">
        <f>Historicals!E196</f>
        <v>217</v>
      </c>
      <c r="F158" s="9">
        <f>Historicals!F196</f>
        <v>195</v>
      </c>
      <c r="G158" s="9">
        <f>Historicals!G196</f>
        <v>214</v>
      </c>
      <c r="H158" s="9">
        <f>Historicals!H196</f>
        <v>222</v>
      </c>
      <c r="I158" s="9">
        <f>Historicals!I196</f>
        <v>220</v>
      </c>
      <c r="J158" s="9">
        <f>J168*J161</f>
        <v>219.99999999999997</v>
      </c>
      <c r="K158" s="9">
        <f t="shared" ref="K158:N158" si="520">K168*K161</f>
        <v>219.99999999999997</v>
      </c>
      <c r="L158" s="9">
        <f t="shared" si="520"/>
        <v>219.99999999999997</v>
      </c>
      <c r="M158" s="9">
        <f t="shared" si="520"/>
        <v>219.99999999999997</v>
      </c>
      <c r="N158" s="9">
        <f t="shared" si="520"/>
        <v>219.99999999999997</v>
      </c>
    </row>
    <row r="159" spans="1:14" x14ac:dyDescent="0.35">
      <c r="A159" s="42" t="s">
        <v>128</v>
      </c>
      <c r="B159" s="43" t="str">
        <f t="shared" ref="B159" si="521">+IFERROR(B158/A158-1,"nm")</f>
        <v>nm</v>
      </c>
      <c r="C159" s="43">
        <f t="shared" ref="C159" si="522">+IFERROR(C158/B158-1,"nm")</f>
        <v>9.5238095238095344E-2</v>
      </c>
      <c r="D159" s="43">
        <f t="shared" ref="D159" si="523">+IFERROR(D158/C158-1,"nm")</f>
        <v>1.304347826086949E-2</v>
      </c>
      <c r="E159" s="43">
        <f t="shared" ref="E159" si="524">+IFERROR(E158/D158-1,"nm")</f>
        <v>-6.8669527896995763E-2</v>
      </c>
      <c r="F159" s="43">
        <f t="shared" ref="F159" si="525">+IFERROR(F158/E158-1,"nm")</f>
        <v>-0.10138248847926268</v>
      </c>
      <c r="G159" s="43">
        <f t="shared" ref="G159" si="526">+IFERROR(G158/F158-1,"nm")</f>
        <v>9.7435897435897534E-2</v>
      </c>
      <c r="H159" s="43">
        <f t="shared" ref="H159" si="527">+IFERROR(H158/G158-1,"nm")</f>
        <v>3.7383177570093462E-2</v>
      </c>
      <c r="I159" s="43">
        <f t="shared" ref="I159" si="528">+IFERROR(I158/H158-1,"nm")</f>
        <v>-9.009009009009028E-3</v>
      </c>
      <c r="J159" s="43">
        <f t="shared" ref="J159" si="529">+IFERROR(J158/I158-1,"nm")</f>
        <v>-1.1102230246251565E-16</v>
      </c>
      <c r="K159" s="43">
        <f t="shared" ref="K159" si="530">+IFERROR(K158/J158-1,"nm")</f>
        <v>0</v>
      </c>
      <c r="L159" s="43">
        <f t="shared" ref="L159" si="531">+IFERROR(L158/K158-1,"nm")</f>
        <v>0</v>
      </c>
      <c r="M159" s="43">
        <f t="shared" ref="M159" si="532">+IFERROR(M158/L158-1,"nm")</f>
        <v>0</v>
      </c>
      <c r="N159" s="43">
        <f t="shared" ref="N159" si="533">+IFERROR(N158/M158-1,"nm")</f>
        <v>0</v>
      </c>
    </row>
    <row r="160" spans="1:14" x14ac:dyDescent="0.35">
      <c r="A160" s="42" t="s">
        <v>132</v>
      </c>
      <c r="B160" s="43">
        <f t="shared" ref="B160:H160" si="534">+IFERROR(B158/B$151,"nm")</f>
        <v>1.826086956521739</v>
      </c>
      <c r="C160" s="43">
        <f t="shared" si="534"/>
        <v>3.1506849315068495</v>
      </c>
      <c r="D160" s="43">
        <f t="shared" si="534"/>
        <v>3.1917808219178081</v>
      </c>
      <c r="E160" s="43">
        <f t="shared" si="534"/>
        <v>2.4659090909090908</v>
      </c>
      <c r="F160" s="43">
        <f t="shared" si="534"/>
        <v>4.6428571428571432</v>
      </c>
      <c r="G160" s="43">
        <f t="shared" si="534"/>
        <v>7.1333333333333337</v>
      </c>
      <c r="H160" s="43">
        <f t="shared" si="534"/>
        <v>8.8800000000000008</v>
      </c>
      <c r="I160" s="43">
        <f>+IFERROR(I158/I$151,"nm")</f>
        <v>2.1568627450980391</v>
      </c>
      <c r="J160" s="43">
        <f t="shared" ref="J160:N160" si="535">+IFERROR(J158/J$21,"nm")</f>
        <v>1.1987141066855554E-2</v>
      </c>
      <c r="K160" s="43">
        <f t="shared" si="535"/>
        <v>1.1987141066855554E-2</v>
      </c>
      <c r="L160" s="43">
        <f t="shared" si="535"/>
        <v>1.1987141066855554E-2</v>
      </c>
      <c r="M160" s="43">
        <f t="shared" si="535"/>
        <v>1.1987141066855554E-2</v>
      </c>
      <c r="N160" s="43">
        <f t="shared" si="535"/>
        <v>1.1987141066855554E-2</v>
      </c>
    </row>
    <row r="161" spans="1:14" x14ac:dyDescent="0.35">
      <c r="A161" s="42" t="s">
        <v>141</v>
      </c>
      <c r="B161" s="43">
        <f t="shared" ref="B161:I161" si="536">+IFERROR(B158/B168,"nm")</f>
        <v>0.43388429752066116</v>
      </c>
      <c r="C161" s="43">
        <f t="shared" si="536"/>
        <v>0.45009784735812131</v>
      </c>
      <c r="D161" s="43">
        <f t="shared" si="536"/>
        <v>0.43714821763602252</v>
      </c>
      <c r="E161" s="43">
        <f t="shared" si="536"/>
        <v>0.36348408710217756</v>
      </c>
      <c r="F161" s="43">
        <f t="shared" si="536"/>
        <v>0.2932330827067669</v>
      </c>
      <c r="G161" s="43">
        <f t="shared" si="536"/>
        <v>0.25783132530120484</v>
      </c>
      <c r="H161" s="43">
        <f t="shared" si="536"/>
        <v>0.2846153846153846</v>
      </c>
      <c r="I161" s="43">
        <f t="shared" si="536"/>
        <v>0.27883396704689478</v>
      </c>
      <c r="J161" s="45">
        <f>+I161</f>
        <v>0.27883396704689478</v>
      </c>
      <c r="K161" s="45">
        <f t="shared" ref="K161:N161" si="537">+J161</f>
        <v>0.27883396704689478</v>
      </c>
      <c r="L161" s="45">
        <f t="shared" si="537"/>
        <v>0.27883396704689478</v>
      </c>
      <c r="M161" s="45">
        <f t="shared" si="537"/>
        <v>0.27883396704689478</v>
      </c>
      <c r="N161" s="45">
        <f t="shared" si="537"/>
        <v>0.27883396704689478</v>
      </c>
    </row>
    <row r="162" spans="1:14" x14ac:dyDescent="0.35">
      <c r="A162" s="9" t="s">
        <v>133</v>
      </c>
      <c r="B162" s="3">
        <f>Historicals!B160</f>
        <v>-2267</v>
      </c>
      <c r="C162" s="3">
        <f>Historicals!C160</f>
        <v>-2596</v>
      </c>
      <c r="D162" s="3">
        <f>Historicals!D160</f>
        <v>-2677</v>
      </c>
      <c r="E162" s="3">
        <f>Historicals!E160</f>
        <v>-2658</v>
      </c>
      <c r="F162" s="3">
        <f>Historicals!F160</f>
        <v>-3262</v>
      </c>
      <c r="G162" s="3">
        <f>Historicals!G160</f>
        <v>-3468</v>
      </c>
      <c r="H162" s="3">
        <f>Historicals!H160</f>
        <v>-3656</v>
      </c>
      <c r="I162" s="3">
        <f>Historicals!I160</f>
        <v>-4262</v>
      </c>
      <c r="J162" s="3">
        <f>J155-J158</f>
        <v>-4262</v>
      </c>
      <c r="K162" s="3">
        <f t="shared" ref="K162:N162" si="538">K155-K158</f>
        <v>-4262</v>
      </c>
      <c r="L162" s="3">
        <f t="shared" si="538"/>
        <v>-4262</v>
      </c>
      <c r="M162" s="3">
        <f t="shared" si="538"/>
        <v>-4262</v>
      </c>
      <c r="N162" s="3">
        <f t="shared" si="538"/>
        <v>-4262</v>
      </c>
    </row>
    <row r="163" spans="1:14" x14ac:dyDescent="0.35">
      <c r="A163" s="42" t="s">
        <v>128</v>
      </c>
      <c r="B163" s="43" t="str">
        <f t="shared" ref="B163" si="539">+IFERROR(B162/A162-1,"nm")</f>
        <v>nm</v>
      </c>
      <c r="C163" s="43">
        <f t="shared" ref="C163" si="540">+IFERROR(C162/B162-1,"nm")</f>
        <v>0.145125716806352</v>
      </c>
      <c r="D163" s="43">
        <f t="shared" ref="D163" si="541">+IFERROR(D162/C162-1,"nm")</f>
        <v>3.1201848998459125E-2</v>
      </c>
      <c r="E163" s="43">
        <f t="shared" ref="E163" si="542">+IFERROR(E162/D162-1,"nm")</f>
        <v>-7.097497198356395E-3</v>
      </c>
      <c r="F163" s="43">
        <f t="shared" ref="F163" si="543">+IFERROR(F162/E162-1,"nm")</f>
        <v>0.22723852520692245</v>
      </c>
      <c r="G163" s="43">
        <f t="shared" ref="G163" si="544">+IFERROR(G162/F162-1,"nm")</f>
        <v>6.3151440833844275E-2</v>
      </c>
      <c r="H163" s="43">
        <f t="shared" ref="H163" si="545">+IFERROR(H162/G162-1,"nm")</f>
        <v>5.4209919261822392E-2</v>
      </c>
      <c r="I163" s="43">
        <f t="shared" ref="I163" si="546">+IFERROR(I162/H162-1,"nm")</f>
        <v>0.16575492341356668</v>
      </c>
      <c r="J163" s="43">
        <f t="shared" ref="J163" si="547">+IFERROR(J162/I162-1,"nm")</f>
        <v>0</v>
      </c>
      <c r="K163" s="43">
        <f t="shared" ref="K163" si="548">+IFERROR(K162/J162-1,"nm")</f>
        <v>0</v>
      </c>
      <c r="L163" s="43">
        <f t="shared" ref="L163" si="549">+IFERROR(L162/K162-1,"nm")</f>
        <v>0</v>
      </c>
      <c r="M163" s="43">
        <f t="shared" ref="M163" si="550">+IFERROR(M162/L162-1,"nm")</f>
        <v>0</v>
      </c>
      <c r="N163" s="43">
        <f t="shared" ref="N163" si="551">+IFERROR(N162/M162-1,"nm")</f>
        <v>0</v>
      </c>
    </row>
    <row r="164" spans="1:14" x14ac:dyDescent="0.35">
      <c r="A164" s="42" t="s">
        <v>130</v>
      </c>
      <c r="B164" s="43">
        <f t="shared" ref="B164:H164" si="552">+IFERROR(B162/B$151,"nm")</f>
        <v>-19.713043478260868</v>
      </c>
      <c r="C164" s="43">
        <f t="shared" si="552"/>
        <v>-35.561643835616437</v>
      </c>
      <c r="D164" s="43">
        <f t="shared" si="552"/>
        <v>-36.671232876712331</v>
      </c>
      <c r="E164" s="43">
        <f t="shared" si="552"/>
        <v>-30.204545454545453</v>
      </c>
      <c r="F164" s="43">
        <f t="shared" si="552"/>
        <v>-77.666666666666671</v>
      </c>
      <c r="G164" s="43">
        <f t="shared" si="552"/>
        <v>-115.6</v>
      </c>
      <c r="H164" s="43">
        <f t="shared" si="552"/>
        <v>-146.24</v>
      </c>
      <c r="I164" s="43">
        <f>+IFERROR(I162/I$151,"nm")</f>
        <v>-41.784313725490193</v>
      </c>
      <c r="J164" s="43">
        <f t="shared" ref="J164:N164" si="553">+IFERROR(J162/J$21,"nm")</f>
        <v>-0.2322236146679017</v>
      </c>
      <c r="K164" s="43">
        <f t="shared" si="553"/>
        <v>-0.2322236146679017</v>
      </c>
      <c r="L164" s="43">
        <f t="shared" si="553"/>
        <v>-0.2322236146679017</v>
      </c>
      <c r="M164" s="43">
        <f t="shared" si="553"/>
        <v>-0.2322236146679017</v>
      </c>
      <c r="N164" s="43">
        <f t="shared" si="553"/>
        <v>-0.2322236146679017</v>
      </c>
    </row>
    <row r="165" spans="1:14" x14ac:dyDescent="0.35">
      <c r="A165" s="9" t="s">
        <v>134</v>
      </c>
      <c r="B165" s="9">
        <f>Historicals!B184</f>
        <v>225</v>
      </c>
      <c r="C165" s="9">
        <f>Historicals!C184</f>
        <v>258</v>
      </c>
      <c r="D165" s="9">
        <f>Historicals!D184</f>
        <v>278</v>
      </c>
      <c r="E165" s="9">
        <f>Historicals!E184</f>
        <v>286</v>
      </c>
      <c r="F165" s="9">
        <f>Historicals!F184</f>
        <v>278</v>
      </c>
      <c r="G165" s="9">
        <f>Historicals!G184</f>
        <v>438</v>
      </c>
      <c r="H165" s="9">
        <f>Historicals!H184</f>
        <v>278</v>
      </c>
      <c r="I165" s="9">
        <f>Historicals!I184</f>
        <v>222</v>
      </c>
      <c r="J165" s="9">
        <f>J151*J167</f>
        <v>221.99999999999997</v>
      </c>
      <c r="K165" s="9">
        <f t="shared" ref="K165:N165" si="554">K151*K167</f>
        <v>221.99999999999997</v>
      </c>
      <c r="L165" s="9">
        <f t="shared" si="554"/>
        <v>221.99999999999997</v>
      </c>
      <c r="M165" s="9">
        <f t="shared" si="554"/>
        <v>221.99999999999997</v>
      </c>
      <c r="N165" s="9">
        <f t="shared" si="554"/>
        <v>221.99999999999997</v>
      </c>
    </row>
    <row r="166" spans="1:14" x14ac:dyDescent="0.35">
      <c r="A166" s="42" t="s">
        <v>128</v>
      </c>
      <c r="B166" s="43" t="str">
        <f t="shared" ref="B166" si="555">+IFERROR(B165/A165-1,"nm")</f>
        <v>nm</v>
      </c>
      <c r="C166" s="43">
        <f t="shared" ref="C166" si="556">+IFERROR(C165/B165-1,"nm")</f>
        <v>0.14666666666666672</v>
      </c>
      <c r="D166" s="43">
        <f t="shared" ref="D166" si="557">+IFERROR(D165/C165-1,"nm")</f>
        <v>7.7519379844961156E-2</v>
      </c>
      <c r="E166" s="43">
        <f t="shared" ref="E166" si="558">+IFERROR(E165/D165-1,"nm")</f>
        <v>2.877697841726623E-2</v>
      </c>
      <c r="F166" s="43">
        <f t="shared" ref="F166" si="559">+IFERROR(F165/E165-1,"nm")</f>
        <v>-2.7972027972028024E-2</v>
      </c>
      <c r="G166" s="43">
        <f t="shared" ref="G166" si="560">+IFERROR(G165/F165-1,"nm")</f>
        <v>0.57553956834532372</v>
      </c>
      <c r="H166" s="43">
        <f t="shared" ref="H166" si="561">+IFERROR(H165/G165-1,"nm")</f>
        <v>-0.36529680365296802</v>
      </c>
      <c r="I166" s="43">
        <f t="shared" ref="I166" si="562">+IFERROR(I165/H165-1,"nm")</f>
        <v>-0.20143884892086328</v>
      </c>
      <c r="J166" s="43">
        <f t="shared" ref="J166" si="563">+IFERROR(J165/I165-1,"nm")</f>
        <v>-1.1102230246251565E-16</v>
      </c>
      <c r="K166" s="43">
        <f t="shared" ref="K166" si="564">+IFERROR(K165/J165-1,"nm")</f>
        <v>0</v>
      </c>
      <c r="L166" s="43">
        <f t="shared" ref="L166" si="565">+IFERROR(L165/K165-1,"nm")</f>
        <v>0</v>
      </c>
      <c r="M166" s="43">
        <f t="shared" ref="M166" si="566">+IFERROR(M165/L165-1,"nm")</f>
        <v>0</v>
      </c>
      <c r="N166" s="43">
        <f t="shared" ref="N166" si="567">+IFERROR(N165/M165-1,"nm")</f>
        <v>0</v>
      </c>
    </row>
    <row r="167" spans="1:14" x14ac:dyDescent="0.35">
      <c r="A167" s="42" t="s">
        <v>132</v>
      </c>
      <c r="B167" s="43">
        <f t="shared" ref="B167:H167" si="568">+IFERROR(B165/B$151,"nm")</f>
        <v>1.9565217391304348</v>
      </c>
      <c r="C167" s="43">
        <f t="shared" si="568"/>
        <v>3.5342465753424657</v>
      </c>
      <c r="D167" s="43">
        <f t="shared" si="568"/>
        <v>3.8082191780821919</v>
      </c>
      <c r="E167" s="43">
        <f t="shared" si="568"/>
        <v>3.25</v>
      </c>
      <c r="F167" s="43">
        <f t="shared" si="568"/>
        <v>6.6190476190476186</v>
      </c>
      <c r="G167" s="43">
        <f t="shared" si="568"/>
        <v>14.6</v>
      </c>
      <c r="H167" s="43">
        <f t="shared" si="568"/>
        <v>11.12</v>
      </c>
      <c r="I167" s="43">
        <f>+IFERROR(I165/I$151,"nm")</f>
        <v>2.1764705882352939</v>
      </c>
      <c r="J167" s="45">
        <f>+I167</f>
        <v>2.1764705882352939</v>
      </c>
      <c r="K167" s="45">
        <f t="shared" ref="K167:N167" si="569">+J167</f>
        <v>2.1764705882352939</v>
      </c>
      <c r="L167" s="45">
        <f t="shared" si="569"/>
        <v>2.1764705882352939</v>
      </c>
      <c r="M167" s="45">
        <f t="shared" si="569"/>
        <v>2.1764705882352939</v>
      </c>
      <c r="N167" s="45">
        <f t="shared" si="569"/>
        <v>2.1764705882352939</v>
      </c>
    </row>
    <row r="168" spans="1:14" x14ac:dyDescent="0.35">
      <c r="A168" s="9" t="s">
        <v>142</v>
      </c>
      <c r="B168" s="9">
        <f>Historicals!B172</f>
        <v>484</v>
      </c>
      <c r="C168" s="9">
        <f>Historicals!C172</f>
        <v>511</v>
      </c>
      <c r="D168" s="9">
        <f>Historicals!D172</f>
        <v>533</v>
      </c>
      <c r="E168" s="9">
        <f>Historicals!E172</f>
        <v>597</v>
      </c>
      <c r="F168" s="9">
        <f>Historicals!F172</f>
        <v>665</v>
      </c>
      <c r="G168" s="9">
        <f>Historicals!G172</f>
        <v>830</v>
      </c>
      <c r="H168" s="9">
        <f>Historicals!H172</f>
        <v>780</v>
      </c>
      <c r="I168" s="9">
        <f>Historicals!I172</f>
        <v>789</v>
      </c>
      <c r="J168" s="44">
        <f>+J151*J170</f>
        <v>789</v>
      </c>
      <c r="K168" s="44">
        <f t="shared" ref="K168:N168" si="570">+K151*K170</f>
        <v>789</v>
      </c>
      <c r="L168" s="44">
        <f t="shared" si="570"/>
        <v>789</v>
      </c>
      <c r="M168" s="44">
        <f t="shared" si="570"/>
        <v>789</v>
      </c>
      <c r="N168" s="44">
        <f t="shared" si="570"/>
        <v>789</v>
      </c>
    </row>
    <row r="169" spans="1:14" x14ac:dyDescent="0.35">
      <c r="A169" s="42" t="s">
        <v>128</v>
      </c>
      <c r="B169" s="43" t="str">
        <f t="shared" ref="B169" si="571">+IFERROR(B168/A168-1,"nm")</f>
        <v>nm</v>
      </c>
      <c r="C169" s="43">
        <f t="shared" ref="C169" si="572">+IFERROR(C168/B168-1,"nm")</f>
        <v>5.5785123966942241E-2</v>
      </c>
      <c r="D169" s="43">
        <f t="shared" ref="D169:H169" si="573">+IFERROR(D168/C168-1,"nm")</f>
        <v>4.3052837573385627E-2</v>
      </c>
      <c r="E169" s="43">
        <f t="shared" si="573"/>
        <v>0.12007504690431525</v>
      </c>
      <c r="F169" s="43">
        <f t="shared" si="573"/>
        <v>0.11390284757118918</v>
      </c>
      <c r="G169" s="43">
        <f t="shared" si="573"/>
        <v>0.24812030075187974</v>
      </c>
      <c r="H169" s="43">
        <f t="shared" si="573"/>
        <v>-6.0240963855421659E-2</v>
      </c>
      <c r="I169" s="43">
        <f>+IFERROR(I168/H168-1,"nm")</f>
        <v>1.1538461538461497E-2</v>
      </c>
      <c r="J169" s="43">
        <f>+J170+J171</f>
        <v>7.7352941176470589</v>
      </c>
      <c r="K169" s="43">
        <f t="shared" ref="K169" si="574">+K170+K171</f>
        <v>7.7352941176470589</v>
      </c>
      <c r="L169" s="43">
        <f t="shared" ref="L169" si="575">+L170+L171</f>
        <v>7.7352941176470589</v>
      </c>
      <c r="M169" s="43">
        <f t="shared" ref="M169" si="576">+M170+M171</f>
        <v>7.7352941176470589</v>
      </c>
      <c r="N169" s="43">
        <f t="shared" ref="N169" si="577">+N170+N171</f>
        <v>7.7352941176470589</v>
      </c>
    </row>
    <row r="170" spans="1:14" x14ac:dyDescent="0.35">
      <c r="A170" s="42" t="s">
        <v>132</v>
      </c>
      <c r="B170" s="43">
        <f t="shared" ref="B170:H170" si="578">+IFERROR(B168/B$151,"nm")</f>
        <v>4.2086956521739127</v>
      </c>
      <c r="C170" s="43">
        <f t="shared" si="578"/>
        <v>7</v>
      </c>
      <c r="D170" s="43">
        <f t="shared" si="578"/>
        <v>7.3013698630136989</v>
      </c>
      <c r="E170" s="43">
        <f t="shared" si="578"/>
        <v>6.7840909090909092</v>
      </c>
      <c r="F170" s="43">
        <f t="shared" si="578"/>
        <v>15.833333333333334</v>
      </c>
      <c r="G170" s="43">
        <f t="shared" si="578"/>
        <v>27.666666666666668</v>
      </c>
      <c r="H170" s="43">
        <f t="shared" si="578"/>
        <v>31.2</v>
      </c>
      <c r="I170" s="43">
        <f>+IFERROR(I168/I$151,"nm")</f>
        <v>7.7352941176470589</v>
      </c>
      <c r="J170" s="45">
        <f>+I170</f>
        <v>7.7352941176470589</v>
      </c>
      <c r="K170" s="45">
        <f t="shared" ref="K170:N170" si="579">+J170</f>
        <v>7.7352941176470589</v>
      </c>
      <c r="L170" s="45">
        <f t="shared" si="579"/>
        <v>7.7352941176470589</v>
      </c>
      <c r="M170" s="45">
        <f t="shared" si="579"/>
        <v>7.7352941176470589</v>
      </c>
      <c r="N170" s="45">
        <f t="shared" si="579"/>
        <v>7.7352941176470589</v>
      </c>
    </row>
    <row r="171" spans="1:14" x14ac:dyDescent="0.35">
      <c r="A171" s="42"/>
      <c r="B171" s="43"/>
      <c r="C171" s="43"/>
      <c r="D171" s="43"/>
      <c r="E171" s="43"/>
      <c r="F171" s="43"/>
      <c r="G171" s="43"/>
      <c r="H171" s="43"/>
      <c r="I171" s="43"/>
    </row>
    <row r="172" spans="1:14" x14ac:dyDescent="0.35">
      <c r="A172" s="42"/>
      <c r="B172" s="43"/>
      <c r="C172" s="43"/>
      <c r="D172" s="43"/>
      <c r="E172" s="43"/>
      <c r="F172" s="43"/>
      <c r="G172" s="43"/>
      <c r="H172" s="43"/>
      <c r="I172" s="43"/>
    </row>
    <row r="173" spans="1:14" x14ac:dyDescent="0.35">
      <c r="A173" s="9"/>
      <c r="B173" s="9"/>
      <c r="C173" s="9"/>
      <c r="D173" s="9"/>
      <c r="E173" s="9"/>
      <c r="F173" s="9"/>
      <c r="G173" s="9"/>
      <c r="H173" s="9"/>
      <c r="I173" s="9"/>
    </row>
    <row r="174" spans="1:14" x14ac:dyDescent="0.35">
      <c r="A174" s="42"/>
      <c r="B174" s="43"/>
      <c r="C174" s="43"/>
      <c r="D174" s="43"/>
      <c r="E174" s="43"/>
      <c r="F174" s="43"/>
      <c r="G174" s="43"/>
      <c r="H174" s="43"/>
      <c r="I174" s="43"/>
    </row>
    <row r="175" spans="1:14" x14ac:dyDescent="0.35">
      <c r="A175" s="42"/>
      <c r="B175" s="43"/>
      <c r="C175" s="43"/>
      <c r="D175" s="43"/>
      <c r="E175" s="43"/>
      <c r="F175" s="43"/>
      <c r="G175" s="43"/>
      <c r="H175" s="43"/>
      <c r="I175" s="43"/>
    </row>
    <row r="176" spans="1:14" x14ac:dyDescent="0.35">
      <c r="A176" s="9"/>
      <c r="B176" s="9"/>
      <c r="C176" s="9"/>
      <c r="D176" s="9"/>
      <c r="E176" s="9"/>
      <c r="F176" s="9"/>
      <c r="G176" s="9"/>
      <c r="H176" s="9"/>
      <c r="I176" s="9"/>
    </row>
    <row r="177" spans="1:9" x14ac:dyDescent="0.35">
      <c r="A177" s="42"/>
      <c r="B177" s="43"/>
      <c r="C177" s="43"/>
      <c r="D177" s="43"/>
      <c r="E177" s="43"/>
      <c r="F177" s="43"/>
      <c r="G177" s="43"/>
      <c r="H177" s="43"/>
      <c r="I177" s="43"/>
    </row>
    <row r="178" spans="1:9" x14ac:dyDescent="0.35">
      <c r="A178" s="42"/>
      <c r="B178" s="43"/>
      <c r="C178" s="43"/>
      <c r="D178" s="43"/>
      <c r="E178" s="43"/>
      <c r="F178" s="43"/>
      <c r="G178" s="43"/>
      <c r="H178" s="43"/>
      <c r="I178" s="43"/>
    </row>
    <row r="179" spans="1:9" x14ac:dyDescent="0.35">
      <c r="A179" s="9"/>
      <c r="B179" s="9"/>
      <c r="C179" s="9"/>
      <c r="D179" s="9"/>
      <c r="E179" s="9"/>
      <c r="F179" s="9"/>
      <c r="G179" s="9"/>
      <c r="H179" s="9"/>
      <c r="I179" s="9"/>
    </row>
    <row r="180" spans="1:9" x14ac:dyDescent="0.35">
      <c r="A180" s="42"/>
      <c r="B180" s="43"/>
      <c r="C180" s="43"/>
      <c r="D180" s="43"/>
      <c r="E180" s="43"/>
      <c r="F180" s="43"/>
      <c r="G180" s="43"/>
      <c r="H180" s="43"/>
      <c r="I180" s="43"/>
    </row>
    <row r="181" spans="1:9" x14ac:dyDescent="0.35">
      <c r="A181" s="42"/>
      <c r="B181" s="43"/>
      <c r="C181" s="43"/>
      <c r="D181" s="43"/>
      <c r="E181" s="43"/>
      <c r="F181" s="43"/>
      <c r="G181" s="43"/>
      <c r="H181" s="43"/>
      <c r="I181" s="4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David Rapicano</cp:lastModifiedBy>
  <dcterms:created xsi:type="dcterms:W3CDTF">2020-05-20T17:26:08Z</dcterms:created>
  <dcterms:modified xsi:type="dcterms:W3CDTF">2023-07-17T10:36:56Z</dcterms:modified>
</cp:coreProperties>
</file>