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6" i="4" l="1"/>
  <c r="L66" i="4"/>
  <c r="L67" i="4" s="1"/>
  <c r="M66" i="4"/>
  <c r="M67" i="4" s="1"/>
  <c r="J66" i="4"/>
  <c r="I50" i="4"/>
  <c r="I42" i="4"/>
  <c r="N56" i="4"/>
  <c r="M56" i="4"/>
  <c r="L56" i="4"/>
  <c r="K56" i="4"/>
  <c r="J56" i="4"/>
  <c r="I56" i="4"/>
  <c r="K67" i="4" l="1"/>
  <c r="N67" i="4"/>
  <c r="J57" i="4"/>
  <c r="K57" i="4"/>
  <c r="L57" i="4"/>
  <c r="M57" i="4"/>
  <c r="N57" i="4"/>
  <c r="H43" i="4"/>
  <c r="I43" i="4"/>
  <c r="B44" i="4"/>
  <c r="B43" i="4"/>
  <c r="C43" i="4"/>
  <c r="D43" i="4"/>
  <c r="E43" i="4"/>
  <c r="F43" i="4"/>
  <c r="G43" i="4"/>
  <c r="I37" i="4"/>
  <c r="J37" i="4" s="1"/>
  <c r="I23" i="4"/>
  <c r="J23" i="4" s="1"/>
  <c r="K23" i="4" s="1"/>
  <c r="L23" i="4" s="1"/>
  <c r="M23" i="4" s="1"/>
  <c r="N23" i="4" s="1"/>
  <c r="I38" i="4"/>
  <c r="J38" i="4" s="1"/>
  <c r="K38" i="4" s="1"/>
  <c r="L38" i="4" s="1"/>
  <c r="M38" i="4" s="1"/>
  <c r="N38" i="4" s="1"/>
  <c r="B53" i="4"/>
  <c r="B37" i="4"/>
  <c r="I10" i="4"/>
  <c r="I13" i="4"/>
  <c r="B54" i="4" l="1"/>
  <c r="K37" i="4"/>
  <c r="I11" i="4"/>
  <c r="L37" i="4" l="1"/>
  <c r="B56" i="4"/>
  <c r="B75" i="4"/>
  <c r="I73" i="4"/>
  <c r="H73" i="4"/>
  <c r="G73" i="4"/>
  <c r="F73" i="4"/>
  <c r="E73" i="4"/>
  <c r="D73" i="4"/>
  <c r="C73" i="4"/>
  <c r="B73" i="4"/>
  <c r="I69" i="4"/>
  <c r="H69" i="4"/>
  <c r="G69" i="4"/>
  <c r="F69" i="4"/>
  <c r="E69" i="4"/>
  <c r="D69" i="4"/>
  <c r="C69" i="4"/>
  <c r="B69" i="4"/>
  <c r="I66" i="4"/>
  <c r="J67" i="4" s="1"/>
  <c r="H66" i="4"/>
  <c r="G66" i="4"/>
  <c r="F66" i="4"/>
  <c r="E66" i="4"/>
  <c r="D66" i="4"/>
  <c r="C66" i="4"/>
  <c r="B66" i="4"/>
  <c r="H56" i="4"/>
  <c r="G56" i="4"/>
  <c r="F56" i="4"/>
  <c r="E56" i="4"/>
  <c r="D56" i="4"/>
  <c r="C56" i="4"/>
  <c r="I53" i="4"/>
  <c r="I54" i="4" s="1"/>
  <c r="H53" i="4"/>
  <c r="G53" i="4"/>
  <c r="F53" i="4"/>
  <c r="E53" i="4"/>
  <c r="D53" i="4"/>
  <c r="D54" i="4" s="1"/>
  <c r="C53" i="4"/>
  <c r="H50" i="4"/>
  <c r="G50" i="4"/>
  <c r="F50" i="4"/>
  <c r="E50" i="4"/>
  <c r="D50" i="4"/>
  <c r="C50" i="4"/>
  <c r="B50" i="4"/>
  <c r="I44" i="4"/>
  <c r="J44" i="4" s="1"/>
  <c r="K44" i="4" s="1"/>
  <c r="L44" i="4" s="1"/>
  <c r="M44" i="4" s="1"/>
  <c r="N44" i="4" s="1"/>
  <c r="H44" i="4"/>
  <c r="G44" i="4"/>
  <c r="F44" i="4"/>
  <c r="E44" i="4"/>
  <c r="D44" i="4"/>
  <c r="C44" i="4"/>
  <c r="J42" i="4"/>
  <c r="H42" i="4"/>
  <c r="G42" i="4"/>
  <c r="F42" i="4"/>
  <c r="E42" i="4"/>
  <c r="D42" i="4"/>
  <c r="C42" i="4"/>
  <c r="B42" i="4"/>
  <c r="I40" i="4"/>
  <c r="J40" i="4" s="1"/>
  <c r="K40" i="4" s="1"/>
  <c r="L40" i="4" s="1"/>
  <c r="M40" i="4" s="1"/>
  <c r="N40" i="4" s="1"/>
  <c r="H40" i="4"/>
  <c r="G40" i="4"/>
  <c r="F40" i="4"/>
  <c r="E40" i="4"/>
  <c r="D40" i="4"/>
  <c r="C40" i="4"/>
  <c r="B40" i="4"/>
  <c r="I39" i="4"/>
  <c r="J39" i="4" s="1"/>
  <c r="K39" i="4" s="1"/>
  <c r="L39" i="4" s="1"/>
  <c r="M39" i="4" s="1"/>
  <c r="N39" i="4" s="1"/>
  <c r="H39" i="4"/>
  <c r="G39" i="4"/>
  <c r="F39" i="4"/>
  <c r="E39" i="4"/>
  <c r="D39" i="4"/>
  <c r="C39" i="4"/>
  <c r="B39" i="4"/>
  <c r="H38" i="4"/>
  <c r="G38" i="4"/>
  <c r="F38" i="4"/>
  <c r="E38" i="4"/>
  <c r="D38" i="4"/>
  <c r="C38" i="4"/>
  <c r="B38" i="4"/>
  <c r="H37" i="4"/>
  <c r="G37" i="4"/>
  <c r="F37" i="4"/>
  <c r="E37" i="4"/>
  <c r="D37" i="4"/>
  <c r="C37" i="4"/>
  <c r="I36" i="4"/>
  <c r="J36" i="4" s="1"/>
  <c r="H36" i="4"/>
  <c r="G36" i="4"/>
  <c r="F36" i="4"/>
  <c r="E36" i="4"/>
  <c r="D36" i="4"/>
  <c r="C36" i="4"/>
  <c r="B36" i="4"/>
  <c r="I35" i="4"/>
  <c r="J35" i="4" s="1"/>
  <c r="K35" i="4" s="1"/>
  <c r="L35" i="4" s="1"/>
  <c r="M35" i="4" s="1"/>
  <c r="N35" i="4" s="1"/>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J29" i="4" s="1"/>
  <c r="K29" i="4" s="1"/>
  <c r="L29" i="4" s="1"/>
  <c r="M29" i="4" s="1"/>
  <c r="N29" i="4" s="1"/>
  <c r="H29" i="4"/>
  <c r="G29" i="4"/>
  <c r="F29" i="4"/>
  <c r="E29" i="4"/>
  <c r="D29" i="4"/>
  <c r="C29" i="4"/>
  <c r="B29" i="4"/>
  <c r="I28" i="4"/>
  <c r="H28" i="4"/>
  <c r="G28" i="4"/>
  <c r="F28" i="4"/>
  <c r="E28" i="4"/>
  <c r="D28" i="4"/>
  <c r="C28" i="4"/>
  <c r="B28" i="4"/>
  <c r="I27" i="4"/>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H23" i="4"/>
  <c r="G23" i="4"/>
  <c r="F23" i="4"/>
  <c r="E23" i="4"/>
  <c r="D23" i="4"/>
  <c r="C23" i="4"/>
  <c r="B23" i="4"/>
  <c r="I16" i="4"/>
  <c r="H16" i="4"/>
  <c r="G16" i="4"/>
  <c r="F16" i="4"/>
  <c r="E16" i="4"/>
  <c r="D16" i="4"/>
  <c r="C16" i="4"/>
  <c r="B16" i="4"/>
  <c r="H13" i="4"/>
  <c r="G13" i="4"/>
  <c r="F13" i="4"/>
  <c r="E13" i="4"/>
  <c r="D13" i="4"/>
  <c r="C13" i="4"/>
  <c r="B13" i="4"/>
  <c r="H10" i="4"/>
  <c r="G10" i="4"/>
  <c r="F10" i="4"/>
  <c r="E10" i="4"/>
  <c r="D10" i="4"/>
  <c r="C10" i="4"/>
  <c r="B10" i="4"/>
  <c r="B11" i="4" s="1"/>
  <c r="I211" i="3"/>
  <c r="H211" i="3"/>
  <c r="G211" i="3"/>
  <c r="G212" i="3" s="1"/>
  <c r="F211" i="3"/>
  <c r="E211" i="3"/>
  <c r="D211" i="3"/>
  <c r="E212" i="3" s="1"/>
  <c r="C211" i="3"/>
  <c r="C212" i="3" s="1"/>
  <c r="B211" i="3"/>
  <c r="I205" i="3"/>
  <c r="H205" i="3"/>
  <c r="H198" i="3" s="1"/>
  <c r="G205" i="3"/>
  <c r="F205" i="3"/>
  <c r="F198" i="3" s="1"/>
  <c r="E205" i="3"/>
  <c r="E207" i="3" s="1"/>
  <c r="D205" i="3"/>
  <c r="D206" i="3" s="1"/>
  <c r="C205" i="3"/>
  <c r="B205" i="3"/>
  <c r="I201" i="3"/>
  <c r="H201" i="3"/>
  <c r="G201" i="3"/>
  <c r="H202" i="3" s="1"/>
  <c r="F201" i="3"/>
  <c r="E201" i="3"/>
  <c r="E204" i="3" s="1"/>
  <c r="D201" i="3"/>
  <c r="C201" i="3"/>
  <c r="B201" i="3"/>
  <c r="B204" i="3" s="1"/>
  <c r="I196" i="3"/>
  <c r="H196" i="3"/>
  <c r="G196" i="3"/>
  <c r="F196" i="3"/>
  <c r="F213" i="3" s="1"/>
  <c r="E196" i="3"/>
  <c r="D196" i="3"/>
  <c r="C196" i="3"/>
  <c r="B196" i="3"/>
  <c r="I192" i="3"/>
  <c r="H192" i="3"/>
  <c r="G192" i="3"/>
  <c r="G185" i="3" s="1"/>
  <c r="F192" i="3"/>
  <c r="E192" i="3"/>
  <c r="D192" i="3"/>
  <c r="D185" i="3" s="1"/>
  <c r="C192" i="3"/>
  <c r="B192" i="3"/>
  <c r="I189" i="3"/>
  <c r="H189" i="3"/>
  <c r="G189" i="3"/>
  <c r="F189" i="3"/>
  <c r="G190" i="3" s="1"/>
  <c r="E189" i="3"/>
  <c r="D189" i="3"/>
  <c r="C189" i="3"/>
  <c r="B189" i="3"/>
  <c r="B190" i="3" s="1"/>
  <c r="I186" i="3"/>
  <c r="T66" i="3" s="1"/>
  <c r="U66" i="3" s="1"/>
  <c r="H186" i="3"/>
  <c r="G186" i="3"/>
  <c r="G179" i="3" s="1"/>
  <c r="F186" i="3"/>
  <c r="F187" i="3" s="1"/>
  <c r="E186" i="3"/>
  <c r="E179" i="3" s="1"/>
  <c r="D186" i="3"/>
  <c r="C186" i="3"/>
  <c r="C187" i="3" s="1"/>
  <c r="B186" i="3"/>
  <c r="I182" i="3"/>
  <c r="H182" i="3"/>
  <c r="G182" i="3"/>
  <c r="G183" i="3" s="1"/>
  <c r="F182" i="3"/>
  <c r="E182" i="3"/>
  <c r="D182" i="3"/>
  <c r="C182" i="3"/>
  <c r="B182" i="3"/>
  <c r="I177" i="3"/>
  <c r="T64" i="3" s="1"/>
  <c r="U64" i="3" s="1"/>
  <c r="H177" i="3"/>
  <c r="G177" i="3"/>
  <c r="F177" i="3"/>
  <c r="E177" i="3"/>
  <c r="E194" i="3" s="1"/>
  <c r="D177" i="3"/>
  <c r="C177" i="3"/>
  <c r="B177" i="3"/>
  <c r="B178" i="3" s="1"/>
  <c r="D175" i="3"/>
  <c r="B175" i="3"/>
  <c r="D174" i="3"/>
  <c r="C174" i="3"/>
  <c r="B174" i="3"/>
  <c r="D173" i="3"/>
  <c r="C173" i="3"/>
  <c r="B173" i="3"/>
  <c r="D172" i="3"/>
  <c r="C172" i="3"/>
  <c r="D171" i="3"/>
  <c r="C171" i="3"/>
  <c r="I166" i="3"/>
  <c r="H166" i="3"/>
  <c r="G166" i="3"/>
  <c r="G167" i="3" s="1"/>
  <c r="F166" i="3"/>
  <c r="E166" i="3"/>
  <c r="E168" i="3" s="1"/>
  <c r="D166" i="3"/>
  <c r="D167" i="3" s="1"/>
  <c r="C166" i="3"/>
  <c r="B166" i="3"/>
  <c r="I163" i="3"/>
  <c r="H163" i="3"/>
  <c r="I164" i="3" s="1"/>
  <c r="G163" i="3"/>
  <c r="F163" i="3"/>
  <c r="E163" i="3"/>
  <c r="D163" i="3"/>
  <c r="C163" i="3"/>
  <c r="B163" i="3"/>
  <c r="I160" i="3"/>
  <c r="H160" i="3"/>
  <c r="H162" i="3" s="1"/>
  <c r="G160" i="3"/>
  <c r="G162" i="3" s="1"/>
  <c r="F160" i="3"/>
  <c r="E160" i="3"/>
  <c r="D160" i="3"/>
  <c r="C160" i="3"/>
  <c r="C153" i="3" s="1"/>
  <c r="B160" i="3"/>
  <c r="B162" i="3" s="1"/>
  <c r="I156" i="3"/>
  <c r="H156" i="3"/>
  <c r="G156" i="3"/>
  <c r="F156" i="3"/>
  <c r="E156" i="3"/>
  <c r="D156" i="3"/>
  <c r="D153" i="3" s="1"/>
  <c r="D155" i="3" s="1"/>
  <c r="C156" i="3"/>
  <c r="B156" i="3"/>
  <c r="I151" i="3"/>
  <c r="H151" i="3"/>
  <c r="G151" i="3"/>
  <c r="F151" i="3"/>
  <c r="E151" i="3"/>
  <c r="D151" i="3"/>
  <c r="C151" i="3"/>
  <c r="C152" i="3" s="1"/>
  <c r="B151" i="3"/>
  <c r="B152" i="3" s="1"/>
  <c r="I147" i="3"/>
  <c r="H147" i="3"/>
  <c r="G147" i="3"/>
  <c r="G140" i="3" s="1"/>
  <c r="F147" i="3"/>
  <c r="F140" i="3" s="1"/>
  <c r="E147" i="3"/>
  <c r="D147" i="3"/>
  <c r="C147" i="3"/>
  <c r="B147" i="3"/>
  <c r="I144" i="3"/>
  <c r="H144" i="3"/>
  <c r="H146" i="3" s="1"/>
  <c r="G144" i="3"/>
  <c r="F144" i="3"/>
  <c r="G145" i="3" s="1"/>
  <c r="E144" i="3"/>
  <c r="E145" i="3" s="1"/>
  <c r="D144" i="3"/>
  <c r="C144" i="3"/>
  <c r="B144" i="3"/>
  <c r="B145" i="3" s="1"/>
  <c r="I141" i="3"/>
  <c r="H141" i="3"/>
  <c r="G141" i="3"/>
  <c r="F141" i="3"/>
  <c r="F142" i="3" s="1"/>
  <c r="E141" i="3"/>
  <c r="D141" i="3"/>
  <c r="C141" i="3"/>
  <c r="C142" i="3" s="1"/>
  <c r="B141" i="3"/>
  <c r="B142" i="3" s="1"/>
  <c r="I137" i="3"/>
  <c r="H137" i="3"/>
  <c r="H138" i="3" s="1"/>
  <c r="G137" i="3"/>
  <c r="F137" i="3"/>
  <c r="E137" i="3"/>
  <c r="D137" i="3"/>
  <c r="D140" i="3" s="1"/>
  <c r="C137" i="3"/>
  <c r="B137" i="3"/>
  <c r="I132" i="3"/>
  <c r="H132" i="3"/>
  <c r="G132" i="3"/>
  <c r="F132" i="3"/>
  <c r="E132" i="3"/>
  <c r="D132" i="3"/>
  <c r="J132" i="3" s="1"/>
  <c r="C132" i="3"/>
  <c r="B132" i="3"/>
  <c r="I128" i="3"/>
  <c r="H128" i="3"/>
  <c r="G128" i="3"/>
  <c r="G129" i="3" s="1"/>
  <c r="F128" i="3"/>
  <c r="E128" i="3"/>
  <c r="D128" i="3"/>
  <c r="C128" i="3"/>
  <c r="B128" i="3"/>
  <c r="I126" i="3"/>
  <c r="H126" i="3"/>
  <c r="H127" i="3" s="1"/>
  <c r="H129" i="3" s="1"/>
  <c r="G126" i="3"/>
  <c r="F126" i="3"/>
  <c r="E126" i="3"/>
  <c r="D126" i="3"/>
  <c r="C126" i="3"/>
  <c r="D127" i="3" s="1"/>
  <c r="B126" i="3"/>
  <c r="B127" i="3" s="1"/>
  <c r="B129" i="3" s="1"/>
  <c r="I124" i="3"/>
  <c r="H124" i="3"/>
  <c r="G124" i="3"/>
  <c r="F124" i="3"/>
  <c r="E124" i="3"/>
  <c r="D124" i="3"/>
  <c r="C124" i="3"/>
  <c r="B124" i="3"/>
  <c r="I122" i="3"/>
  <c r="I123" i="3" s="1"/>
  <c r="I125" i="3" s="1"/>
  <c r="H122" i="3"/>
  <c r="H123" i="3" s="1"/>
  <c r="H125" i="3" s="1"/>
  <c r="G122" i="3"/>
  <c r="F122" i="3"/>
  <c r="E122" i="3"/>
  <c r="E123" i="3" s="1"/>
  <c r="E125" i="3" s="1"/>
  <c r="D122" i="3"/>
  <c r="C122" i="3"/>
  <c r="B122" i="3"/>
  <c r="I120" i="3"/>
  <c r="H120" i="3"/>
  <c r="G120" i="3"/>
  <c r="F120" i="3"/>
  <c r="E120" i="3"/>
  <c r="D120" i="3"/>
  <c r="C120" i="3"/>
  <c r="B120" i="3"/>
  <c r="I118" i="3"/>
  <c r="H118" i="3"/>
  <c r="F118" i="3"/>
  <c r="F146" i="3" s="1"/>
  <c r="I114" i="3"/>
  <c r="H114" i="3"/>
  <c r="G114" i="3"/>
  <c r="F114" i="3"/>
  <c r="E114" i="3"/>
  <c r="D114" i="3"/>
  <c r="C114" i="3"/>
  <c r="B114" i="3"/>
  <c r="I111" i="3"/>
  <c r="H111" i="3"/>
  <c r="G111" i="3"/>
  <c r="H112" i="3" s="1"/>
  <c r="F111" i="3"/>
  <c r="G112" i="3" s="1"/>
  <c r="E111" i="3"/>
  <c r="D111" i="3"/>
  <c r="C111" i="3"/>
  <c r="C113" i="3" s="1"/>
  <c r="B111" i="3"/>
  <c r="I108" i="3"/>
  <c r="T42" i="3" s="1"/>
  <c r="H108" i="3"/>
  <c r="H110" i="3" s="1"/>
  <c r="G108" i="3"/>
  <c r="F108" i="3"/>
  <c r="E108" i="3"/>
  <c r="D108" i="3"/>
  <c r="D101" i="3" s="1"/>
  <c r="C108" i="3"/>
  <c r="B108" i="3"/>
  <c r="C109" i="3" s="1"/>
  <c r="I104" i="3"/>
  <c r="H104" i="3"/>
  <c r="G104" i="3"/>
  <c r="F104" i="3"/>
  <c r="F107" i="3" s="1"/>
  <c r="E104" i="3"/>
  <c r="D104" i="3"/>
  <c r="C104" i="3"/>
  <c r="C107" i="3" s="1"/>
  <c r="B104" i="3"/>
  <c r="B107" i="3" s="1"/>
  <c r="I99" i="3"/>
  <c r="H99" i="3"/>
  <c r="G99" i="3"/>
  <c r="F99" i="3"/>
  <c r="E99" i="3"/>
  <c r="D99" i="3"/>
  <c r="C99" i="3"/>
  <c r="B99" i="3"/>
  <c r="I95" i="3"/>
  <c r="H95" i="3"/>
  <c r="G95" i="3"/>
  <c r="F95" i="3"/>
  <c r="E95" i="3"/>
  <c r="D95" i="3"/>
  <c r="C95" i="3"/>
  <c r="B95" i="3"/>
  <c r="J95" i="3" s="1"/>
  <c r="I93" i="3"/>
  <c r="H93" i="3"/>
  <c r="G93" i="3"/>
  <c r="F93" i="3"/>
  <c r="F94" i="3" s="1"/>
  <c r="E93" i="3"/>
  <c r="D93" i="3"/>
  <c r="C93" i="3"/>
  <c r="C94" i="3" s="1"/>
  <c r="C96" i="3" s="1"/>
  <c r="B93" i="3"/>
  <c r="I91" i="3"/>
  <c r="H91" i="3"/>
  <c r="G91" i="3"/>
  <c r="F91" i="3"/>
  <c r="E91" i="3"/>
  <c r="D91" i="3"/>
  <c r="C91" i="3"/>
  <c r="B91" i="3"/>
  <c r="I89" i="3"/>
  <c r="H89" i="3"/>
  <c r="G89" i="3"/>
  <c r="F89" i="3"/>
  <c r="E89" i="3"/>
  <c r="D89" i="3"/>
  <c r="C89" i="3"/>
  <c r="B89" i="3"/>
  <c r="B90" i="3" s="1"/>
  <c r="B92" i="3" s="1"/>
  <c r="I87" i="3"/>
  <c r="H87" i="3"/>
  <c r="G87" i="3"/>
  <c r="F87" i="3"/>
  <c r="E87" i="3"/>
  <c r="D87" i="3"/>
  <c r="C87" i="3"/>
  <c r="B87" i="3"/>
  <c r="C85" i="3"/>
  <c r="C110" i="3" s="1"/>
  <c r="B85" i="3"/>
  <c r="B110" i="3" s="1"/>
  <c r="I81" i="3"/>
  <c r="H81" i="3"/>
  <c r="G81" i="3"/>
  <c r="F81" i="3"/>
  <c r="F82" i="3" s="1"/>
  <c r="E81" i="3"/>
  <c r="D81" i="3"/>
  <c r="C81" i="3"/>
  <c r="B81" i="3"/>
  <c r="B82" i="3" s="1"/>
  <c r="I78" i="3"/>
  <c r="H78" i="3"/>
  <c r="G78" i="3"/>
  <c r="F78" i="3"/>
  <c r="E78" i="3"/>
  <c r="F79" i="3" s="1"/>
  <c r="D78" i="3"/>
  <c r="C78" i="3"/>
  <c r="B78" i="3"/>
  <c r="C79" i="3" s="1"/>
  <c r="I75" i="3"/>
  <c r="I76" i="3" s="1"/>
  <c r="H75" i="3"/>
  <c r="G75" i="3"/>
  <c r="F75" i="3"/>
  <c r="F76" i="3" s="1"/>
  <c r="E75" i="3"/>
  <c r="D75" i="3"/>
  <c r="C75" i="3"/>
  <c r="B75" i="3"/>
  <c r="B77" i="3" s="1"/>
  <c r="I71" i="3"/>
  <c r="H71" i="3"/>
  <c r="G71" i="3"/>
  <c r="F71" i="3"/>
  <c r="E71" i="3"/>
  <c r="E74" i="3" s="1"/>
  <c r="D71" i="3"/>
  <c r="C71" i="3"/>
  <c r="B71" i="3"/>
  <c r="I66" i="3"/>
  <c r="H66" i="3"/>
  <c r="G66" i="3"/>
  <c r="F66" i="3"/>
  <c r="E66" i="3"/>
  <c r="D66" i="3"/>
  <c r="C66" i="3"/>
  <c r="B66" i="3"/>
  <c r="I62" i="3"/>
  <c r="H62" i="3"/>
  <c r="G62" i="3"/>
  <c r="F62" i="3"/>
  <c r="E62" i="3"/>
  <c r="D62" i="3"/>
  <c r="C62" i="3"/>
  <c r="B62" i="3"/>
  <c r="I60" i="3"/>
  <c r="H60" i="3"/>
  <c r="G60" i="3"/>
  <c r="F60" i="3"/>
  <c r="E60" i="3"/>
  <c r="D60" i="3"/>
  <c r="D61" i="3" s="1"/>
  <c r="C60" i="3"/>
  <c r="B60" i="3"/>
  <c r="I58" i="3"/>
  <c r="H58" i="3"/>
  <c r="G58" i="3"/>
  <c r="F58" i="3"/>
  <c r="J58" i="3" s="1"/>
  <c r="E58" i="3"/>
  <c r="D58" i="3"/>
  <c r="C58" i="3"/>
  <c r="B58" i="3"/>
  <c r="I56" i="3"/>
  <c r="T24" i="3" s="1"/>
  <c r="H56" i="3"/>
  <c r="G56" i="3"/>
  <c r="F56" i="3"/>
  <c r="E56" i="3"/>
  <c r="E64" i="3" s="1"/>
  <c r="D56" i="3"/>
  <c r="D57" i="3" s="1"/>
  <c r="D59" i="3" s="1"/>
  <c r="C56" i="3"/>
  <c r="B56" i="3"/>
  <c r="I54" i="3"/>
  <c r="H54" i="3"/>
  <c r="G54" i="3"/>
  <c r="F54" i="3"/>
  <c r="E54" i="3"/>
  <c r="D54" i="3"/>
  <c r="C54" i="3"/>
  <c r="B54" i="3"/>
  <c r="G52" i="3"/>
  <c r="G64" i="3" s="1"/>
  <c r="F52" i="3"/>
  <c r="F53" i="3" s="1"/>
  <c r="F55" i="3" s="1"/>
  <c r="E52" i="3"/>
  <c r="E80" i="3" s="1"/>
  <c r="D52" i="3"/>
  <c r="B52" i="3"/>
  <c r="I48" i="3"/>
  <c r="H48" i="3"/>
  <c r="G48" i="3"/>
  <c r="F48" i="3"/>
  <c r="E48" i="3"/>
  <c r="D48" i="3"/>
  <c r="D41" i="3" s="1"/>
  <c r="C48" i="3"/>
  <c r="B48" i="3"/>
  <c r="I45" i="3"/>
  <c r="H45" i="3"/>
  <c r="G45" i="3"/>
  <c r="F45" i="3"/>
  <c r="E45" i="3"/>
  <c r="D45" i="3"/>
  <c r="C45" i="3"/>
  <c r="C46" i="3" s="1"/>
  <c r="B45" i="3"/>
  <c r="B46" i="3" s="1"/>
  <c r="I42" i="3"/>
  <c r="H42" i="3"/>
  <c r="G42" i="3"/>
  <c r="F42" i="3"/>
  <c r="E42" i="3"/>
  <c r="D42" i="3"/>
  <c r="D35" i="3" s="1"/>
  <c r="C42" i="3"/>
  <c r="B42" i="3"/>
  <c r="I38" i="3"/>
  <c r="H38" i="3"/>
  <c r="H41" i="3" s="1"/>
  <c r="G38" i="3"/>
  <c r="F38" i="3"/>
  <c r="E38" i="3"/>
  <c r="D38" i="3"/>
  <c r="C38" i="3"/>
  <c r="B38" i="3"/>
  <c r="B35" i="3" s="1"/>
  <c r="I33" i="3"/>
  <c r="H33" i="3"/>
  <c r="G33" i="3"/>
  <c r="F33" i="3"/>
  <c r="E33" i="3"/>
  <c r="D33" i="3"/>
  <c r="C33" i="3"/>
  <c r="B33" i="3"/>
  <c r="I29" i="3"/>
  <c r="H29" i="3"/>
  <c r="G29" i="3"/>
  <c r="F29" i="3"/>
  <c r="E29" i="3"/>
  <c r="D29" i="3"/>
  <c r="C29" i="3"/>
  <c r="B29" i="3"/>
  <c r="I27" i="3"/>
  <c r="T14" i="3" s="1"/>
  <c r="H27" i="3"/>
  <c r="G27" i="3"/>
  <c r="F27" i="3"/>
  <c r="E27" i="3"/>
  <c r="D27" i="3"/>
  <c r="C27" i="3"/>
  <c r="B27" i="3"/>
  <c r="B28" i="3" s="1"/>
  <c r="B30" i="3" s="1"/>
  <c r="I25" i="3"/>
  <c r="H25" i="3"/>
  <c r="G25" i="3"/>
  <c r="F25" i="3"/>
  <c r="E25" i="3"/>
  <c r="D25" i="3"/>
  <c r="C25" i="3"/>
  <c r="B25" i="3"/>
  <c r="I23" i="3"/>
  <c r="T12" i="3" s="1"/>
  <c r="H23" i="3"/>
  <c r="G23" i="3"/>
  <c r="F23" i="3"/>
  <c r="E23" i="3"/>
  <c r="D23" i="3"/>
  <c r="C23" i="3"/>
  <c r="B23" i="3"/>
  <c r="B24" i="3" s="1"/>
  <c r="F21" i="3"/>
  <c r="A20" i="3"/>
  <c r="H1" i="4"/>
  <c r="G1" i="4" s="1"/>
  <c r="F1" i="4" s="1"/>
  <c r="E1" i="4" s="1"/>
  <c r="D1" i="4" s="1"/>
  <c r="C1" i="4" s="1"/>
  <c r="B1" i="4" s="1"/>
  <c r="B212" i="3"/>
  <c r="F212" i="3"/>
  <c r="F202" i="3"/>
  <c r="E202" i="3"/>
  <c r="D202" i="3"/>
  <c r="B202" i="3"/>
  <c r="C198" i="3"/>
  <c r="G197" i="3"/>
  <c r="E197" i="3"/>
  <c r="F197" i="3"/>
  <c r="G193" i="3"/>
  <c r="F193" i="3"/>
  <c r="B193" i="3"/>
  <c r="E193" i="3"/>
  <c r="B187" i="3"/>
  <c r="F185" i="3"/>
  <c r="F183" i="3"/>
  <c r="D183" i="3"/>
  <c r="B179" i="3"/>
  <c r="H164" i="3"/>
  <c r="F159" i="3"/>
  <c r="C159" i="3"/>
  <c r="F158" i="3"/>
  <c r="E158" i="3"/>
  <c r="F157" i="3"/>
  <c r="B157" i="3"/>
  <c r="T58" i="3"/>
  <c r="G152" i="3"/>
  <c r="E165" i="3"/>
  <c r="C148" i="3"/>
  <c r="B148" i="3"/>
  <c r="E140" i="3"/>
  <c r="C140" i="3"/>
  <c r="B140" i="3"/>
  <c r="F138" i="3"/>
  <c r="C138" i="3"/>
  <c r="B138" i="3"/>
  <c r="G138" i="3"/>
  <c r="B134" i="3"/>
  <c r="B135" i="3" s="1"/>
  <c r="F129" i="3"/>
  <c r="G127" i="3"/>
  <c r="F127" i="3"/>
  <c r="E127" i="3"/>
  <c r="E129" i="3" s="1"/>
  <c r="F123" i="3"/>
  <c r="C123" i="3"/>
  <c r="C125" i="3" s="1"/>
  <c r="B123" i="3"/>
  <c r="B125" i="3" s="1"/>
  <c r="G115" i="3"/>
  <c r="D115" i="3"/>
  <c r="B115" i="3"/>
  <c r="G109" i="3"/>
  <c r="F109" i="3"/>
  <c r="B109" i="3"/>
  <c r="G101" i="3"/>
  <c r="F101" i="3"/>
  <c r="G105" i="3"/>
  <c r="H90" i="3"/>
  <c r="H92" i="3" s="1"/>
  <c r="G90" i="3"/>
  <c r="F90" i="3"/>
  <c r="E90" i="3"/>
  <c r="E92" i="3" s="1"/>
  <c r="B79" i="3"/>
  <c r="E77" i="3"/>
  <c r="T73" i="3"/>
  <c r="C72" i="3"/>
  <c r="B72" i="3"/>
  <c r="I68" i="3"/>
  <c r="T67" i="3"/>
  <c r="T61" i="3"/>
  <c r="C61" i="3"/>
  <c r="B61" i="3"/>
  <c r="U58" i="3"/>
  <c r="B57" i="3"/>
  <c r="T54" i="3"/>
  <c r="T45" i="3"/>
  <c r="T55" i="3" s="1"/>
  <c r="U44" i="3"/>
  <c r="B43" i="3"/>
  <c r="H39" i="3"/>
  <c r="F39" i="3"/>
  <c r="B39" i="3"/>
  <c r="T38" i="3"/>
  <c r="T36" i="3"/>
  <c r="T33" i="3"/>
  <c r="U32" i="3"/>
  <c r="T30" i="3"/>
  <c r="G24" i="3"/>
  <c r="D24" i="3"/>
  <c r="D26" i="3" s="1"/>
  <c r="C24" i="3"/>
  <c r="F24" i="3"/>
  <c r="E24" i="3"/>
  <c r="E26" i="3" s="1"/>
  <c r="T21" i="3"/>
  <c r="T31" i="3" s="1"/>
  <c r="T19" i="3"/>
  <c r="U19" i="3" s="1"/>
  <c r="T9" i="3"/>
  <c r="T5" i="3"/>
  <c r="J1" i="3"/>
  <c r="K1" i="3" s="1"/>
  <c r="L1" i="3" s="1"/>
  <c r="M1" i="3" s="1"/>
  <c r="N1" i="3" s="1"/>
  <c r="H1" i="3"/>
  <c r="G1" i="3"/>
  <c r="F1" i="3" s="1"/>
  <c r="E1" i="3" s="1"/>
  <c r="D1" i="3" s="1"/>
  <c r="C1" i="3" s="1"/>
  <c r="B1" i="3" s="1"/>
  <c r="E200" i="1"/>
  <c r="E201" i="1" s="1"/>
  <c r="C200" i="1"/>
  <c r="C201" i="1" s="1"/>
  <c r="I197" i="1"/>
  <c r="I200" i="1" s="1"/>
  <c r="I201" i="1" s="1"/>
  <c r="H197" i="1"/>
  <c r="H200" i="1" s="1"/>
  <c r="H201" i="1" s="1"/>
  <c r="G197" i="1"/>
  <c r="G200" i="1" s="1"/>
  <c r="G201" i="1" s="1"/>
  <c r="F197" i="1"/>
  <c r="F200" i="1" s="1"/>
  <c r="F201" i="1" s="1"/>
  <c r="D197" i="1"/>
  <c r="D200" i="1" s="1"/>
  <c r="D201" i="1" s="1"/>
  <c r="C197" i="1"/>
  <c r="B195" i="1"/>
  <c r="B197" i="1" s="1"/>
  <c r="B200" i="1" s="1"/>
  <c r="B201" i="1" s="1"/>
  <c r="I185" i="1"/>
  <c r="I187" i="1" s="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B173" i="1"/>
  <c r="B176" i="1" s="1"/>
  <c r="B177" i="1" s="1"/>
  <c r="C171" i="1"/>
  <c r="C173" i="1" s="1"/>
  <c r="C176" i="1" s="1"/>
  <c r="C177" i="1" s="1"/>
  <c r="B171" i="1"/>
  <c r="F164" i="1"/>
  <c r="B164" i="1"/>
  <c r="I161" i="1"/>
  <c r="I164" i="1" s="1"/>
  <c r="H161" i="1"/>
  <c r="H164" i="1" s="1"/>
  <c r="G161" i="1"/>
  <c r="G164" i="1" s="1"/>
  <c r="G165" i="1" s="1"/>
  <c r="F161" i="1"/>
  <c r="E161" i="1"/>
  <c r="E164" i="1" s="1"/>
  <c r="D161" i="1"/>
  <c r="D164" i="1" s="1"/>
  <c r="D165" i="1" s="1"/>
  <c r="C161" i="1"/>
  <c r="C164" i="1" s="1"/>
  <c r="B161" i="1"/>
  <c r="D137" i="1"/>
  <c r="C137" i="1"/>
  <c r="B137" i="1"/>
  <c r="D133" i="1"/>
  <c r="C133" i="1"/>
  <c r="C170" i="3" s="1"/>
  <c r="B133" i="1"/>
  <c r="D129" i="1"/>
  <c r="C129" i="1"/>
  <c r="B129" i="1"/>
  <c r="D125" i="1"/>
  <c r="D170" i="3" s="1"/>
  <c r="C125" i="1"/>
  <c r="B125" i="1"/>
  <c r="B170" i="3" s="1"/>
  <c r="I121" i="1"/>
  <c r="H121" i="1"/>
  <c r="G121" i="1"/>
  <c r="G118" i="3" s="1"/>
  <c r="G139" i="3" s="1"/>
  <c r="F121" i="1"/>
  <c r="E121" i="1"/>
  <c r="E118" i="3" s="1"/>
  <c r="D121" i="1"/>
  <c r="D118" i="3" s="1"/>
  <c r="D130" i="3" s="1"/>
  <c r="C121" i="1"/>
  <c r="C118" i="3" s="1"/>
  <c r="B121" i="1"/>
  <c r="B118" i="3" s="1"/>
  <c r="I117" i="1"/>
  <c r="I85" i="3" s="1"/>
  <c r="H117" i="1"/>
  <c r="H85" i="3" s="1"/>
  <c r="H113" i="3" s="1"/>
  <c r="G117" i="1"/>
  <c r="G85" i="3" s="1"/>
  <c r="F117" i="1"/>
  <c r="F85" i="3" s="1"/>
  <c r="E117" i="1"/>
  <c r="E85" i="3" s="1"/>
  <c r="D117" i="1"/>
  <c r="D85" i="3" s="1"/>
  <c r="D86" i="3" s="1"/>
  <c r="C117" i="1"/>
  <c r="B117" i="1"/>
  <c r="I113" i="1"/>
  <c r="I52" i="3" s="1"/>
  <c r="H113" i="1"/>
  <c r="H52" i="3" s="1"/>
  <c r="H77" i="3" s="1"/>
  <c r="G113" i="1"/>
  <c r="F113" i="1"/>
  <c r="E113" i="1"/>
  <c r="D113" i="1"/>
  <c r="C113" i="1"/>
  <c r="C52" i="3" s="1"/>
  <c r="B113" i="1"/>
  <c r="I109" i="1"/>
  <c r="I142" i="1" s="1"/>
  <c r="I149" i="1" s="1"/>
  <c r="B150" i="1" s="1"/>
  <c r="H109" i="1"/>
  <c r="H142" i="1" s="1"/>
  <c r="H149" i="1" s="1"/>
  <c r="H150" i="1" s="1"/>
  <c r="G109" i="1"/>
  <c r="G142" i="1" s="1"/>
  <c r="G149" i="1" s="1"/>
  <c r="G150" i="1" s="1"/>
  <c r="F109" i="1"/>
  <c r="E109" i="1"/>
  <c r="D109" i="1"/>
  <c r="C109" i="1"/>
  <c r="C21" i="3" s="1"/>
  <c r="C31" i="3" s="1"/>
  <c r="B109" i="1"/>
  <c r="B142" i="1" s="1"/>
  <c r="B149" i="1" s="1"/>
  <c r="I94" i="1"/>
  <c r="H94" i="1"/>
  <c r="G94" i="1"/>
  <c r="F94" i="1"/>
  <c r="E94" i="1"/>
  <c r="D93" i="1"/>
  <c r="D94" i="1" s="1"/>
  <c r="C93" i="1"/>
  <c r="C94" i="1" s="1"/>
  <c r="B93" i="1"/>
  <c r="B94" i="1" s="1"/>
  <c r="I85" i="1"/>
  <c r="I63" i="4" s="1"/>
  <c r="I64" i="4" s="1"/>
  <c r="I65" i="4" s="1"/>
  <c r="H85" i="1"/>
  <c r="G85" i="1"/>
  <c r="F85" i="1"/>
  <c r="E85" i="1"/>
  <c r="D85" i="1"/>
  <c r="C85" i="1"/>
  <c r="B85" i="1"/>
  <c r="I58" i="1"/>
  <c r="H58" i="1"/>
  <c r="H59" i="1" s="1"/>
  <c r="H60" i="1" s="1"/>
  <c r="G58" i="1"/>
  <c r="G59" i="1" s="1"/>
  <c r="G60" i="1" s="1"/>
  <c r="F58" i="1"/>
  <c r="F59" i="1" s="1"/>
  <c r="F60" i="1" s="1"/>
  <c r="E58" i="1"/>
  <c r="E59" i="1" s="1"/>
  <c r="E60" i="1" s="1"/>
  <c r="D58" i="1"/>
  <c r="C58" i="1"/>
  <c r="B58" i="1"/>
  <c r="B59" i="1" s="1"/>
  <c r="I45" i="1"/>
  <c r="H45" i="1"/>
  <c r="G45" i="1"/>
  <c r="F45" i="1"/>
  <c r="E45" i="1"/>
  <c r="D45" i="1"/>
  <c r="C45" i="1"/>
  <c r="B45" i="1"/>
  <c r="B36" i="1"/>
  <c r="I30" i="1"/>
  <c r="I36" i="1" s="1"/>
  <c r="H30" i="1"/>
  <c r="H36" i="1" s="1"/>
  <c r="G30" i="1"/>
  <c r="G36" i="1" s="1"/>
  <c r="F30" i="1"/>
  <c r="F36" i="1" s="1"/>
  <c r="E30" i="1"/>
  <c r="E36" i="1" s="1"/>
  <c r="D30" i="1"/>
  <c r="D36" i="1" s="1"/>
  <c r="C30" i="1"/>
  <c r="C36" i="1" s="1"/>
  <c r="B30" i="1"/>
  <c r="I7" i="1"/>
  <c r="H7" i="1"/>
  <c r="G7" i="1"/>
  <c r="F7" i="1"/>
  <c r="E7" i="1"/>
  <c r="D7" i="1"/>
  <c r="C7" i="1"/>
  <c r="B7" i="1"/>
  <c r="I4" i="1"/>
  <c r="I10" i="1" s="1"/>
  <c r="I12" i="1" s="1"/>
  <c r="H4" i="1"/>
  <c r="H10" i="1" s="1"/>
  <c r="H12" i="1" s="1"/>
  <c r="G4" i="1"/>
  <c r="G10" i="1" s="1"/>
  <c r="G12" i="1" s="1"/>
  <c r="F4" i="1"/>
  <c r="F10" i="1" s="1"/>
  <c r="F12" i="1" s="1"/>
  <c r="E4" i="1"/>
  <c r="D4" i="1"/>
  <c r="D10" i="1" s="1"/>
  <c r="D12" i="1" s="1"/>
  <c r="C4" i="1"/>
  <c r="B4" i="1"/>
  <c r="H1" i="1"/>
  <c r="G1" i="1"/>
  <c r="F1" i="1" s="1"/>
  <c r="E1" i="1" s="1"/>
  <c r="D1" i="1" s="1"/>
  <c r="C1" i="1" s="1"/>
  <c r="B1" i="1" s="1"/>
  <c r="E54" i="4" l="1"/>
  <c r="F54" i="4"/>
  <c r="H54" i="4"/>
  <c r="J69" i="4"/>
  <c r="J34" i="4"/>
  <c r="K36" i="4"/>
  <c r="L36" i="4" s="1"/>
  <c r="M36" i="4" s="1"/>
  <c r="N36" i="4" s="1"/>
  <c r="G54" i="4"/>
  <c r="C54" i="4"/>
  <c r="M37" i="4"/>
  <c r="B18" i="4"/>
  <c r="B68" i="4"/>
  <c r="C18" i="4"/>
  <c r="C68" i="4" s="1"/>
  <c r="D18" i="4"/>
  <c r="D68" i="4"/>
  <c r="F18" i="4"/>
  <c r="F68" i="4" s="1"/>
  <c r="E18" i="4"/>
  <c r="E68" i="4" s="1"/>
  <c r="G18" i="4"/>
  <c r="G68" i="4" s="1"/>
  <c r="H18" i="4"/>
  <c r="H68" i="4"/>
  <c r="J16" i="4"/>
  <c r="I18" i="4"/>
  <c r="I68" i="4"/>
  <c r="I97" i="3"/>
  <c r="T40" i="3" s="1"/>
  <c r="I86" i="3"/>
  <c r="I88" i="3" s="1"/>
  <c r="I188" i="1"/>
  <c r="I189" i="1" s="1"/>
  <c r="I208" i="3"/>
  <c r="D149" i="3"/>
  <c r="I64" i="3"/>
  <c r="I53" i="3"/>
  <c r="E119" i="3"/>
  <c r="E121" i="3" s="1"/>
  <c r="C139" i="3"/>
  <c r="C119" i="3"/>
  <c r="G110" i="3"/>
  <c r="G86" i="3"/>
  <c r="G113" i="3"/>
  <c r="G116" i="3"/>
  <c r="G103" i="3"/>
  <c r="I47" i="3"/>
  <c r="B37" i="3"/>
  <c r="J25" i="3"/>
  <c r="J24" i="3" s="1"/>
  <c r="S12" i="3" s="1"/>
  <c r="U12" i="3" s="1"/>
  <c r="E43" i="3"/>
  <c r="I61" i="3"/>
  <c r="I79" i="3"/>
  <c r="J128" i="3"/>
  <c r="E148" i="3"/>
  <c r="C175" i="3"/>
  <c r="F167" i="3"/>
  <c r="B21" i="3"/>
  <c r="J33" i="3"/>
  <c r="F74" i="3"/>
  <c r="D142" i="1"/>
  <c r="D149" i="1" s="1"/>
  <c r="D150" i="1" s="1"/>
  <c r="F26" i="3"/>
  <c r="G44" i="3"/>
  <c r="G57" i="3"/>
  <c r="G59" i="3" s="1"/>
  <c r="G74" i="3"/>
  <c r="F68" i="3"/>
  <c r="F70" i="3" s="1"/>
  <c r="D21" i="3"/>
  <c r="D50" i="3" s="1"/>
  <c r="H44" i="3"/>
  <c r="D83" i="3"/>
  <c r="D94" i="3"/>
  <c r="D96" i="3" s="1"/>
  <c r="H119" i="3"/>
  <c r="H121" i="3" s="1"/>
  <c r="J124" i="3"/>
  <c r="D143" i="3"/>
  <c r="D161" i="3"/>
  <c r="C207" i="3"/>
  <c r="C142" i="1"/>
  <c r="C149" i="1" s="1"/>
  <c r="C150" i="1" s="1"/>
  <c r="I59" i="1"/>
  <c r="I60" i="1" s="1"/>
  <c r="E142" i="1"/>
  <c r="E149" i="1" s="1"/>
  <c r="E150" i="1" s="1"/>
  <c r="E10" i="1"/>
  <c r="E12" i="1" s="1"/>
  <c r="F142" i="1"/>
  <c r="F149" i="1" s="1"/>
  <c r="F150" i="1" s="1"/>
  <c r="D43" i="3"/>
  <c r="B101" i="3"/>
  <c r="E159" i="3"/>
  <c r="E21" i="3"/>
  <c r="E3" i="3" s="1"/>
  <c r="E3" i="4" s="1"/>
  <c r="E30" i="4" s="1"/>
  <c r="E83" i="3"/>
  <c r="E94" i="3"/>
  <c r="E96" i="3" s="1"/>
  <c r="F112" i="3"/>
  <c r="I119" i="3"/>
  <c r="I121" i="3" s="1"/>
  <c r="E161" i="3"/>
  <c r="I159" i="3"/>
  <c r="D178" i="3"/>
  <c r="D197" i="3"/>
  <c r="I206" i="3"/>
  <c r="H21" i="3"/>
  <c r="H22" i="3" s="1"/>
  <c r="D28" i="3"/>
  <c r="D30" i="3" s="1"/>
  <c r="H83" i="3"/>
  <c r="H134" i="3"/>
  <c r="C190" i="3"/>
  <c r="G213" i="3"/>
  <c r="C208" i="3"/>
  <c r="I28" i="3"/>
  <c r="F168" i="3"/>
  <c r="I21" i="3"/>
  <c r="I142" i="3"/>
  <c r="H203" i="3"/>
  <c r="D208" i="3"/>
  <c r="D14" i="3" s="1"/>
  <c r="E208" i="3"/>
  <c r="E14" i="3" s="1"/>
  <c r="F3" i="3"/>
  <c r="F3" i="4" s="1"/>
  <c r="F30" i="4" s="1"/>
  <c r="G21" i="3"/>
  <c r="G82" i="3"/>
  <c r="G94" i="3"/>
  <c r="G96" i="3" s="1"/>
  <c r="C106" i="3"/>
  <c r="B10" i="1"/>
  <c r="B12" i="1" s="1"/>
  <c r="F103" i="3"/>
  <c r="F125" i="3"/>
  <c r="B116" i="3"/>
  <c r="B172" i="3"/>
  <c r="B171" i="3" s="1"/>
  <c r="B184" i="3"/>
  <c r="F208" i="3"/>
  <c r="G209" i="3" s="1"/>
  <c r="C10" i="1"/>
  <c r="C12" i="1" s="1"/>
  <c r="H165" i="1"/>
  <c r="G28" i="3"/>
  <c r="G30" i="3" s="1"/>
  <c r="G77" i="3"/>
  <c r="G106" i="3"/>
  <c r="C116" i="3"/>
  <c r="I165" i="1"/>
  <c r="H145" i="3"/>
  <c r="H28" i="3"/>
  <c r="H30" i="3" s="1"/>
  <c r="J66" i="3"/>
  <c r="J65" i="3" s="1"/>
  <c r="S28" i="3" s="1"/>
  <c r="H76" i="3"/>
  <c r="C185" i="3"/>
  <c r="H190" i="3"/>
  <c r="C204" i="3"/>
  <c r="G208" i="3"/>
  <c r="B106" i="3"/>
  <c r="T34" i="3"/>
  <c r="D184" i="3"/>
  <c r="I190" i="3"/>
  <c r="H208" i="3"/>
  <c r="H210" i="3" s="1"/>
  <c r="D109" i="3"/>
  <c r="D103" i="3"/>
  <c r="C8" i="3"/>
  <c r="B86" i="3"/>
  <c r="B88" i="3" s="1"/>
  <c r="C86" i="3"/>
  <c r="C88" i="3" s="1"/>
  <c r="B60" i="1"/>
  <c r="F165" i="1"/>
  <c r="D110" i="3"/>
  <c r="E139" i="3"/>
  <c r="B63" i="4"/>
  <c r="B64" i="4" s="1"/>
  <c r="B65" i="4" s="1"/>
  <c r="F61" i="3"/>
  <c r="F63" i="3" s="1"/>
  <c r="F139" i="3"/>
  <c r="F153" i="3"/>
  <c r="F154" i="3" s="1"/>
  <c r="I184" i="3"/>
  <c r="I202" i="3"/>
  <c r="E213" i="3"/>
  <c r="I41" i="3"/>
  <c r="E49" i="3"/>
  <c r="I127" i="3"/>
  <c r="I129" i="3" s="1"/>
  <c r="I146" i="3"/>
  <c r="E153" i="3"/>
  <c r="D194" i="3"/>
  <c r="C59" i="1"/>
  <c r="C60" i="1" s="1"/>
  <c r="E41" i="3"/>
  <c r="D59" i="1"/>
  <c r="D60" i="1" s="1"/>
  <c r="C112" i="3"/>
  <c r="K69" i="4"/>
  <c r="L69" i="4" s="1"/>
  <c r="M69" i="4" s="1"/>
  <c r="N69" i="4" s="1"/>
  <c r="I55" i="4"/>
  <c r="H63" i="4"/>
  <c r="H64" i="4" s="1"/>
  <c r="H65" i="4" s="1"/>
  <c r="H57" i="4"/>
  <c r="I57" i="4"/>
  <c r="D11" i="4"/>
  <c r="H55" i="4"/>
  <c r="E11" i="4"/>
  <c r="F11" i="4"/>
  <c r="D63" i="4"/>
  <c r="D64" i="4" s="1"/>
  <c r="D65" i="4" s="1"/>
  <c r="D57" i="4"/>
  <c r="C63" i="4"/>
  <c r="C64" i="4" s="1"/>
  <c r="C65" i="4" s="1"/>
  <c r="C57" i="4"/>
  <c r="K42" i="4"/>
  <c r="L42" i="4" s="1"/>
  <c r="M42" i="4" s="1"/>
  <c r="N42" i="4" s="1"/>
  <c r="E63" i="4"/>
  <c r="E64" i="4" s="1"/>
  <c r="E65" i="4" s="1"/>
  <c r="E57" i="4"/>
  <c r="F63" i="4"/>
  <c r="F64" i="4" s="1"/>
  <c r="F65" i="4" s="1"/>
  <c r="F57" i="4"/>
  <c r="G63" i="4"/>
  <c r="G64" i="4" s="1"/>
  <c r="G65" i="4" s="1"/>
  <c r="G57" i="4"/>
  <c r="I34" i="4"/>
  <c r="J78" i="4"/>
  <c r="C11" i="4"/>
  <c r="J28" i="4"/>
  <c r="K28" i="4" s="1"/>
  <c r="L28" i="4" s="1"/>
  <c r="M28" i="4" s="1"/>
  <c r="N28" i="4" s="1"/>
  <c r="G11" i="4"/>
  <c r="C34" i="4"/>
  <c r="D34" i="4"/>
  <c r="H11" i="4"/>
  <c r="I41" i="4"/>
  <c r="D41" i="4"/>
  <c r="B34" i="4"/>
  <c r="F34" i="4"/>
  <c r="F41" i="4"/>
  <c r="E41" i="4"/>
  <c r="H41" i="4"/>
  <c r="E34" i="4"/>
  <c r="D55" i="4"/>
  <c r="G34" i="4"/>
  <c r="C41" i="4"/>
  <c r="H34" i="4"/>
  <c r="G55" i="4"/>
  <c r="G41" i="4"/>
  <c r="B78" i="4"/>
  <c r="C78" i="4"/>
  <c r="D78" i="4"/>
  <c r="E78" i="4"/>
  <c r="F78" i="4"/>
  <c r="B67" i="4"/>
  <c r="E55" i="4"/>
  <c r="D67" i="4"/>
  <c r="B55" i="4"/>
  <c r="B57" i="4" s="1"/>
  <c r="C55" i="4"/>
  <c r="H78" i="4"/>
  <c r="C67" i="4"/>
  <c r="F55" i="4"/>
  <c r="E67" i="4"/>
  <c r="G78" i="4"/>
  <c r="I78" i="4"/>
  <c r="C155" i="3"/>
  <c r="G65" i="3"/>
  <c r="G67" i="3" s="1"/>
  <c r="F155" i="3"/>
  <c r="G68" i="3"/>
  <c r="G70" i="3" s="1"/>
  <c r="F80" i="3"/>
  <c r="B188" i="3"/>
  <c r="C134" i="3"/>
  <c r="C161" i="3"/>
  <c r="T26" i="3"/>
  <c r="B63" i="3"/>
  <c r="B153" i="3"/>
  <c r="B154" i="3" s="1"/>
  <c r="C63" i="3"/>
  <c r="I110" i="3"/>
  <c r="T50" i="3"/>
  <c r="G88" i="3"/>
  <c r="G168" i="3"/>
  <c r="G149" i="3"/>
  <c r="E47" i="3"/>
  <c r="F210" i="3"/>
  <c r="T46" i="3"/>
  <c r="E188" i="3"/>
  <c r="G17" i="3"/>
  <c r="F72" i="3"/>
  <c r="H17" i="3"/>
  <c r="H47" i="3"/>
  <c r="G72" i="3"/>
  <c r="C143" i="3"/>
  <c r="I17" i="3"/>
  <c r="I18" i="3" s="1"/>
  <c r="F50" i="3"/>
  <c r="T72" i="3"/>
  <c r="B161" i="3"/>
  <c r="I49" i="3"/>
  <c r="B47" i="3"/>
  <c r="C127" i="3"/>
  <c r="C129" i="3" s="1"/>
  <c r="E138" i="3"/>
  <c r="B183" i="3"/>
  <c r="D193" i="3"/>
  <c r="E203" i="3"/>
  <c r="G206" i="3"/>
  <c r="E97" i="3"/>
  <c r="E98" i="3" s="1"/>
  <c r="E100" i="3" s="1"/>
  <c r="G35" i="3"/>
  <c r="G37" i="3" s="1"/>
  <c r="G26" i="3"/>
  <c r="F64" i="3"/>
  <c r="B76" i="3"/>
  <c r="E113" i="3"/>
  <c r="G146" i="3"/>
  <c r="E167" i="3"/>
  <c r="G80" i="3"/>
  <c r="E178" i="3"/>
  <c r="I179" i="3"/>
  <c r="I181" i="3" s="1"/>
  <c r="D63" i="3"/>
  <c r="C121" i="3"/>
  <c r="G119" i="3"/>
  <c r="G121" i="3" s="1"/>
  <c r="I145" i="3"/>
  <c r="F77" i="3"/>
  <c r="C184" i="3"/>
  <c r="H43" i="3"/>
  <c r="D207" i="3"/>
  <c r="B68" i="3"/>
  <c r="B70" i="3" s="1"/>
  <c r="F67" i="4"/>
  <c r="G67" i="4"/>
  <c r="H67" i="4"/>
  <c r="I67" i="4"/>
  <c r="B41" i="4"/>
  <c r="G181" i="3"/>
  <c r="E181" i="3"/>
  <c r="J32" i="3"/>
  <c r="S16" i="3" s="1"/>
  <c r="K33" i="3"/>
  <c r="H72" i="3"/>
  <c r="H73" i="3"/>
  <c r="H74" i="3"/>
  <c r="F4" i="3"/>
  <c r="F4" i="4" s="1"/>
  <c r="T70" i="3"/>
  <c r="U70" i="3" s="1"/>
  <c r="I210" i="3"/>
  <c r="H18" i="3"/>
  <c r="I55" i="3"/>
  <c r="B164" i="3"/>
  <c r="B165" i="3"/>
  <c r="J196" i="3"/>
  <c r="D46" i="3"/>
  <c r="C164" i="3"/>
  <c r="C165" i="3"/>
  <c r="H167" i="3"/>
  <c r="H168" i="3"/>
  <c r="B50" i="3"/>
  <c r="D165" i="3"/>
  <c r="E164" i="3"/>
  <c r="D164" i="3"/>
  <c r="I168" i="3"/>
  <c r="I167" i="3"/>
  <c r="B94" i="3"/>
  <c r="B96" i="3" s="1"/>
  <c r="K132" i="3"/>
  <c r="J131" i="3"/>
  <c r="S52" i="3" s="1"/>
  <c r="I197" i="3"/>
  <c r="I77" i="3"/>
  <c r="D190" i="3"/>
  <c r="D191" i="3"/>
  <c r="K66" i="3"/>
  <c r="D113" i="3"/>
  <c r="D97" i="3"/>
  <c r="D116" i="3"/>
  <c r="I115" i="3"/>
  <c r="I116" i="3"/>
  <c r="C168" i="3"/>
  <c r="C158" i="3"/>
  <c r="C162" i="3"/>
  <c r="E191" i="3"/>
  <c r="F190" i="3"/>
  <c r="E190" i="3"/>
  <c r="E61" i="3"/>
  <c r="E63" i="3" s="1"/>
  <c r="K95" i="3"/>
  <c r="J94" i="3"/>
  <c r="D162" i="3"/>
  <c r="E152" i="3"/>
  <c r="D168" i="3"/>
  <c r="D152" i="3"/>
  <c r="B17" i="3"/>
  <c r="F65" i="3"/>
  <c r="F67" i="3" s="1"/>
  <c r="C68" i="3"/>
  <c r="C77" i="3"/>
  <c r="C76" i="3"/>
  <c r="G191" i="3"/>
  <c r="I207" i="3"/>
  <c r="D213" i="3"/>
  <c r="D212" i="3"/>
  <c r="C50" i="3"/>
  <c r="D49" i="3"/>
  <c r="C49" i="3"/>
  <c r="C41" i="3"/>
  <c r="C17" i="3"/>
  <c r="B83" i="3"/>
  <c r="B64" i="3"/>
  <c r="B65" i="3" s="1"/>
  <c r="B67" i="3" s="1"/>
  <c r="B80" i="3"/>
  <c r="B53" i="3"/>
  <c r="B55" i="3" s="1"/>
  <c r="G61" i="3"/>
  <c r="G63" i="3" s="1"/>
  <c r="I82" i="3"/>
  <c r="I83" i="3"/>
  <c r="C90" i="3"/>
  <c r="C92" i="3" s="1"/>
  <c r="C97" i="3"/>
  <c r="G102" i="3"/>
  <c r="F162" i="3"/>
  <c r="F161" i="3"/>
  <c r="H191" i="3"/>
  <c r="I203" i="3"/>
  <c r="H105" i="3"/>
  <c r="H107" i="3"/>
  <c r="H106" i="3"/>
  <c r="C47" i="3"/>
  <c r="C14" i="3"/>
  <c r="I72" i="3"/>
  <c r="I107" i="3"/>
  <c r="I106" i="3"/>
  <c r="J127" i="3"/>
  <c r="S50" i="3" s="1"/>
  <c r="K128" i="3"/>
  <c r="G159" i="3"/>
  <c r="G153" i="3"/>
  <c r="G158" i="3"/>
  <c r="G157" i="3"/>
  <c r="I138" i="3"/>
  <c r="I139" i="3"/>
  <c r="I140" i="3"/>
  <c r="H159" i="3"/>
  <c r="H153" i="3"/>
  <c r="H158" i="3"/>
  <c r="H157" i="3"/>
  <c r="B31" i="3"/>
  <c r="B32" i="3" s="1"/>
  <c r="B34" i="3" s="1"/>
  <c r="B3" i="3"/>
  <c r="B22" i="3"/>
  <c r="B40" i="3"/>
  <c r="H40" i="3"/>
  <c r="I39" i="3"/>
  <c r="E46" i="3"/>
  <c r="I105" i="3"/>
  <c r="F149" i="3"/>
  <c r="F148" i="3"/>
  <c r="I158" i="3"/>
  <c r="I153" i="3"/>
  <c r="I157" i="3"/>
  <c r="E185" i="3"/>
  <c r="E184" i="3"/>
  <c r="C22" i="3"/>
  <c r="C3" i="3"/>
  <c r="F47" i="3"/>
  <c r="F14" i="3"/>
  <c r="F46" i="3"/>
  <c r="J57" i="3"/>
  <c r="K58" i="3"/>
  <c r="E142" i="3"/>
  <c r="E143" i="3"/>
  <c r="E134" i="3"/>
  <c r="G188" i="3"/>
  <c r="G187" i="3"/>
  <c r="D88" i="3"/>
  <c r="F134" i="3"/>
  <c r="F143" i="3"/>
  <c r="H149" i="3"/>
  <c r="H148" i="3"/>
  <c r="H140" i="3"/>
  <c r="H188" i="3"/>
  <c r="H179" i="3"/>
  <c r="H187" i="3"/>
  <c r="D203" i="3"/>
  <c r="D198" i="3"/>
  <c r="D204" i="3"/>
  <c r="B207" i="3"/>
  <c r="B206" i="3"/>
  <c r="B198" i="3"/>
  <c r="H31" i="3"/>
  <c r="I24" i="3"/>
  <c r="I26" i="3" s="1"/>
  <c r="H24" i="3"/>
  <c r="H26" i="3" s="1"/>
  <c r="F44" i="3"/>
  <c r="G43" i="3"/>
  <c r="F43" i="3"/>
  <c r="F35" i="3"/>
  <c r="T28" i="3"/>
  <c r="U28" i="3" s="1"/>
  <c r="J64" i="3"/>
  <c r="B69" i="3"/>
  <c r="B130" i="3"/>
  <c r="B131" i="3" s="1"/>
  <c r="B133" i="3" s="1"/>
  <c r="B119" i="3"/>
  <c r="B121" i="3" s="1"/>
  <c r="B149" i="3"/>
  <c r="J126" i="3"/>
  <c r="G142" i="3"/>
  <c r="G143" i="3"/>
  <c r="H142" i="3"/>
  <c r="G134" i="3"/>
  <c r="H135" i="3" s="1"/>
  <c r="I149" i="3"/>
  <c r="G161" i="3"/>
  <c r="F178" i="3"/>
  <c r="F191" i="3"/>
  <c r="C193" i="3"/>
  <c r="B194" i="3"/>
  <c r="G210" i="3"/>
  <c r="H8" i="3"/>
  <c r="B36" i="3"/>
  <c r="H161" i="3"/>
  <c r="G184" i="3"/>
  <c r="G178" i="3"/>
  <c r="I209" i="3"/>
  <c r="H209" i="3"/>
  <c r="I8" i="3"/>
  <c r="B26" i="3"/>
  <c r="H35" i="3"/>
  <c r="B59" i="3"/>
  <c r="J123" i="3"/>
  <c r="S48" i="3" s="1"/>
  <c r="K124" i="3"/>
  <c r="E154" i="3"/>
  <c r="D154" i="3"/>
  <c r="I161" i="3"/>
  <c r="H178" i="3"/>
  <c r="I178" i="3"/>
  <c r="F17" i="3"/>
  <c r="C26" i="3"/>
  <c r="C28" i="3"/>
  <c r="C30" i="3" s="1"/>
  <c r="I43" i="3"/>
  <c r="I35" i="3"/>
  <c r="T18" i="3"/>
  <c r="B49" i="3"/>
  <c r="E146" i="3"/>
  <c r="E149" i="3"/>
  <c r="E130" i="3"/>
  <c r="E131" i="3" s="1"/>
  <c r="E133" i="3" s="1"/>
  <c r="I148" i="3"/>
  <c r="E183" i="3"/>
  <c r="H207" i="3"/>
  <c r="H197" i="3"/>
  <c r="D44" i="3"/>
  <c r="D22" i="3"/>
  <c r="G46" i="3"/>
  <c r="G47" i="3"/>
  <c r="C53" i="3"/>
  <c r="C55" i="3" s="1"/>
  <c r="I80" i="3"/>
  <c r="C82" i="3"/>
  <c r="C83" i="3"/>
  <c r="D90" i="3"/>
  <c r="D92" i="3" s="1"/>
  <c r="I112" i="3"/>
  <c r="C115" i="3"/>
  <c r="D123" i="3"/>
  <c r="D125" i="3" s="1"/>
  <c r="F194" i="3"/>
  <c r="B197" i="3"/>
  <c r="B203" i="3"/>
  <c r="H46" i="3"/>
  <c r="F49" i="3"/>
  <c r="D53" i="3"/>
  <c r="D55" i="3" s="1"/>
  <c r="D82" i="3"/>
  <c r="D17" i="3"/>
  <c r="E82" i="3"/>
  <c r="G194" i="3"/>
  <c r="C200" i="3"/>
  <c r="F31" i="3"/>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H3" i="3"/>
  <c r="F8" i="3"/>
  <c r="F40" i="3"/>
  <c r="H57" i="3"/>
  <c r="H59" i="3" s="1"/>
  <c r="G83" i="3"/>
  <c r="F97" i="3"/>
  <c r="F98" i="3" s="1"/>
  <c r="F100" i="3" s="1"/>
  <c r="B105" i="3"/>
  <c r="I143" i="3"/>
  <c r="B181" i="3"/>
  <c r="B180" i="3"/>
  <c r="H204" i="3"/>
  <c r="E8" i="3"/>
  <c r="E17" i="3"/>
  <c r="I30" i="3"/>
  <c r="G39" i="3"/>
  <c r="G8" i="3"/>
  <c r="G40" i="3"/>
  <c r="E40" i="3"/>
  <c r="B44" i="3"/>
  <c r="H80" i="3"/>
  <c r="H64" i="3"/>
  <c r="H65" i="3" s="1"/>
  <c r="H67" i="3" s="1"/>
  <c r="T60" i="3"/>
  <c r="U60" i="3" s="1"/>
  <c r="I90" i="3"/>
  <c r="I92" i="3" s="1"/>
  <c r="G97" i="3"/>
  <c r="H115" i="3"/>
  <c r="H116" i="3"/>
  <c r="T48" i="3"/>
  <c r="I130" i="3"/>
  <c r="D134" i="3"/>
  <c r="B155" i="3"/>
  <c r="B185" i="3"/>
  <c r="I204" i="3"/>
  <c r="E28" i="3"/>
  <c r="E30" i="3" s="1"/>
  <c r="J29" i="3"/>
  <c r="F92" i="3"/>
  <c r="B136" i="3"/>
  <c r="D145" i="3"/>
  <c r="D146" i="3"/>
  <c r="B168" i="3"/>
  <c r="B167" i="3"/>
  <c r="T22" i="3"/>
  <c r="E31" i="3"/>
  <c r="I46" i="3"/>
  <c r="E57" i="3"/>
  <c r="E59" i="3" s="1"/>
  <c r="G92" i="3"/>
  <c r="I185" i="3"/>
  <c r="I183" i="3"/>
  <c r="F206" i="3"/>
  <c r="F207" i="3"/>
  <c r="G14" i="3"/>
  <c r="H49" i="3"/>
  <c r="E53" i="3"/>
  <c r="E55" i="3" s="1"/>
  <c r="F57" i="3"/>
  <c r="F59" i="3" s="1"/>
  <c r="C64" i="3"/>
  <c r="I70" i="3"/>
  <c r="B8" i="3"/>
  <c r="B74" i="3"/>
  <c r="B73" i="3"/>
  <c r="F96" i="3"/>
  <c r="B102" i="3"/>
  <c r="B103" i="3"/>
  <c r="H143" i="3"/>
  <c r="H130" i="3"/>
  <c r="H139" i="3"/>
  <c r="C197" i="3"/>
  <c r="C203" i="3"/>
  <c r="H206" i="3"/>
  <c r="G207" i="3"/>
  <c r="C210" i="3"/>
  <c r="C213" i="3"/>
  <c r="H14" i="3"/>
  <c r="H50" i="3"/>
  <c r="D64" i="3"/>
  <c r="D65" i="3" s="1"/>
  <c r="D67" i="3" s="1"/>
  <c r="C74" i="3"/>
  <c r="C73" i="3"/>
  <c r="C80" i="3"/>
  <c r="H86" i="3"/>
  <c r="H88" i="3" s="1"/>
  <c r="H97" i="3"/>
  <c r="I98" i="3" s="1"/>
  <c r="I100" i="3" s="1"/>
  <c r="H101" i="3"/>
  <c r="C105" i="3"/>
  <c r="C101" i="3"/>
  <c r="B112" i="3"/>
  <c r="B113" i="3"/>
  <c r="H136" i="3"/>
  <c r="D139" i="3"/>
  <c r="D138" i="3"/>
  <c r="C178" i="3"/>
  <c r="C191" i="3"/>
  <c r="C179" i="3"/>
  <c r="C188" i="3"/>
  <c r="I191" i="3"/>
  <c r="C194" i="3"/>
  <c r="F200" i="3"/>
  <c r="I14"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H200" i="3"/>
  <c r="F203" i="3"/>
  <c r="T3" i="3"/>
  <c r="G22" i="3"/>
  <c r="E39" i="3"/>
  <c r="G41" i="3"/>
  <c r="C43" i="3"/>
  <c r="H53" i="3"/>
  <c r="H55" i="3" s="1"/>
  <c r="E72" i="3"/>
  <c r="E73" i="3"/>
  <c r="D80" i="3"/>
  <c r="D79" i="3"/>
  <c r="J99" i="3"/>
  <c r="D112" i="3"/>
  <c r="E112" i="3"/>
  <c r="D142" i="3"/>
  <c r="E187" i="3"/>
  <c r="G203" i="3"/>
  <c r="I63" i="3"/>
  <c r="D77" i="3"/>
  <c r="D68" i="3"/>
  <c r="E86" i="3"/>
  <c r="E88" i="3" s="1"/>
  <c r="E106" i="3"/>
  <c r="E107" i="3"/>
  <c r="F105" i="3"/>
  <c r="E101" i="3"/>
  <c r="E110" i="3"/>
  <c r="F119" i="3"/>
  <c r="F121" i="3" s="1"/>
  <c r="C145" i="3"/>
  <c r="B146" i="3"/>
  <c r="J161" i="3"/>
  <c r="K161" i="3" s="1"/>
  <c r="L161" i="3" s="1"/>
  <c r="M161" i="3" s="1"/>
  <c r="N161" i="3" s="1"/>
  <c r="E162" i="3"/>
  <c r="I198" i="3"/>
  <c r="F73" i="3"/>
  <c r="E76" i="3"/>
  <c r="E68" i="3"/>
  <c r="E79" i="3"/>
  <c r="F86" i="3"/>
  <c r="F88" i="3" s="1"/>
  <c r="F110" i="3"/>
  <c r="D148" i="3"/>
  <c r="B159" i="3"/>
  <c r="B158" i="3"/>
  <c r="C206" i="3"/>
  <c r="F184" i="3"/>
  <c r="I187" i="3"/>
  <c r="I188" i="3"/>
  <c r="I31" i="3"/>
  <c r="J62" i="3"/>
  <c r="F130" i="3"/>
  <c r="C136" i="3"/>
  <c r="C135" i="3"/>
  <c r="B143" i="3"/>
  <c r="F152" i="3"/>
  <c r="F164" i="3"/>
  <c r="F165" i="3"/>
  <c r="C39" i="3"/>
  <c r="C40" i="3"/>
  <c r="I57" i="3"/>
  <c r="I59" i="3" s="1"/>
  <c r="D76" i="3"/>
  <c r="F116" i="3"/>
  <c r="F106" i="3"/>
  <c r="E105" i="3"/>
  <c r="E109" i="3"/>
  <c r="F113" i="3"/>
  <c r="G164" i="3"/>
  <c r="G165" i="3"/>
  <c r="H184" i="3"/>
  <c r="H183" i="3"/>
  <c r="H185" i="3"/>
  <c r="E206" i="3"/>
  <c r="E198" i="3"/>
  <c r="F199" i="3" s="1"/>
  <c r="B139" i="3"/>
  <c r="E155" i="3"/>
  <c r="B213" i="3"/>
  <c r="H61" i="3"/>
  <c r="H63" i="3" s="1"/>
  <c r="G79" i="3"/>
  <c r="F145" i="3"/>
  <c r="F188" i="3"/>
  <c r="F179" i="3"/>
  <c r="G180" i="3" s="1"/>
  <c r="C57" i="3"/>
  <c r="C59" i="3" s="1"/>
  <c r="I73" i="3"/>
  <c r="I74" i="3"/>
  <c r="I113" i="3"/>
  <c r="C130" i="3"/>
  <c r="B191" i="3"/>
  <c r="I194" i="3"/>
  <c r="B41" i="3"/>
  <c r="E44" i="3"/>
  <c r="E35" i="3"/>
  <c r="H79" i="3"/>
  <c r="B97" i="3"/>
  <c r="B98" i="3" s="1"/>
  <c r="B100" i="3" s="1"/>
  <c r="G107" i="3"/>
  <c r="C149" i="3"/>
  <c r="E157" i="3"/>
  <c r="C202" i="3"/>
  <c r="J202" i="3" s="1"/>
  <c r="K202" i="3" s="1"/>
  <c r="L202" i="3" s="1"/>
  <c r="M202" i="3" s="1"/>
  <c r="N202" i="3" s="1"/>
  <c r="G76" i="3"/>
  <c r="J76" i="3" s="1"/>
  <c r="C146" i="3"/>
  <c r="G148" i="3"/>
  <c r="I165" i="3"/>
  <c r="F83" i="3"/>
  <c r="J91" i="3"/>
  <c r="D119" i="3"/>
  <c r="D121" i="3" s="1"/>
  <c r="I134" i="3"/>
  <c r="C157" i="3"/>
  <c r="C167" i="3"/>
  <c r="J167" i="3" s="1"/>
  <c r="K167" i="3" s="1"/>
  <c r="L167" i="3" s="1"/>
  <c r="M167" i="3" s="1"/>
  <c r="N167" i="3" s="1"/>
  <c r="B165" i="1"/>
  <c r="B187" i="1"/>
  <c r="B208" i="3" s="1"/>
  <c r="B209" i="3" s="1"/>
  <c r="I20" i="1"/>
  <c r="I64" i="1"/>
  <c r="I76" i="1" s="1"/>
  <c r="I96" i="1" s="1"/>
  <c r="D64" i="1"/>
  <c r="D76" i="1" s="1"/>
  <c r="D96" i="1" s="1"/>
  <c r="D98" i="1" s="1"/>
  <c r="D99" i="1" s="1"/>
  <c r="D20" i="1"/>
  <c r="C20" i="1"/>
  <c r="C64" i="1"/>
  <c r="C76" i="1" s="1"/>
  <c r="C96" i="1" s="1"/>
  <c r="C98" i="1" s="1"/>
  <c r="C99" i="1" s="1"/>
  <c r="H20" i="1"/>
  <c r="H64" i="1"/>
  <c r="H76" i="1" s="1"/>
  <c r="H96" i="1" s="1"/>
  <c r="B20" i="1"/>
  <c r="B64" i="1"/>
  <c r="B76" i="1" s="1"/>
  <c r="B96" i="1" s="1"/>
  <c r="B98" i="1" s="1"/>
  <c r="B99" i="1" s="1"/>
  <c r="C165" i="1"/>
  <c r="E20" i="1"/>
  <c r="E64" i="1"/>
  <c r="E76" i="1" s="1"/>
  <c r="E96" i="1" s="1"/>
  <c r="E98" i="1" s="1"/>
  <c r="E99" i="1" s="1"/>
  <c r="F64" i="1"/>
  <c r="F76" i="1" s="1"/>
  <c r="F96" i="1" s="1"/>
  <c r="F98" i="1" s="1"/>
  <c r="F99" i="1" s="1"/>
  <c r="F20" i="1"/>
  <c r="G64" i="1"/>
  <c r="G76" i="1" s="1"/>
  <c r="G96" i="1" s="1"/>
  <c r="G98" i="1" s="1"/>
  <c r="G20" i="1"/>
  <c r="J54" i="4" l="1"/>
  <c r="J53" i="4" s="1"/>
  <c r="N37" i="4"/>
  <c r="F51" i="4"/>
  <c r="K16" i="4"/>
  <c r="E51" i="4"/>
  <c r="F25" i="4"/>
  <c r="D40" i="3"/>
  <c r="B4" i="3"/>
  <c r="B4" i="4" s="1"/>
  <c r="B3" i="4"/>
  <c r="B51" i="4" s="1"/>
  <c r="K25" i="3"/>
  <c r="C49" i="4"/>
  <c r="C6" i="4"/>
  <c r="I22" i="3"/>
  <c r="I44" i="3"/>
  <c r="F209" i="3"/>
  <c r="D209" i="3"/>
  <c r="F6" i="4"/>
  <c r="F49" i="4"/>
  <c r="E22" i="3"/>
  <c r="E209" i="3"/>
  <c r="D210" i="3"/>
  <c r="H4" i="3"/>
  <c r="H4" i="4" s="1"/>
  <c r="H3" i="4"/>
  <c r="H51" i="4" s="1"/>
  <c r="I6" i="4"/>
  <c r="I49" i="4"/>
  <c r="J142" i="3"/>
  <c r="D3" i="3"/>
  <c r="D3" i="4" s="1"/>
  <c r="D51" i="4" s="1"/>
  <c r="E50" i="3"/>
  <c r="B49" i="4"/>
  <c r="B6" i="4"/>
  <c r="D6" i="4"/>
  <c r="D49" i="4"/>
  <c r="B210" i="3"/>
  <c r="C10" i="3"/>
  <c r="C3" i="4"/>
  <c r="C51" i="4" s="1"/>
  <c r="D15" i="3"/>
  <c r="I3" i="3"/>
  <c r="I3" i="4" s="1"/>
  <c r="I51" i="4" s="1"/>
  <c r="I40" i="3"/>
  <c r="E165" i="1"/>
  <c r="D37" i="3"/>
  <c r="G6" i="4"/>
  <c r="G49" i="4"/>
  <c r="J112" i="3"/>
  <c r="K112" i="3" s="1"/>
  <c r="L112" i="3" s="1"/>
  <c r="M112" i="3" s="1"/>
  <c r="N112" i="3" s="1"/>
  <c r="D31" i="3"/>
  <c r="D32" i="3" s="1"/>
  <c r="D34" i="3" s="1"/>
  <c r="B188" i="1"/>
  <c r="B189" i="1" s="1"/>
  <c r="I65" i="3"/>
  <c r="I67" i="3" s="1"/>
  <c r="E25" i="4"/>
  <c r="E6" i="4"/>
  <c r="E49" i="4"/>
  <c r="H6" i="4"/>
  <c r="H49" i="4"/>
  <c r="J79" i="3"/>
  <c r="K79" i="3" s="1"/>
  <c r="L79" i="3" s="1"/>
  <c r="M79" i="3" s="1"/>
  <c r="N79" i="3" s="1"/>
  <c r="B14" i="3"/>
  <c r="E210" i="3"/>
  <c r="G50" i="3"/>
  <c r="G3" i="3"/>
  <c r="G31" i="3"/>
  <c r="H32" i="3" s="1"/>
  <c r="H34" i="3" s="1"/>
  <c r="I50" i="3"/>
  <c r="C209" i="3"/>
  <c r="J209" i="3" s="1"/>
  <c r="J109" i="3"/>
  <c r="J108" i="3" s="1"/>
  <c r="G69" i="3"/>
  <c r="D47" i="3"/>
  <c r="T10" i="3"/>
  <c r="J11" i="4"/>
  <c r="J64" i="4"/>
  <c r="D45" i="4"/>
  <c r="K78" i="4"/>
  <c r="I45" i="4"/>
  <c r="H45" i="4"/>
  <c r="C45" i="4"/>
  <c r="F45" i="4"/>
  <c r="E45" i="4"/>
  <c r="B45" i="4"/>
  <c r="G45" i="4"/>
  <c r="U48" i="3"/>
  <c r="B5" i="3"/>
  <c r="J148" i="3"/>
  <c r="K148" i="3" s="1"/>
  <c r="L148" i="3" s="1"/>
  <c r="M148" i="3" s="1"/>
  <c r="N148" i="3" s="1"/>
  <c r="J72" i="3"/>
  <c r="K72" i="3" s="1"/>
  <c r="L72" i="3" s="1"/>
  <c r="M72" i="3" s="1"/>
  <c r="N72" i="3" s="1"/>
  <c r="G36" i="3"/>
  <c r="J193" i="3"/>
  <c r="J152" i="3"/>
  <c r="K152" i="3" s="1"/>
  <c r="L152" i="3" s="1"/>
  <c r="M152" i="3" s="1"/>
  <c r="N152" i="3" s="1"/>
  <c r="J46" i="3"/>
  <c r="K46" i="3" s="1"/>
  <c r="L46" i="3" s="1"/>
  <c r="M46" i="3" s="1"/>
  <c r="N46" i="3" s="1"/>
  <c r="U50" i="3"/>
  <c r="J190" i="3"/>
  <c r="C154" i="3"/>
  <c r="F131" i="3"/>
  <c r="F133" i="3" s="1"/>
  <c r="D4" i="3"/>
  <c r="D4" i="4" s="1"/>
  <c r="K190" i="3"/>
  <c r="L190" i="3" s="1"/>
  <c r="M190" i="3" s="1"/>
  <c r="N190" i="3" s="1"/>
  <c r="J189" i="3"/>
  <c r="K123" i="3"/>
  <c r="L124" i="3"/>
  <c r="I155" i="3"/>
  <c r="I154" i="3"/>
  <c r="J141" i="3"/>
  <c r="S54" i="3"/>
  <c r="U54" i="3" s="1"/>
  <c r="K142" i="3"/>
  <c r="L142" i="3" s="1"/>
  <c r="M142" i="3" s="1"/>
  <c r="N142" i="3" s="1"/>
  <c r="J98" i="3"/>
  <c r="K99" i="3"/>
  <c r="G15" i="3"/>
  <c r="S49" i="3"/>
  <c r="U49" i="3" s="1"/>
  <c r="D199" i="3"/>
  <c r="D200" i="3"/>
  <c r="J56" i="3"/>
  <c r="S24" i="3"/>
  <c r="U24" i="3" s="1"/>
  <c r="B18" i="3"/>
  <c r="B19" i="3"/>
  <c r="D70" i="3"/>
  <c r="D69" i="3"/>
  <c r="D5" i="3"/>
  <c r="D5" i="4" s="1"/>
  <c r="D9" i="3"/>
  <c r="D10" i="3"/>
  <c r="K65" i="3"/>
  <c r="K64" i="3" s="1"/>
  <c r="L66" i="3"/>
  <c r="J111" i="3"/>
  <c r="J39" i="3"/>
  <c r="H69" i="3"/>
  <c r="H70" i="3"/>
  <c r="J212" i="3"/>
  <c r="J82" i="3"/>
  <c r="F16" i="3"/>
  <c r="F15" i="3"/>
  <c r="B16" i="3"/>
  <c r="B15" i="3"/>
  <c r="K29" i="3"/>
  <c r="J28" i="3"/>
  <c r="D19" i="3"/>
  <c r="D18" i="3"/>
  <c r="K76" i="3"/>
  <c r="L76" i="3" s="1"/>
  <c r="M76" i="3" s="1"/>
  <c r="N76" i="3" s="1"/>
  <c r="S30" i="3"/>
  <c r="U30" i="3" s="1"/>
  <c r="F19" i="3"/>
  <c r="F18" i="3"/>
  <c r="H181" i="3"/>
  <c r="H180" i="3"/>
  <c r="I180" i="3"/>
  <c r="J160" i="3"/>
  <c r="E70" i="3"/>
  <c r="F69" i="3"/>
  <c r="E69" i="3"/>
  <c r="G9" i="3"/>
  <c r="G10" i="3"/>
  <c r="G200" i="3"/>
  <c r="G199" i="3"/>
  <c r="C4" i="3"/>
  <c r="C4" i="4" s="1"/>
  <c r="D180" i="3"/>
  <c r="D181" i="3"/>
  <c r="C102" i="3"/>
  <c r="C103" i="3"/>
  <c r="J23" i="3"/>
  <c r="J78" i="3"/>
  <c r="J93" i="3"/>
  <c r="S38" i="3"/>
  <c r="U38" i="3" s="1"/>
  <c r="L33" i="3"/>
  <c r="K32" i="3"/>
  <c r="E37" i="3"/>
  <c r="E5" i="3"/>
  <c r="E5" i="4" s="1"/>
  <c r="E36" i="3"/>
  <c r="J105" i="3"/>
  <c r="H131" i="3"/>
  <c r="H133" i="3" s="1"/>
  <c r="D102" i="3"/>
  <c r="H199" i="3"/>
  <c r="H10" i="3"/>
  <c r="H9" i="3"/>
  <c r="H155" i="3"/>
  <c r="H154" i="3"/>
  <c r="C16" i="3"/>
  <c r="C15" i="3"/>
  <c r="C19" i="3"/>
  <c r="C18" i="3"/>
  <c r="K94" i="3"/>
  <c r="L95" i="3"/>
  <c r="E200" i="3"/>
  <c r="E199" i="3"/>
  <c r="I4" i="3"/>
  <c r="I4" i="4" s="1"/>
  <c r="J187" i="3"/>
  <c r="H102" i="3"/>
  <c r="H103" i="3"/>
  <c r="E19" i="3"/>
  <c r="E18" i="3"/>
  <c r="S27" i="3"/>
  <c r="U27" i="3" s="1"/>
  <c r="J164" i="3"/>
  <c r="C32" i="3"/>
  <c r="C34" i="3" s="1"/>
  <c r="J157" i="3"/>
  <c r="I199" i="3"/>
  <c r="I200" i="3"/>
  <c r="J183" i="3"/>
  <c r="H98" i="3"/>
  <c r="H100" i="3" s="1"/>
  <c r="E9" i="3"/>
  <c r="E10" i="3"/>
  <c r="J49" i="3"/>
  <c r="I136" i="3"/>
  <c r="I135" i="3"/>
  <c r="J201" i="3"/>
  <c r="D136" i="3"/>
  <c r="D135" i="3"/>
  <c r="F37" i="3"/>
  <c r="F5" i="3"/>
  <c r="F5" i="4" s="1"/>
  <c r="F36" i="3"/>
  <c r="J166" i="3"/>
  <c r="I19" i="3"/>
  <c r="G18" i="3"/>
  <c r="T52" i="3"/>
  <c r="U52" i="3" s="1"/>
  <c r="I131" i="3"/>
  <c r="I133" i="3" s="1"/>
  <c r="J130" i="3"/>
  <c r="F135" i="3"/>
  <c r="F136" i="3"/>
  <c r="J90" i="3"/>
  <c r="K91" i="3"/>
  <c r="I16" i="3"/>
  <c r="I15" i="3"/>
  <c r="K131" i="3"/>
  <c r="L132" i="3"/>
  <c r="S69" i="3"/>
  <c r="U69" i="3" s="1"/>
  <c r="K196" i="3"/>
  <c r="J197" i="3"/>
  <c r="C131" i="3"/>
  <c r="C133" i="3" s="1"/>
  <c r="D131" i="3"/>
  <c r="D133" i="3" s="1"/>
  <c r="K62" i="3"/>
  <c r="J61" i="3"/>
  <c r="J122" i="3"/>
  <c r="G131" i="3"/>
  <c r="G133" i="3" s="1"/>
  <c r="J31" i="3"/>
  <c r="I32" i="3"/>
  <c r="I34" i="3" s="1"/>
  <c r="T16" i="3"/>
  <c r="U16" i="3" s="1"/>
  <c r="B9" i="3"/>
  <c r="B10" i="3"/>
  <c r="H36" i="3"/>
  <c r="H5" i="3"/>
  <c r="H5" i="4" s="1"/>
  <c r="H37" i="3"/>
  <c r="D16" i="3"/>
  <c r="K24" i="3"/>
  <c r="L25" i="3"/>
  <c r="J75" i="3"/>
  <c r="I69" i="3"/>
  <c r="E65" i="3"/>
  <c r="E67" i="3" s="1"/>
  <c r="G98" i="3"/>
  <c r="G100" i="3" s="1"/>
  <c r="I9" i="3"/>
  <c r="I10" i="3"/>
  <c r="E136" i="3"/>
  <c r="E135" i="3"/>
  <c r="E15" i="3"/>
  <c r="E16" i="3"/>
  <c r="T7" i="3"/>
  <c r="E4" i="3"/>
  <c r="E4" i="4" s="1"/>
  <c r="E103" i="3"/>
  <c r="E102" i="3"/>
  <c r="F102" i="3"/>
  <c r="I103" i="3"/>
  <c r="I102" i="3"/>
  <c r="C180" i="3"/>
  <c r="C181" i="3"/>
  <c r="H16" i="3"/>
  <c r="H15" i="3"/>
  <c r="C65" i="3"/>
  <c r="C67" i="3" s="1"/>
  <c r="F32" i="3"/>
  <c r="F34" i="3" s="1"/>
  <c r="G135" i="3"/>
  <c r="G136" i="3"/>
  <c r="B200" i="3"/>
  <c r="B199" i="3"/>
  <c r="G5" i="3"/>
  <c r="G5" i="4" s="1"/>
  <c r="H19" i="3"/>
  <c r="J206" i="3"/>
  <c r="C9" i="3"/>
  <c r="J115" i="3"/>
  <c r="G154" i="3"/>
  <c r="G155" i="3"/>
  <c r="C98" i="3"/>
  <c r="C100" i="3" s="1"/>
  <c r="E180" i="3"/>
  <c r="J43" i="3"/>
  <c r="J178" i="3"/>
  <c r="J145" i="3"/>
  <c r="C37" i="3"/>
  <c r="D36" i="3"/>
  <c r="C36" i="3"/>
  <c r="C5" i="3"/>
  <c r="C5" i="4" s="1"/>
  <c r="C199" i="3"/>
  <c r="I36" i="3"/>
  <c r="I5" i="3"/>
  <c r="I5" i="4" s="1"/>
  <c r="I37" i="3"/>
  <c r="C70" i="3"/>
  <c r="C69" i="3"/>
  <c r="F180" i="3"/>
  <c r="F181" i="3"/>
  <c r="J138" i="3"/>
  <c r="F9" i="3"/>
  <c r="F10" i="3"/>
  <c r="K57" i="3"/>
  <c r="L58" i="3"/>
  <c r="L128" i="3"/>
  <c r="K127" i="3"/>
  <c r="K126" i="3" s="1"/>
  <c r="D98" i="3"/>
  <c r="D100" i="3" s="1"/>
  <c r="H97" i="1"/>
  <c r="H98" i="1" s="1"/>
  <c r="G99" i="1"/>
  <c r="K54" i="4" l="1"/>
  <c r="L54" i="4"/>
  <c r="K53" i="4"/>
  <c r="L16" i="4"/>
  <c r="K11" i="4"/>
  <c r="K10" i="4" s="1"/>
  <c r="J10" i="4"/>
  <c r="S42" i="3"/>
  <c r="U42" i="3" s="1"/>
  <c r="B7" i="3"/>
  <c r="B5" i="4"/>
  <c r="G3" i="4"/>
  <c r="G51" i="4" s="1"/>
  <c r="J51" i="4" s="1"/>
  <c r="K51" i="4" s="1"/>
  <c r="L51" i="4" s="1"/>
  <c r="M51" i="4" s="1"/>
  <c r="N51" i="4" s="1"/>
  <c r="G4" i="3"/>
  <c r="G4" i="4" s="1"/>
  <c r="K109" i="3"/>
  <c r="L109" i="3" s="1"/>
  <c r="M109" i="3" s="1"/>
  <c r="N109" i="3" s="1"/>
  <c r="I30" i="4"/>
  <c r="I25" i="4"/>
  <c r="G19" i="3"/>
  <c r="G32" i="3"/>
  <c r="G34" i="3" s="1"/>
  <c r="C30" i="4"/>
  <c r="C25" i="4"/>
  <c r="J151" i="3"/>
  <c r="J162" i="3" s="1"/>
  <c r="S61" i="3" s="1"/>
  <c r="U61" i="3" s="1"/>
  <c r="G16" i="3"/>
  <c r="B25" i="4"/>
  <c r="B30" i="4"/>
  <c r="H25" i="4"/>
  <c r="H30" i="4"/>
  <c r="E32" i="3"/>
  <c r="E34" i="3" s="1"/>
  <c r="D30" i="4"/>
  <c r="D25" i="4"/>
  <c r="T4" i="3"/>
  <c r="L78" i="4"/>
  <c r="K34" i="4"/>
  <c r="J71" i="3"/>
  <c r="B6" i="3"/>
  <c r="B11" i="3"/>
  <c r="J147" i="3"/>
  <c r="K193" i="3"/>
  <c r="L193" i="3" s="1"/>
  <c r="M193" i="3" s="1"/>
  <c r="N193" i="3" s="1"/>
  <c r="J192" i="3"/>
  <c r="K192" i="3" s="1"/>
  <c r="L192" i="3" s="1"/>
  <c r="J45" i="3"/>
  <c r="K157" i="3"/>
  <c r="L157" i="3" s="1"/>
  <c r="M157" i="3" s="1"/>
  <c r="N157" i="3" s="1"/>
  <c r="J156" i="3"/>
  <c r="J153" i="3" s="1"/>
  <c r="K147" i="3"/>
  <c r="S26" i="3"/>
  <c r="U26" i="3" s="1"/>
  <c r="J60" i="3"/>
  <c r="L29" i="3"/>
  <c r="K28" i="3"/>
  <c r="J204" i="3"/>
  <c r="K201" i="3"/>
  <c r="J203" i="3"/>
  <c r="J208" i="3"/>
  <c r="K209" i="3"/>
  <c r="L209" i="3" s="1"/>
  <c r="M209" i="3" s="1"/>
  <c r="N209" i="3" s="1"/>
  <c r="L32" i="3"/>
  <c r="M33" i="3"/>
  <c r="K160" i="3"/>
  <c r="S59" i="3"/>
  <c r="U59" i="3" s="1"/>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L93" i="3" s="1"/>
  <c r="S18" i="3"/>
  <c r="U18" i="3" s="1"/>
  <c r="J38" i="3"/>
  <c r="K39" i="3"/>
  <c r="L39" i="3" s="1"/>
  <c r="M39" i="3" s="1"/>
  <c r="N39" i="3" s="1"/>
  <c r="S40" i="3"/>
  <c r="U40" i="3" s="1"/>
  <c r="J97" i="3"/>
  <c r="K71" i="3"/>
  <c r="J74" i="3"/>
  <c r="S36" i="3"/>
  <c r="U36" i="3" s="1"/>
  <c r="J89" i="3"/>
  <c r="K78" i="3"/>
  <c r="K111" i="3"/>
  <c r="S72" i="3"/>
  <c r="U72" i="3" s="1"/>
  <c r="K206" i="3"/>
  <c r="L206" i="3" s="1"/>
  <c r="M206" i="3" s="1"/>
  <c r="N206" i="3" s="1"/>
  <c r="J205" i="3"/>
  <c r="K23" i="3"/>
  <c r="S11" i="3"/>
  <c r="L65" i="3"/>
  <c r="L64" i="3" s="1"/>
  <c r="M66" i="3"/>
  <c r="S53" i="3"/>
  <c r="U53" i="3" s="1"/>
  <c r="K141" i="3"/>
  <c r="G11" i="3"/>
  <c r="G7" i="3"/>
  <c r="G6" i="3"/>
  <c r="K130" i="3"/>
  <c r="S51" i="3"/>
  <c r="U51" i="3" s="1"/>
  <c r="K183" i="3"/>
  <c r="L183" i="3" s="1"/>
  <c r="M183" i="3" s="1"/>
  <c r="N183" i="3" s="1"/>
  <c r="J182" i="3"/>
  <c r="I6" i="3"/>
  <c r="I11" i="3"/>
  <c r="I7" i="3"/>
  <c r="S15" i="3"/>
  <c r="U15" i="3" s="1"/>
  <c r="K31" i="3"/>
  <c r="L31" i="3" s="1"/>
  <c r="D6" i="3"/>
  <c r="D7" i="3"/>
  <c r="D11" i="3"/>
  <c r="M124" i="3"/>
  <c r="L123" i="3"/>
  <c r="C7" i="3"/>
  <c r="C6" i="3"/>
  <c r="C11" i="3"/>
  <c r="K122" i="3"/>
  <c r="J118" i="3"/>
  <c r="J119" i="3" s="1"/>
  <c r="S47" i="3"/>
  <c r="S14" i="3"/>
  <c r="U14" i="3" s="1"/>
  <c r="J27" i="3"/>
  <c r="J21" i="3" s="1"/>
  <c r="J47" i="3" s="1"/>
  <c r="S41" i="3"/>
  <c r="U41" i="3" s="1"/>
  <c r="K108" i="3"/>
  <c r="J163" i="3"/>
  <c r="K164" i="3"/>
  <c r="L164" i="3" s="1"/>
  <c r="M164" i="3" s="1"/>
  <c r="N164" i="3" s="1"/>
  <c r="L62" i="3"/>
  <c r="K61" i="3"/>
  <c r="J168" i="3"/>
  <c r="K166" i="3"/>
  <c r="K189" i="3"/>
  <c r="K145" i="3"/>
  <c r="L145" i="3" s="1"/>
  <c r="M145" i="3" s="1"/>
  <c r="N145" i="3" s="1"/>
  <c r="J144" i="3"/>
  <c r="K56" i="3"/>
  <c r="S23" i="3"/>
  <c r="M128" i="3"/>
  <c r="L127" i="3"/>
  <c r="L126" i="3" s="1"/>
  <c r="J177" i="3"/>
  <c r="J191" i="3" s="1"/>
  <c r="K178" i="3"/>
  <c r="L178" i="3" s="1"/>
  <c r="M178" i="3" s="1"/>
  <c r="N178" i="3" s="1"/>
  <c r="F11" i="3"/>
  <c r="F6" i="3"/>
  <c r="F7" i="3"/>
  <c r="K105" i="3"/>
  <c r="L105" i="3" s="1"/>
  <c r="M105" i="3" s="1"/>
  <c r="N105" i="3" s="1"/>
  <c r="J104" i="3"/>
  <c r="J101" i="3" s="1"/>
  <c r="K45" i="3"/>
  <c r="L57" i="3"/>
  <c r="M58" i="3"/>
  <c r="K43" i="3"/>
  <c r="L43" i="3" s="1"/>
  <c r="M43" i="3" s="1"/>
  <c r="N43" i="3" s="1"/>
  <c r="J42" i="3"/>
  <c r="J68" i="3"/>
  <c r="S29" i="3"/>
  <c r="U29" i="3" s="1"/>
  <c r="K75" i="3"/>
  <c r="L196" i="3"/>
  <c r="K197" i="3"/>
  <c r="K82" i="3"/>
  <c r="L82" i="3" s="1"/>
  <c r="M82" i="3" s="1"/>
  <c r="N82" i="3" s="1"/>
  <c r="J81" i="3"/>
  <c r="L24" i="3"/>
  <c r="M25" i="3"/>
  <c r="E11" i="3"/>
  <c r="E6" i="3"/>
  <c r="E7" i="3"/>
  <c r="K212" i="3"/>
  <c r="L212" i="3" s="1"/>
  <c r="M212" i="3" s="1"/>
  <c r="N212" i="3" s="1"/>
  <c r="J211" i="3"/>
  <c r="L131" i="3"/>
  <c r="M132" i="3"/>
  <c r="K187" i="3"/>
  <c r="L187" i="3" s="1"/>
  <c r="M187" i="3" s="1"/>
  <c r="N187" i="3" s="1"/>
  <c r="J186" i="3"/>
  <c r="I97" i="1"/>
  <c r="I98" i="1" s="1"/>
  <c r="I99" i="1" s="1"/>
  <c r="H99" i="1"/>
  <c r="M54" i="4" l="1"/>
  <c r="L53" i="4"/>
  <c r="L11" i="4"/>
  <c r="M16" i="4"/>
  <c r="D7" i="4"/>
  <c r="D12" i="4" s="1"/>
  <c r="D48" i="4"/>
  <c r="D52" i="4" s="1"/>
  <c r="K151" i="3"/>
  <c r="L151" i="3" s="1"/>
  <c r="M151" i="3" s="1"/>
  <c r="N151" i="3" s="1"/>
  <c r="B12" i="3"/>
  <c r="B8" i="4" s="1"/>
  <c r="B7" i="4"/>
  <c r="B12" i="4" s="1"/>
  <c r="B48" i="4"/>
  <c r="B52" i="4" s="1"/>
  <c r="G25" i="4"/>
  <c r="J25" i="4" s="1"/>
  <c r="G30" i="4"/>
  <c r="H48" i="4"/>
  <c r="H52" i="4" s="1"/>
  <c r="H7" i="4"/>
  <c r="H12" i="4" s="1"/>
  <c r="S57" i="3"/>
  <c r="U57" i="3" s="1"/>
  <c r="C7" i="4"/>
  <c r="C12" i="4" s="1"/>
  <c r="C48" i="4"/>
  <c r="C52" i="4" s="1"/>
  <c r="I48" i="4"/>
  <c r="I52" i="4" s="1"/>
  <c r="I7" i="4"/>
  <c r="I12" i="4" s="1"/>
  <c r="F7" i="4"/>
  <c r="F12" i="4" s="1"/>
  <c r="F48" i="4"/>
  <c r="F52" i="4" s="1"/>
  <c r="E7" i="4"/>
  <c r="E12" i="4" s="1"/>
  <c r="E48" i="4"/>
  <c r="E52" i="4" s="1"/>
  <c r="G7" i="4"/>
  <c r="G12" i="4" s="1"/>
  <c r="G48" i="4"/>
  <c r="G52" i="4" s="1"/>
  <c r="K64" i="4"/>
  <c r="M78" i="4"/>
  <c r="L34" i="4"/>
  <c r="L130" i="3"/>
  <c r="B13" i="3"/>
  <c r="B9" i="4" s="1"/>
  <c r="J155" i="3"/>
  <c r="J154" i="3"/>
  <c r="M64" i="3"/>
  <c r="N64" i="3" s="1"/>
  <c r="J102" i="3"/>
  <c r="L56" i="3"/>
  <c r="K114" i="3"/>
  <c r="J69" i="3"/>
  <c r="S46" i="3"/>
  <c r="U46" i="3" s="1"/>
  <c r="J120" i="3"/>
  <c r="K42" i="3"/>
  <c r="J35" i="3"/>
  <c r="S17" i="3"/>
  <c r="J44" i="3"/>
  <c r="L122" i="3"/>
  <c r="K118" i="3"/>
  <c r="K119" i="3" s="1"/>
  <c r="K120" i="3" s="1"/>
  <c r="J85" i="3"/>
  <c r="S35" i="3"/>
  <c r="K89" i="3"/>
  <c r="L28" i="3"/>
  <c r="M29" i="3"/>
  <c r="M131" i="3"/>
  <c r="M130" i="3" s="1"/>
  <c r="N130" i="3" s="1"/>
  <c r="N132" i="3"/>
  <c r="N131" i="3" s="1"/>
  <c r="K60" i="3"/>
  <c r="S25" i="3"/>
  <c r="U25" i="3" s="1"/>
  <c r="D13" i="3"/>
  <c r="D9" i="4" s="1"/>
  <c r="D12" i="3"/>
  <c r="D8" i="4" s="1"/>
  <c r="N66" i="3"/>
  <c r="N65" i="3" s="1"/>
  <c r="M65" i="3"/>
  <c r="J8" i="3"/>
  <c r="K38" i="3"/>
  <c r="J40" i="3"/>
  <c r="J41" i="3"/>
  <c r="E13" i="3"/>
  <c r="E9" i="4" s="1"/>
  <c r="E12" i="3"/>
  <c r="E8" i="4" s="1"/>
  <c r="K162" i="3"/>
  <c r="L160" i="3"/>
  <c r="N25" i="3"/>
  <c r="N24" i="3" s="1"/>
  <c r="M24" i="3"/>
  <c r="U11" i="3"/>
  <c r="F13" i="3"/>
  <c r="F9" i="4" s="1"/>
  <c r="F12" i="3"/>
  <c r="F8" i="4" s="1"/>
  <c r="J165" i="3"/>
  <c r="K163" i="3"/>
  <c r="L23" i="3"/>
  <c r="K81" i="3"/>
  <c r="K74" i="3" s="1"/>
  <c r="J22" i="3"/>
  <c r="S10" i="3" s="1"/>
  <c r="U10" i="3" s="1"/>
  <c r="N33" i="3"/>
  <c r="N32" i="3" s="1"/>
  <c r="M32" i="3"/>
  <c r="M31" i="3" s="1"/>
  <c r="N31" i="3" s="1"/>
  <c r="K177" i="3"/>
  <c r="S63" i="3"/>
  <c r="U63" i="3" s="1"/>
  <c r="J194" i="3"/>
  <c r="L108" i="3"/>
  <c r="K205" i="3"/>
  <c r="J198" i="3"/>
  <c r="S71" i="3"/>
  <c r="U71" i="3" s="1"/>
  <c r="J207" i="3"/>
  <c r="S73" i="3" s="1"/>
  <c r="U73" i="3" s="1"/>
  <c r="M94" i="3"/>
  <c r="M93" i="3" s="1"/>
  <c r="N95" i="3"/>
  <c r="N94" i="3" s="1"/>
  <c r="I13" i="3"/>
  <c r="I9" i="4" s="1"/>
  <c r="I12" i="3"/>
  <c r="I8" i="4" s="1"/>
  <c r="T6" i="3"/>
  <c r="L197" i="3"/>
  <c r="M196" i="3"/>
  <c r="M127" i="3"/>
  <c r="M126" i="3" s="1"/>
  <c r="N128" i="3"/>
  <c r="N127" i="3" s="1"/>
  <c r="J50" i="3"/>
  <c r="K48" i="3"/>
  <c r="J17" i="3"/>
  <c r="J210" i="3"/>
  <c r="K208" i="3"/>
  <c r="L75" i="3"/>
  <c r="K68" i="3"/>
  <c r="J52" i="3"/>
  <c r="J70" i="3" s="1"/>
  <c r="K27" i="3"/>
  <c r="L27" i="3" s="1"/>
  <c r="S13" i="3"/>
  <c r="U13" i="3" s="1"/>
  <c r="J184" i="3"/>
  <c r="K182" i="3"/>
  <c r="J185" i="3"/>
  <c r="L111" i="3"/>
  <c r="U23" i="3"/>
  <c r="M91" i="3"/>
  <c r="L90" i="3"/>
  <c r="K203" i="3"/>
  <c r="L201" i="3"/>
  <c r="U47" i="3"/>
  <c r="S45" i="3"/>
  <c r="U45" i="3" s="1"/>
  <c r="K186" i="3"/>
  <c r="J188" i="3"/>
  <c r="S67" i="3" s="1"/>
  <c r="U67" i="3" s="1"/>
  <c r="J179" i="3"/>
  <c r="S65" i="3"/>
  <c r="U65" i="3" s="1"/>
  <c r="K144" i="3"/>
  <c r="J146" i="3"/>
  <c r="L78" i="3"/>
  <c r="L98" i="3"/>
  <c r="M99" i="3"/>
  <c r="C12" i="3"/>
  <c r="C8" i="4" s="1"/>
  <c r="C13" i="3"/>
  <c r="C9" i="4" s="1"/>
  <c r="M57" i="3"/>
  <c r="N58" i="3"/>
  <c r="N57" i="3" s="1"/>
  <c r="L189" i="3"/>
  <c r="G12" i="3"/>
  <c r="G8" i="4" s="1"/>
  <c r="G13" i="3"/>
  <c r="G9" i="4" s="1"/>
  <c r="K168" i="3"/>
  <c r="L166" i="3"/>
  <c r="J143" i="3"/>
  <c r="S55" i="3" s="1"/>
  <c r="U55" i="3" s="1"/>
  <c r="H13" i="3"/>
  <c r="H9" i="4" s="1"/>
  <c r="H12" i="3"/>
  <c r="H8" i="4" s="1"/>
  <c r="L147" i="3"/>
  <c r="K134" i="3"/>
  <c r="L141" i="3"/>
  <c r="L71" i="3"/>
  <c r="J149" i="3"/>
  <c r="J213" i="3"/>
  <c r="K211" i="3"/>
  <c r="K204" i="3" s="1"/>
  <c r="J14" i="3"/>
  <c r="M192" i="3"/>
  <c r="J135" i="3"/>
  <c r="J136" i="3"/>
  <c r="K97" i="3"/>
  <c r="S39" i="3"/>
  <c r="U39" i="3" s="1"/>
  <c r="J158" i="3"/>
  <c r="K156" i="3"/>
  <c r="J159" i="3"/>
  <c r="L45" i="3"/>
  <c r="J140" i="3"/>
  <c r="J139" i="3"/>
  <c r="K137" i="3"/>
  <c r="J107" i="3"/>
  <c r="K104" i="3"/>
  <c r="M62" i="3"/>
  <c r="L61" i="3"/>
  <c r="N124" i="3"/>
  <c r="N123" i="3" s="1"/>
  <c r="M123" i="3"/>
  <c r="N54" i="4" l="1"/>
  <c r="N53" i="4" s="1"/>
  <c r="M53" i="4"/>
  <c r="L10" i="4"/>
  <c r="M11" i="4"/>
  <c r="I59" i="4"/>
  <c r="I60" i="4" s="1"/>
  <c r="I61" i="4" s="1"/>
  <c r="N16" i="4"/>
  <c r="I15" i="4"/>
  <c r="I20" i="4" s="1"/>
  <c r="I14" i="4"/>
  <c r="C15" i="4"/>
  <c r="C14" i="4"/>
  <c r="H14" i="4"/>
  <c r="H15" i="4"/>
  <c r="H59" i="4"/>
  <c r="H60" i="4" s="1"/>
  <c r="H58" i="4"/>
  <c r="F59" i="4"/>
  <c r="F60" i="4" s="1"/>
  <c r="F58" i="4"/>
  <c r="F14" i="4"/>
  <c r="F15" i="4"/>
  <c r="B59" i="4"/>
  <c r="B60" i="4" s="1"/>
  <c r="B58" i="4"/>
  <c r="C58" i="4"/>
  <c r="C59" i="4"/>
  <c r="C60" i="4" s="1"/>
  <c r="I58" i="4"/>
  <c r="G14" i="4"/>
  <c r="G15" i="4"/>
  <c r="E14" i="4"/>
  <c r="E15" i="4"/>
  <c r="B15" i="4"/>
  <c r="B14" i="4"/>
  <c r="D59" i="4"/>
  <c r="D60" i="4" s="1"/>
  <c r="D58" i="4"/>
  <c r="J49" i="4"/>
  <c r="J6" i="4"/>
  <c r="J27" i="4" s="1"/>
  <c r="J30" i="4"/>
  <c r="K30" i="4" s="1"/>
  <c r="L30" i="4" s="1"/>
  <c r="M30" i="4" s="1"/>
  <c r="G59" i="4"/>
  <c r="G60" i="4" s="1"/>
  <c r="G58" i="4"/>
  <c r="K25" i="4"/>
  <c r="D14" i="4"/>
  <c r="D15" i="4"/>
  <c r="E59" i="4"/>
  <c r="E60" i="4" s="1"/>
  <c r="E58" i="4"/>
  <c r="L64" i="4"/>
  <c r="N78" i="4"/>
  <c r="M34" i="4"/>
  <c r="K149" i="3"/>
  <c r="N126" i="3"/>
  <c r="L97" i="3"/>
  <c r="N93" i="3"/>
  <c r="K135" i="3"/>
  <c r="K136" i="3"/>
  <c r="K165" i="3"/>
  <c r="L163" i="3"/>
  <c r="K14" i="3"/>
  <c r="N192" i="3"/>
  <c r="M189" i="3"/>
  <c r="K50"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L101" i="3" s="1"/>
  <c r="M90" i="3"/>
  <c r="N91" i="3"/>
  <c r="N90" i="3" s="1"/>
  <c r="S21" i="3"/>
  <c r="U21" i="3" s="1"/>
  <c r="N196" i="3"/>
  <c r="N197" i="3" s="1"/>
  <c r="M197" i="3"/>
  <c r="J3" i="3"/>
  <c r="U17" i="3"/>
  <c r="S5" i="3"/>
  <c r="U5" i="3" s="1"/>
  <c r="J106" i="3"/>
  <c r="L81" i="3"/>
  <c r="J36" i="3"/>
  <c r="J5" i="3"/>
  <c r="J5" i="4" s="1"/>
  <c r="J37" i="3"/>
  <c r="K140" i="3"/>
  <c r="K139" i="3"/>
  <c r="L137" i="3"/>
  <c r="L134" i="3" s="1"/>
  <c r="M98" i="3"/>
  <c r="N99" i="3"/>
  <c r="N98" i="3" s="1"/>
  <c r="J83" i="3"/>
  <c r="L38" i="3"/>
  <c r="K8" i="3"/>
  <c r="K41" i="3"/>
  <c r="K35" i="3"/>
  <c r="K44" i="3"/>
  <c r="L42" i="3"/>
  <c r="M71" i="3"/>
  <c r="M111" i="3"/>
  <c r="K21" i="3"/>
  <c r="K40" i="3" s="1"/>
  <c r="J9" i="3"/>
  <c r="K143" i="3"/>
  <c r="M78" i="3"/>
  <c r="M23" i="3"/>
  <c r="L21" i="3"/>
  <c r="M141" i="3"/>
  <c r="K184" i="3"/>
  <c r="L182" i="3"/>
  <c r="K185" i="3"/>
  <c r="M45" i="3"/>
  <c r="M147" i="3"/>
  <c r="L114" i="3"/>
  <c r="L144" i="3"/>
  <c r="K146" i="3"/>
  <c r="M27" i="3"/>
  <c r="N27" i="3" s="1"/>
  <c r="J116" i="3"/>
  <c r="L156" i="3"/>
  <c r="L153" i="3" s="1"/>
  <c r="K158" i="3"/>
  <c r="K159" i="3"/>
  <c r="J53" i="3"/>
  <c r="J73" i="3"/>
  <c r="J80" i="3"/>
  <c r="J77" i="3"/>
  <c r="S31" i="3" s="1"/>
  <c r="U31" i="3" s="1"/>
  <c r="J200" i="3"/>
  <c r="J199" i="3"/>
  <c r="L60" i="3"/>
  <c r="M60" i="3" s="1"/>
  <c r="M56" i="3"/>
  <c r="J180" i="3"/>
  <c r="J181" i="3"/>
  <c r="K198" i="3"/>
  <c r="L205" i="3"/>
  <c r="K207" i="3"/>
  <c r="K52" i="3"/>
  <c r="K70" i="3" s="1"/>
  <c r="K69" i="3"/>
  <c r="J103" i="3"/>
  <c r="M166" i="3"/>
  <c r="L168" i="3"/>
  <c r="L186" i="3"/>
  <c r="K188" i="3"/>
  <c r="K179" i="3"/>
  <c r="L68" i="3"/>
  <c r="M75" i="3"/>
  <c r="K101" i="3"/>
  <c r="S9" i="3"/>
  <c r="M28" i="3"/>
  <c r="N29" i="3"/>
  <c r="N28" i="3" s="1"/>
  <c r="L208" i="3"/>
  <c r="K210" i="3"/>
  <c r="M108" i="3"/>
  <c r="L89" i="3"/>
  <c r="K85" i="3"/>
  <c r="K116" i="3" s="1"/>
  <c r="L203" i="3"/>
  <c r="M201" i="3"/>
  <c r="J18" i="3"/>
  <c r="K153" i="3"/>
  <c r="S33" i="3"/>
  <c r="U33" i="3" s="1"/>
  <c r="U35" i="3"/>
  <c r="N11" i="4" l="1"/>
  <c r="N10" i="4" s="1"/>
  <c r="M10" i="4"/>
  <c r="C61" i="4"/>
  <c r="H61" i="4"/>
  <c r="B61" i="4"/>
  <c r="G61" i="4"/>
  <c r="K49" i="4"/>
  <c r="K6" i="4"/>
  <c r="K27" i="4" s="1"/>
  <c r="D61" i="4"/>
  <c r="F61" i="4"/>
  <c r="J4" i="3"/>
  <c r="J3" i="4"/>
  <c r="J50" i="4" s="1"/>
  <c r="J14" i="4"/>
  <c r="H17" i="4"/>
  <c r="H19" i="4" s="1"/>
  <c r="H20" i="4"/>
  <c r="H70" i="4" s="1"/>
  <c r="H71" i="4" s="1"/>
  <c r="H72" i="4" s="1"/>
  <c r="B17" i="4"/>
  <c r="B19" i="4" s="1"/>
  <c r="B20" i="4"/>
  <c r="L25" i="4"/>
  <c r="N60" i="3"/>
  <c r="E17" i="4"/>
  <c r="E20" i="4"/>
  <c r="E70" i="4" s="1"/>
  <c r="E71" i="4" s="1"/>
  <c r="E72" i="4" s="1"/>
  <c r="E61" i="4"/>
  <c r="F20" i="4"/>
  <c r="F70" i="4" s="1"/>
  <c r="F71" i="4" s="1"/>
  <c r="F72" i="4" s="1"/>
  <c r="F17" i="4"/>
  <c r="G20" i="4"/>
  <c r="G70" i="4" s="1"/>
  <c r="G71" i="4" s="1"/>
  <c r="G72" i="4" s="1"/>
  <c r="G17" i="4"/>
  <c r="C20" i="4"/>
  <c r="C70" i="4" s="1"/>
  <c r="C71" i="4" s="1"/>
  <c r="C72" i="4" s="1"/>
  <c r="C17" i="4"/>
  <c r="D20" i="4"/>
  <c r="D70" i="4" s="1"/>
  <c r="D71" i="4" s="1"/>
  <c r="D72" i="4" s="1"/>
  <c r="D17" i="4"/>
  <c r="D19" i="4" s="1"/>
  <c r="I17" i="4"/>
  <c r="M64" i="4"/>
  <c r="N34" i="4"/>
  <c r="N30" i="4"/>
  <c r="K106" i="3"/>
  <c r="J10" i="3"/>
  <c r="M97" i="3"/>
  <c r="N97" i="3" s="1"/>
  <c r="L135" i="3"/>
  <c r="L136" i="3"/>
  <c r="M89" i="3"/>
  <c r="L85" i="3"/>
  <c r="M68" i="3"/>
  <c r="N75" i="3"/>
  <c r="N45" i="3"/>
  <c r="L35" i="3"/>
  <c r="L44" i="3"/>
  <c r="M42" i="3"/>
  <c r="L69" i="3"/>
  <c r="L184" i="3"/>
  <c r="L185" i="3"/>
  <c r="M182" i="3"/>
  <c r="K36" i="3"/>
  <c r="K5" i="3"/>
  <c r="K5" i="4" s="1"/>
  <c r="K37" i="3"/>
  <c r="J87" i="3"/>
  <c r="S34" i="3"/>
  <c r="U34" i="3" s="1"/>
  <c r="K154" i="3"/>
  <c r="K155" i="3"/>
  <c r="K181" i="3"/>
  <c r="K180" i="3"/>
  <c r="N160" i="3"/>
  <c r="M162" i="3"/>
  <c r="J19" i="3"/>
  <c r="N141" i="3"/>
  <c r="K9" i="3"/>
  <c r="L154" i="3"/>
  <c r="L155" i="3"/>
  <c r="M186" i="3"/>
  <c r="L188" i="3"/>
  <c r="L179"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M153" i="3" s="1"/>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M204" i="3" s="1"/>
  <c r="L207" i="3"/>
  <c r="L198" i="3"/>
  <c r="M205" i="3"/>
  <c r="L116" i="3"/>
  <c r="M114" i="3"/>
  <c r="K22" i="3"/>
  <c r="K3" i="3"/>
  <c r="K47" i="3"/>
  <c r="L210" i="3"/>
  <c r="M208" i="3"/>
  <c r="K200" i="3"/>
  <c r="K199" i="3"/>
  <c r="J6" i="3"/>
  <c r="J11" i="3"/>
  <c r="J7" i="3"/>
  <c r="K15" i="3"/>
  <c r="N147" i="3"/>
  <c r="N111" i="3"/>
  <c r="L165" i="3"/>
  <c r="M163" i="3"/>
  <c r="L149" i="3"/>
  <c r="K83" i="3"/>
  <c r="S3" i="3"/>
  <c r="U3" i="3" s="1"/>
  <c r="U9" i="3"/>
  <c r="M52" i="3"/>
  <c r="N56" i="3"/>
  <c r="L14" i="3"/>
  <c r="N71" i="3"/>
  <c r="M73" i="3"/>
  <c r="M81" i="3"/>
  <c r="K102" i="3"/>
  <c r="K103" i="3"/>
  <c r="L52" i="3"/>
  <c r="L47" i="3"/>
  <c r="L74" i="3"/>
  <c r="J16" i="3"/>
  <c r="G19" i="4" l="1"/>
  <c r="F74" i="4"/>
  <c r="J20" i="4"/>
  <c r="F19" i="4"/>
  <c r="C19" i="4"/>
  <c r="H74" i="4"/>
  <c r="J7" i="4"/>
  <c r="J12" i="4" s="1"/>
  <c r="J13" i="4" s="1"/>
  <c r="J48" i="4"/>
  <c r="J52" i="4" s="1"/>
  <c r="J24" i="4"/>
  <c r="G74" i="4"/>
  <c r="K14" i="4"/>
  <c r="L14" i="4" s="1"/>
  <c r="M14" i="4" s="1"/>
  <c r="N14" i="4" s="1"/>
  <c r="N52" i="3"/>
  <c r="N53" i="3" s="1"/>
  <c r="N54" i="3" s="1"/>
  <c r="M25" i="4"/>
  <c r="D74" i="4"/>
  <c r="K4" i="3"/>
  <c r="K4" i="4" s="1"/>
  <c r="K3" i="4"/>
  <c r="K50" i="4" s="1"/>
  <c r="B70" i="4"/>
  <c r="B71" i="4" s="1"/>
  <c r="K20" i="4"/>
  <c r="L20" i="4" s="1"/>
  <c r="M20" i="4" s="1"/>
  <c r="N20" i="4" s="1"/>
  <c r="S4" i="3"/>
  <c r="U4" i="3" s="1"/>
  <c r="J4" i="4"/>
  <c r="M14" i="3"/>
  <c r="M15" i="3" s="1"/>
  <c r="E19" i="4"/>
  <c r="C74" i="4"/>
  <c r="E74" i="4"/>
  <c r="M53" i="3"/>
  <c r="M54" i="3" s="1"/>
  <c r="I70" i="4"/>
  <c r="I71" i="4" s="1"/>
  <c r="L49" i="4"/>
  <c r="L6" i="4"/>
  <c r="L27" i="4" s="1"/>
  <c r="I19" i="4"/>
  <c r="N64" i="4"/>
  <c r="M77" i="3"/>
  <c r="M136" i="3"/>
  <c r="M135" i="3"/>
  <c r="J12" i="3"/>
  <c r="J13" i="3"/>
  <c r="M40" i="3"/>
  <c r="N38" i="3"/>
  <c r="M8" i="3"/>
  <c r="M41" i="3"/>
  <c r="M154" i="3"/>
  <c r="M155" i="3"/>
  <c r="M158" i="3"/>
  <c r="M159" i="3"/>
  <c r="N156" i="3"/>
  <c r="N47" i="3"/>
  <c r="N119" i="3"/>
  <c r="N120" i="3" s="1"/>
  <c r="N162" i="3"/>
  <c r="N153" i="3"/>
  <c r="N77"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N80" i="3"/>
  <c r="L3" i="3"/>
  <c r="M143" i="3"/>
  <c r="L70" i="3"/>
  <c r="K16" i="3"/>
  <c r="M44" i="3"/>
  <c r="N42" i="3"/>
  <c r="M35" i="3"/>
  <c r="M146" i="3"/>
  <c r="N144" i="3"/>
  <c r="N146" i="3" s="1"/>
  <c r="K19" i="3"/>
  <c r="N143" i="3"/>
  <c r="L83" i="3"/>
  <c r="L5" i="3"/>
  <c r="L5" i="4" s="1"/>
  <c r="L36" i="3"/>
  <c r="L37" i="3"/>
  <c r="M83" i="3"/>
  <c r="N81" i="3"/>
  <c r="N83" i="3" s="1"/>
  <c r="L9" i="3"/>
  <c r="N73" i="3"/>
  <c r="N74" i="3"/>
  <c r="M74" i="3"/>
  <c r="L15" i="3"/>
  <c r="N48" i="3"/>
  <c r="M50" i="3"/>
  <c r="M17" i="3"/>
  <c r="M70" i="3"/>
  <c r="M69" i="3"/>
  <c r="L18" i="3"/>
  <c r="N203" i="3"/>
  <c r="L86" i="3"/>
  <c r="L87" i="3" s="1"/>
  <c r="L113" i="3"/>
  <c r="L110" i="3"/>
  <c r="L103" i="3"/>
  <c r="M85" i="3"/>
  <c r="M3" i="3" s="1"/>
  <c r="N89" i="3"/>
  <c r="N85" i="3" s="1"/>
  <c r="N86" i="3" s="1"/>
  <c r="N87" i="3" s="1"/>
  <c r="M107" i="3"/>
  <c r="N104" i="3"/>
  <c r="N101" i="3" s="1"/>
  <c r="M106" i="3"/>
  <c r="M139" i="3"/>
  <c r="N137" i="3"/>
  <c r="M140" i="3"/>
  <c r="L181" i="3"/>
  <c r="L180" i="3"/>
  <c r="J55" i="4" l="1"/>
  <c r="J60" i="4" s="1"/>
  <c r="K24" i="4"/>
  <c r="K55" i="4" s="1"/>
  <c r="B72" i="4"/>
  <c r="B74" i="4"/>
  <c r="B76" i="4" s="1"/>
  <c r="B22" i="4" s="1"/>
  <c r="B33" i="4" s="1"/>
  <c r="B46" i="4" s="1"/>
  <c r="M4" i="3"/>
  <c r="M4" i="4" s="1"/>
  <c r="M3" i="4"/>
  <c r="M50" i="4" s="1"/>
  <c r="L4" i="3"/>
  <c r="L4" i="4" s="1"/>
  <c r="L3" i="4"/>
  <c r="L50" i="4" s="1"/>
  <c r="I72" i="4"/>
  <c r="I74" i="4"/>
  <c r="N25" i="4"/>
  <c r="M49" i="4"/>
  <c r="M6" i="4"/>
  <c r="M27" i="4" s="1"/>
  <c r="N204" i="3"/>
  <c r="K7" i="4"/>
  <c r="K12" i="4" s="1"/>
  <c r="K13" i="4" s="1"/>
  <c r="K15" i="4" s="1"/>
  <c r="K48" i="4"/>
  <c r="K52" i="4" s="1"/>
  <c r="K60" i="4" s="1"/>
  <c r="S7" i="3"/>
  <c r="U7" i="3" s="1"/>
  <c r="J9" i="4"/>
  <c r="S6" i="3"/>
  <c r="U6" i="3" s="1"/>
  <c r="J8" i="4"/>
  <c r="J15" i="4"/>
  <c r="L10" i="3"/>
  <c r="N110" i="3"/>
  <c r="L16" i="3"/>
  <c r="N139" i="3"/>
  <c r="N140" i="3"/>
  <c r="M5" i="3"/>
  <c r="M5" i="4" s="1"/>
  <c r="M36" i="3"/>
  <c r="M37" i="3"/>
  <c r="N35" i="3"/>
  <c r="N44" i="3"/>
  <c r="N107" i="3"/>
  <c r="N106" i="3"/>
  <c r="M10" i="3"/>
  <c r="M9" i="3"/>
  <c r="K12" i="3"/>
  <c r="K8" i="4" s="1"/>
  <c r="K13" i="3"/>
  <c r="K9" i="4" s="1"/>
  <c r="M86" i="3"/>
  <c r="M87" i="3" s="1"/>
  <c r="M113" i="3"/>
  <c r="M110" i="3"/>
  <c r="N3" i="3"/>
  <c r="N70" i="3"/>
  <c r="N69" i="3"/>
  <c r="M103" i="3"/>
  <c r="N154" i="3"/>
  <c r="N155" i="3"/>
  <c r="L7" i="3"/>
  <c r="L11" i="3"/>
  <c r="L6" i="3"/>
  <c r="M200" i="3"/>
  <c r="M199" i="3"/>
  <c r="L19" i="3"/>
  <c r="N191" i="3"/>
  <c r="N207" i="3"/>
  <c r="N198" i="3"/>
  <c r="N14" i="3"/>
  <c r="N134" i="3"/>
  <c r="N179" i="3"/>
  <c r="N188" i="3"/>
  <c r="M19" i="3"/>
  <c r="M18" i="3"/>
  <c r="N159" i="3"/>
  <c r="N158" i="3"/>
  <c r="M181" i="3"/>
  <c r="M180" i="3"/>
  <c r="N50" i="3"/>
  <c r="N17" i="3"/>
  <c r="N103" i="3"/>
  <c r="N102" i="3"/>
  <c r="N40" i="3"/>
  <c r="N8" i="3"/>
  <c r="N41" i="3"/>
  <c r="N113" i="3"/>
  <c r="M116" i="3"/>
  <c r="N116" i="3"/>
  <c r="M16" i="3"/>
  <c r="N184" i="3"/>
  <c r="N185" i="3"/>
  <c r="M24" i="4" l="1"/>
  <c r="K18" i="4"/>
  <c r="K68" i="4" s="1"/>
  <c r="K43" i="4" s="1"/>
  <c r="K41" i="4" s="1"/>
  <c r="K45" i="4" s="1"/>
  <c r="J18" i="4"/>
  <c r="J68" i="4" s="1"/>
  <c r="J43" i="4" s="1"/>
  <c r="J17" i="4"/>
  <c r="J58" i="4"/>
  <c r="K17" i="4"/>
  <c r="L7" i="4"/>
  <c r="L12" i="4" s="1"/>
  <c r="L13" i="4" s="1"/>
  <c r="L15" i="4" s="1"/>
  <c r="L48" i="4"/>
  <c r="L52" i="4" s="1"/>
  <c r="N49" i="4"/>
  <c r="N6" i="4"/>
  <c r="N27" i="4" s="1"/>
  <c r="L24" i="4"/>
  <c r="M55" i="4" s="1"/>
  <c r="N4" i="3"/>
  <c r="N4" i="4" s="1"/>
  <c r="N3" i="4"/>
  <c r="N50" i="4" s="1"/>
  <c r="C75" i="4"/>
  <c r="C76" i="4" s="1"/>
  <c r="C22" i="4" s="1"/>
  <c r="C33" i="4" s="1"/>
  <c r="C46" i="4" s="1"/>
  <c r="B77" i="4"/>
  <c r="J19" i="4"/>
  <c r="N37" i="3"/>
  <c r="N36" i="3"/>
  <c r="N5" i="3"/>
  <c r="N5" i="4" s="1"/>
  <c r="M11" i="3"/>
  <c r="M7" i="3"/>
  <c r="M6" i="3"/>
  <c r="N181" i="3"/>
  <c r="N180" i="3"/>
  <c r="N136" i="3"/>
  <c r="N135" i="3"/>
  <c r="N15" i="3"/>
  <c r="N16" i="3"/>
  <c r="N199" i="3"/>
  <c r="N200" i="3"/>
  <c r="N10" i="3"/>
  <c r="N9" i="3"/>
  <c r="L12" i="3"/>
  <c r="L8" i="4" s="1"/>
  <c r="L13" i="3"/>
  <c r="L9" i="4" s="1"/>
  <c r="N19" i="3"/>
  <c r="N18" i="3"/>
  <c r="L18" i="4" l="1"/>
  <c r="L68" i="4" s="1"/>
  <c r="L43" i="4"/>
  <c r="J71" i="4"/>
  <c r="J74" i="4" s="1"/>
  <c r="L55" i="4"/>
  <c r="L60" i="4" s="1"/>
  <c r="K71" i="4"/>
  <c r="K74" i="4" s="1"/>
  <c r="J41" i="4"/>
  <c r="J45" i="4" s="1"/>
  <c r="M7" i="4"/>
  <c r="M12" i="4" s="1"/>
  <c r="M13" i="4" s="1"/>
  <c r="M15" i="4" s="1"/>
  <c r="M48" i="4"/>
  <c r="M52" i="4" s="1"/>
  <c r="M60" i="4" s="1"/>
  <c r="L71" i="4"/>
  <c r="L17" i="4"/>
  <c r="L19" i="4" s="1"/>
  <c r="K19" i="4"/>
  <c r="C77" i="4"/>
  <c r="D75" i="4"/>
  <c r="D76" i="4" s="1"/>
  <c r="D22" i="4" s="1"/>
  <c r="D33" i="4" s="1"/>
  <c r="D46" i="4" s="1"/>
  <c r="L58" i="4"/>
  <c r="K58" i="4"/>
  <c r="N24" i="4"/>
  <c r="N55" i="4" s="1"/>
  <c r="M12" i="3"/>
  <c r="M8" i="4" s="1"/>
  <c r="M13" i="3"/>
  <c r="M9" i="4" s="1"/>
  <c r="N6" i="3"/>
  <c r="N11" i="3"/>
  <c r="N7" i="3"/>
  <c r="M18" i="4" l="1"/>
  <c r="M68" i="4" s="1"/>
  <c r="M43" i="4"/>
  <c r="L74" i="4"/>
  <c r="N7" i="4"/>
  <c r="N12" i="4" s="1"/>
  <c r="N13" i="4" s="1"/>
  <c r="N15" i="4" s="1"/>
  <c r="N48" i="4"/>
  <c r="N52" i="4" s="1"/>
  <c r="D77" i="4"/>
  <c r="E75" i="4"/>
  <c r="E76" i="4" s="1"/>
  <c r="E22" i="4" s="1"/>
  <c r="E33" i="4" s="1"/>
  <c r="E46" i="4" s="1"/>
  <c r="L41" i="4"/>
  <c r="L45" i="4" s="1"/>
  <c r="M58" i="4"/>
  <c r="M17" i="4"/>
  <c r="M19" i="4" s="1"/>
  <c r="M71" i="4"/>
  <c r="N12" i="3"/>
  <c r="N8" i="4" s="1"/>
  <c r="N13" i="3"/>
  <c r="N9" i="4" s="1"/>
  <c r="N58" i="4" l="1"/>
  <c r="N60" i="4"/>
  <c r="N18" i="4"/>
  <c r="N68" i="4" s="1"/>
  <c r="N71" i="4" s="1"/>
  <c r="N74" i="4" s="1"/>
  <c r="M74" i="4"/>
  <c r="M41" i="4"/>
  <c r="M45" i="4" s="1"/>
  <c r="F75" i="4"/>
  <c r="F76" i="4" s="1"/>
  <c r="F22" i="4" s="1"/>
  <c r="F33" i="4" s="1"/>
  <c r="F46" i="4" s="1"/>
  <c r="E77" i="4"/>
  <c r="N17" i="4"/>
  <c r="N19" i="4" s="1"/>
  <c r="J1" i="4"/>
  <c r="K1" i="4" s="1"/>
  <c r="L1" i="4" s="1"/>
  <c r="M1" i="4" s="1"/>
  <c r="N1" i="4" s="1"/>
  <c r="N43" i="4" l="1"/>
  <c r="N41" i="4"/>
  <c r="N45" i="4" s="1"/>
  <c r="G75" i="4"/>
  <c r="G76" i="4" s="1"/>
  <c r="G22" i="4" s="1"/>
  <c r="G33" i="4" s="1"/>
  <c r="G46" i="4" s="1"/>
  <c r="F77" i="4"/>
  <c r="G77" i="4" l="1"/>
  <c r="H75" i="4"/>
  <c r="H76" i="4" s="1"/>
  <c r="H22" i="4" s="1"/>
  <c r="H33" i="4" s="1"/>
  <c r="H46" i="4" s="1"/>
  <c r="I75" i="4" l="1"/>
  <c r="I76" i="4" s="1"/>
  <c r="I22" i="4" s="1"/>
  <c r="I33" i="4" s="1"/>
  <c r="J33" i="4" s="1"/>
  <c r="H77" i="4"/>
  <c r="I46" i="4" l="1"/>
  <c r="I77" i="4"/>
  <c r="J75" i="4"/>
  <c r="J76" i="4" s="1"/>
  <c r="K33" i="4" l="1"/>
  <c r="J46" i="4"/>
  <c r="K75" i="4"/>
  <c r="K76" i="4" s="1"/>
  <c r="J22" i="4"/>
  <c r="J77" i="4" s="1"/>
  <c r="L33" i="4" l="1"/>
  <c r="K46" i="4"/>
  <c r="L75" i="4"/>
  <c r="L76" i="4" s="1"/>
  <c r="K22" i="4"/>
  <c r="K77" i="4" s="1"/>
  <c r="M33" i="4" l="1"/>
  <c r="L46" i="4"/>
  <c r="M75" i="4"/>
  <c r="M76" i="4" s="1"/>
  <c r="L22" i="4"/>
  <c r="L77" i="4" s="1"/>
  <c r="N33" i="4" l="1"/>
  <c r="N46" i="4" s="1"/>
  <c r="M46" i="4"/>
  <c r="N75" i="4"/>
  <c r="N76" i="4" s="1"/>
  <c r="M22" i="4"/>
  <c r="M77" i="4" s="1"/>
  <c r="N22" i="4" l="1"/>
  <c r="N77" i="4" s="1"/>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<sst xmlns="http://schemas.openxmlformats.org/spreadsheetml/2006/main" count="727" uniqueCount="271">
  <si>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</si>
  <si>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</si>
  <si>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</si>
  <si>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</si>
  <si>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</si>
  <si>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</si>
  <si>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</si>
  <si>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</si>
  <si>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</si>
  <si>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</si>
  <si>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</si>
  <si>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</si>
  <si>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</si>
  <si>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</si>
  <si>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</si>
  <si>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</si>
  <si>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</si>
  <si>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</si>
  <si>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</si>
  <si>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</si>
  <si>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</si>
  <si>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</si>
  <si>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</si>
  <si>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</si>
  <si>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</si>
  <si>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</si>
  <si>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</si>
  <si>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</si>
  <si>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</si>
  <si>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</si>
  <si>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</si>
  <si>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</si>
  <si>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</si>
  <si>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</si>
  <si>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</si>
  <si>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</si>
  <si>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</si>
  <si>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</si>
  <si>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</si>
  <si>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</si>
  <si>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</si>
  <si>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</si>
  <si>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</si>
  <si>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</si>
  <si>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</si>
  <si>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</si>
  <si>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</si>
  <si>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</si>
  <si>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</si>
  <si>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</si>
  <si>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</si>
  <si>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</si>
  <si>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</si>
  <si>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</si>
  <si>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</si>
  <si>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</si>
  <si>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</si>
  <si>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</si>
  <si>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</si>
  <si>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</si>
  <si>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</si>
  <si>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</si>
  <si>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</si>
  <si>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</si>
  <si>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</si>
  <si>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</si>
  <si>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</si>
  <si>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</si>
  <si>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</si>
  <si>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</si>
  <si>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</si>
  <si>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</si>
  <si>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</si>
  <si>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</si>
  <si>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</si>
  <si>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</si>
  <si>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</si>
  <si>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</si>
  <si>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</si>
  <si>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</si>
  <si>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</si>
  <si>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</si>
  <si>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</si>
  <si>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</si>
  <si>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</si>
  <si>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</si>
  <si>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</si>
  <si>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</si>
  <si>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</si>
  <si>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</si>
  <si>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</si>
  <si>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</si>
  <si>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</si>
  <si>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</si>
  <si>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</si>
  <si>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</si>
  <si>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</si>
  <si>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</si>
  <si>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</si>
  <si>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</si>
  <si>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</si>
  <si>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</si>
  <si>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</si>
  <si>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</si>
  <si>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</si>
  <si>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</si>
  <si>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</si>
  <si>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</si>
  <si>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</si>
  <si>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</si>
  <si>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</si>
  <si>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</si>
  <si>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</si>
  <si>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</si>
  <si>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</si>
  <si>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</si>
  <si>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</si>
  <si>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</si>
  <si>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</si>
  <si>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</si>
  <si>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</si>
  <si>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</si>
  <si>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</si>
  <si>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</si>
  <si>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</si>
  <si>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</si>
  <si>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</si>
  <si>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</si>
  <si>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</si>
  <si>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</si>
  <si>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</si>
  <si>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</si>
  <si>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</si>
  <si>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</si>
  <si>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</si>
  <si>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</si>
  <si>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</si>
  <si>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</si>
  <si>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</si>
  <si>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</si>
  <si>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</si>
  <si>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</si>
  <si>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</si>
  <si>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</si>
  <si>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</si>
  <si>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</si>
  <si>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</si>
  <si>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</si>
  <si>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</si>
  <si>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</si>
  <si>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</si>
  <si>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</si>
  <si>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</si>
  <si>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</si>
  <si>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</si>
  <si>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</si>
  <si>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</si>
  <si>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</si>
  <si>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</si>
  <si>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</si>
  <si>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</si>
  <si>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</si>
  <si>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</si>
  <si>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</si>
  <si>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</si>
  <si>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</si>
  <si>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</si>
  <si>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</si>
  <si>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</si>
  <si>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</si>
  <si>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</si>
  <si>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</si>
  <si>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</si>
  <si>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</si>
  <si>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</si>
  <si>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</si>
  <si>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</si>
  <si>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</si>
  <si>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</si>
  <si>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</si>
  <si>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</si>
  <si>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</si>
  <si>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</si>
  <si>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</si>
  <si>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</si>
  <si>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</si>
  <si>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</si>
  <si>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</si>
  <si>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</si>
  <si>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</si>
  <si>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</si>
  <si>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</si>
  <si>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</si>
  <si>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</si>
  <si>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</si>
  <si>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</si>
  <si>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</si>
  <si>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</si>
  <si>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</si>
  <si>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</si>
  <si>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</si>
  <si>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</si>
  <si>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</si>
  <si>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</si>
  <si>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</si>
  <si>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</si>
  <si>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</si>
  <si>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</si>
  <si>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</si>
  <si>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</si>
  <si>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</si>
  <si>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</si>
  <si>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</si>
  <si>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</si>
  <si>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</si>
  <si>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</si>
  <si>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</si>
  <si>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</si>
  <si>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</si>
  <si>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</si>
  <si>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</si>
  <si>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</si>
  <si>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</si>
  <si>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</si>
  <si>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</si>
  <si>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</si>
  <si>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</si>
  <si>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</si>
  <si>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</si>
  <si>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</si>
  <si>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</si>
  <si>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</si>
  <si>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</si>
  <si>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</si>
  <si>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</si>
  <si>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</si>
  <si>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</si>
  <si>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</si>
  <si>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</si>
  <si>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</si>
  <si>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</si>
  <si>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</si>
  <si>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</si>
  <si>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</si>
  <si>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</si>
  <si>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</si>
  <si>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</si>
  <si>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Forecast based on 2015-2022 average (excluding highest and lowest value)</t>
  </si>
  <si>
    <t>from segmental forecast</t>
  </si>
  <si>
    <t>% of current liabilities</t>
  </si>
  <si>
    <t>Forecasted Net Income * Forecasted Payout Ratio</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</si>
  <si>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</si>
  <si>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</si>
  <si>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</si>
  <si>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</si>
  <si>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</si>
  <si>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Forecasted Net Income - Forecasted Dividend Paid</t>
  </si>
  <si>
    <t>Forecast based on 2015-2022 average; inconsistent growth over the years and when linked to % of revenue returns values out of trend with historical</t>
  </si>
  <si>
    <t>not forecasted</t>
  </si>
  <si>
    <t>Forecast based on average 2016 - 2022 % growth (exluding highest and lowest value)</t>
  </si>
  <si>
    <t>Forecast based on 2015-2022 average</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</si>
  <si>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</si>
  <si>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</si>
  <si>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 Based on $18B buyback program and current price of $105 per share</t>
  </si>
  <si>
    <t>Forecast based on 2015-2022 average (excluding 2018 and 2020 unusual payout ratios)</t>
  </si>
  <si>
    <t>Forecast based on Forecasted Capex and D&amp;A</t>
  </si>
  <si>
    <t>Forecast kept as 0</t>
  </si>
  <si>
    <t>Better Keep this blank</t>
  </si>
  <si>
    <t>Should be  the difference between Opening and Closing balances of rows 34 &amp; 38</t>
  </si>
  <si>
    <t>Subtract Dividends paid</t>
  </si>
  <si>
    <t>Link Cash tax to income statement tax, because we cannot forecast what portion of tax will be paid in cash each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</si>
</sst>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10" borderId="0" xfId="0" applyFill="1"/>
    <xf numFmtId="165" fontId="2" fillId="9" borderId="0" xfId="1" applyNumberFormat="1" applyFont="1" applyFill="1"/>
    <xf numFmtId="0" fontId="15" fillId="0" borderId="0" xfId="0" applyFont="1" applyFill="1" applyAlignment="1">
      <alignment vertical="center"/>
    </xf>
    <xf numFmtId="0" fontId="15" fillId="0" borderId="0" xfId="0" applyFont="1" applyAlignment="1">
      <alignment horizontal="center" vertical="center" wrapText="1"/>
    </xf>
    <xf numFmtId="0" fontId="15" fillId="9" borderId="0" xfId="0" applyFont="1" applyFill="1" applyAlignment="1">
      <alignment horizontal="center" vertical="center"/>
    </xf>
    <xf numFmtId="0" fontId="15" fillId="0" borderId="0" xfId="0" applyFont="1" applyAlignment="1">
      <alignment horizontal="center" vertical="center"/>
    </xf>
    <xf numFmtId="0" fontId="2" fillId="0" borderId="0" xfId="0" applyFont="1" applyAlignment="1">
      <alignment horizontal="left" vertical="center"/>
    </xf>
    <xf numFmtId="165" fontId="2" fillId="0" borderId="0" xfId="1" applyNumberFormat="1" applyFont="1" applyFill="1" applyBorder="1"/>
    <xf numFmtId="165" fontId="6" fillId="0" borderId="0" xfId="4" applyNumberFormat="1" applyFont="1" applyFill="1" applyBorder="1" applyAlignment="1">
      <alignment horizontal="left"/>
    </xf>
    <xf numFmtId="165" fontId="1" fillId="0" borderId="0" xfId="1" applyNumberFormat="1" applyFont="1" applyFill="1"/>
    <xf numFmtId="166" fontId="11" fillId="0" borderId="0" xfId="2" applyNumberFormat="1" applyFont="1" applyFill="1" applyBorder="1" applyAlignment="1">
      <alignment horizontal="right"/>
    </xf>
    <xf numFmtId="166" fontId="13" fillId="0" borderId="0" xfId="2" applyNumberFormat="1" applyFont="1" applyFill="1"/>
    <xf numFmtId="164" fontId="0" fillId="0" borderId="0" xfId="1" applyFont="1" applyFill="1"/>
    <xf numFmtId="165" fontId="0" fillId="0" borderId="0" xfId="0" applyNumberFormat="1" applyFill="1"/>
    <xf numFmtId="165" fontId="2" fillId="0" borderId="0" xfId="0" applyNumberFormat="1" applyFont="1" applyFill="1"/>
    <xf numFmtId="0" fontId="0" fillId="0" borderId="0" xfId="0"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9" sqref="A19"/>
    </sheetView>
  </sheetViews>
  <sheetFormatPr defaultRowHeight="14.4" x14ac:dyDescent="0.3"/>
  <cols>
    <col min="1" max="1" width="176.109375" style="19" customWidth="1"/>
  </cols>
  <sheetData>
    <row r="1" spans="1:1" ht="23.4" x14ac:dyDescent="0.45">
      <c r="A1" s="18" t="s">
        <v>20</v>
      </c>
    </row>
    <row r="2" spans="1:1" x14ac:dyDescent="0.3">
      <c r="A2" t="s">
        <v>209</v>
      </c>
    </row>
    <row r="3" spans="1:1" x14ac:dyDescent="0.3">
      <c r="A3" s="1" t="s">
        <v>141</v>
      </c>
    </row>
    <row r="4" spans="1:1" x14ac:dyDescent="0.3">
      <c r="A4" s="51" t="s">
        <v>208</v>
      </c>
    </row>
    <row r="5" spans="1:1" x14ac:dyDescent="0.3">
      <c r="A5" t="s">
        <v>202</v>
      </c>
    </row>
    <row r="6" spans="1:1" x14ac:dyDescent="0.3">
      <c r="A6" t="s">
        <v>203</v>
      </c>
    </row>
    <row r="7" spans="1:1" x14ac:dyDescent="0.3">
      <c r="A7" t="s">
        <v>206</v>
      </c>
    </row>
    <row r="8" spans="1:1" x14ac:dyDescent="0.3">
      <c r="A8"/>
    </row>
    <row r="9" spans="1:1" x14ac:dyDescent="0.3">
      <c r="A9" s="1" t="s">
        <v>189</v>
      </c>
    </row>
    <row r="10" spans="1:1" x14ac:dyDescent="0.3">
      <c r="A10" s="85" t="s">
        <v>190</v>
      </c>
    </row>
    <row r="11" spans="1:1" x14ac:dyDescent="0.3">
      <c r="A11" t="s">
        <v>191</v>
      </c>
    </row>
    <row r="12" spans="1:1" x14ac:dyDescent="0.3">
      <c r="A12" t="s">
        <v>192</v>
      </c>
    </row>
    <row r="13" spans="1:1" x14ac:dyDescent="0.3">
      <c r="A13" t="s">
        <v>193</v>
      </c>
    </row>
    <row r="14" spans="1:1" x14ac:dyDescent="0.3">
      <c r="A14" s="85" t="s">
        <v>204</v>
      </c>
    </row>
    <row r="15" spans="1:1" x14ac:dyDescent="0.3">
      <c r="A15" s="85" t="s">
        <v>194</v>
      </c>
    </row>
    <row r="16" spans="1:1" x14ac:dyDescent="0.3">
      <c r="A16" t="s">
        <v>195</v>
      </c>
    </row>
    <row r="17" spans="1:1" x14ac:dyDescent="0.3">
      <c r="A17" t="s">
        <v>196</v>
      </c>
    </row>
    <row r="18" spans="1:1" x14ac:dyDescent="0.3">
      <c r="A18" t="s">
        <v>197</v>
      </c>
    </row>
    <row r="19" spans="1:1" x14ac:dyDescent="0.3">
      <c r="A19" s="85" t="s">
        <v>198</v>
      </c>
    </row>
    <row r="20" spans="1:1" x14ac:dyDescent="0.3">
      <c r="A20" t="s">
        <v>199</v>
      </c>
    </row>
    <row r="21" spans="1:1" x14ac:dyDescent="0.3">
      <c r="A21" t="s">
        <v>200</v>
      </c>
    </row>
    <row r="22" spans="1:1" x14ac:dyDescent="0.3">
      <c r="A22" t="s">
        <v>201</v>
      </c>
    </row>
    <row r="23" spans="1:1" x14ac:dyDescent="0.3">
      <c r="A23"/>
    </row>
    <row r="24" spans="1:1" x14ac:dyDescent="0.3">
      <c r="A24" t="s">
        <v>210</v>
      </c>
    </row>
    <row r="26" spans="1:1" x14ac:dyDescent="0.3">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5"/>
  <sheetViews>
    <sheetView workbookViewId="0">
      <pane ySplit="1" topLeftCell="A76" activePane="bottomLeft" state="frozen"/>
      <selection pane="bottomLeft" activeCell="I92" sqref="B92:I92"/>
    </sheetView>
  </sheetViews>
  <sheetFormatPr defaultRowHeight="14.4" x14ac:dyDescent="0.3"/>
  <cols>
    <col min="1" max="1" width="78.21875" customWidth="1"/>
    <col min="2" max="7" width="9" bestFit="1" customWidth="1"/>
    <col min="8" max="8" width="10.44140625" bestFit="1" customWidth="1"/>
    <col min="9" max="9" width="10.6640625" bestFit="1" customWidth="1"/>
  </cols>
  <sheetData>
    <row r="1" spans="1:9"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8">
        <v>3213</v>
      </c>
      <c r="C5" s="8">
        <v>3278</v>
      </c>
      <c r="D5" s="8">
        <v>3341</v>
      </c>
      <c r="E5" s="8">
        <v>3577</v>
      </c>
      <c r="F5" s="8">
        <v>3753</v>
      </c>
      <c r="G5" s="8">
        <v>3592</v>
      </c>
      <c r="H5" s="3">
        <v>3114</v>
      </c>
      <c r="I5" s="3">
        <v>3850</v>
      </c>
    </row>
    <row r="6" spans="1:9" x14ac:dyDescent="0.3">
      <c r="A6" s="11" t="s">
        <v>22</v>
      </c>
      <c r="B6" s="8">
        <v>6679</v>
      </c>
      <c r="C6" s="8">
        <v>7191</v>
      </c>
      <c r="D6" s="3">
        <v>7222</v>
      </c>
      <c r="E6" s="8">
        <v>7934</v>
      </c>
      <c r="F6" s="8">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v>19</v>
      </c>
      <c r="D8">
        <v>59</v>
      </c>
      <c r="E8">
        <v>54</v>
      </c>
      <c r="F8">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s="54">
        <v>1.6</v>
      </c>
      <c r="H15">
        <v>3.56</v>
      </c>
      <c r="I15">
        <v>3.75</v>
      </c>
    </row>
    <row r="16" spans="1:9" x14ac:dyDescent="0.3">
      <c r="A16" s="1" t="s">
        <v>9</v>
      </c>
    </row>
    <row r="17" spans="1:9" x14ac:dyDescent="0.3">
      <c r="A17" s="2" t="s">
        <v>6</v>
      </c>
      <c r="B17" s="8">
        <v>1723.5</v>
      </c>
      <c r="C17" s="8">
        <v>1697.9</v>
      </c>
      <c r="D17" s="8">
        <v>1657.8</v>
      </c>
      <c r="E17" s="8">
        <v>1623.8</v>
      </c>
      <c r="F17" s="8">
        <v>1579.7</v>
      </c>
      <c r="G17" s="8">
        <v>1558.8</v>
      </c>
      <c r="H17" s="8">
        <v>1573</v>
      </c>
      <c r="I17" s="8">
        <v>1578.8</v>
      </c>
    </row>
    <row r="18" spans="1:9" x14ac:dyDescent="0.3">
      <c r="A18" s="2" t="s">
        <v>7</v>
      </c>
      <c r="B18" s="8">
        <v>1768.8</v>
      </c>
      <c r="C18" s="8">
        <v>1742.5</v>
      </c>
      <c r="D18" s="8">
        <v>1692</v>
      </c>
      <c r="E18" s="8">
        <v>1659.1</v>
      </c>
      <c r="F18" s="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8">
        <v>4249</v>
      </c>
      <c r="F25" s="8">
        <v>4466</v>
      </c>
      <c r="G25" s="8">
        <v>8348</v>
      </c>
      <c r="H25" s="3">
        <v>9889</v>
      </c>
      <c r="I25" s="3">
        <v>8574</v>
      </c>
    </row>
    <row r="26" spans="1:9" x14ac:dyDescent="0.3">
      <c r="A26" s="11" t="s">
        <v>33</v>
      </c>
      <c r="B26" s="3">
        <v>2072</v>
      </c>
      <c r="C26" s="3">
        <v>2319</v>
      </c>
      <c r="D26" s="3">
        <v>2371</v>
      </c>
      <c r="E26">
        <v>996</v>
      </c>
      <c r="F26">
        <v>197</v>
      </c>
      <c r="G26" s="3">
        <v>439</v>
      </c>
      <c r="H26" s="3">
        <v>3587</v>
      </c>
      <c r="I26" s="3">
        <v>4423</v>
      </c>
    </row>
    <row r="27" spans="1:9" x14ac:dyDescent="0.3">
      <c r="A27" s="11" t="s">
        <v>34</v>
      </c>
      <c r="B27" s="3">
        <v>3358</v>
      </c>
      <c r="C27" s="3">
        <v>3241</v>
      </c>
      <c r="D27" s="3">
        <v>3677</v>
      </c>
      <c r="E27" s="8">
        <v>3498</v>
      </c>
      <c r="F27" s="8">
        <v>4272</v>
      </c>
      <c r="G27" s="8">
        <v>2749</v>
      </c>
      <c r="H27" s="3">
        <v>4463</v>
      </c>
      <c r="I27" s="3">
        <v>4667</v>
      </c>
    </row>
    <row r="28" spans="1:9" x14ac:dyDescent="0.3">
      <c r="A28" s="11" t="s">
        <v>35</v>
      </c>
      <c r="B28" s="3">
        <v>4337</v>
      </c>
      <c r="C28" s="3">
        <v>4838</v>
      </c>
      <c r="D28" s="3">
        <v>5055</v>
      </c>
      <c r="E28" s="8">
        <v>5261</v>
      </c>
      <c r="F28" s="8">
        <v>5622</v>
      </c>
      <c r="G28" s="8">
        <v>7367</v>
      </c>
      <c r="H28" s="3">
        <v>6854</v>
      </c>
      <c r="I28" s="3">
        <v>8420</v>
      </c>
    </row>
    <row r="29" spans="1:9" x14ac:dyDescent="0.3">
      <c r="A29" s="11" t="s">
        <v>36</v>
      </c>
      <c r="B29" s="3">
        <v>1968</v>
      </c>
      <c r="C29" s="3">
        <v>1489</v>
      </c>
      <c r="D29" s="3">
        <v>1150</v>
      </c>
      <c r="E29" s="8">
        <v>1130</v>
      </c>
      <c r="F29" s="8">
        <v>1968</v>
      </c>
      <c r="G29" s="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8">
        <v>4454</v>
      </c>
      <c r="F31" s="8">
        <v>4744</v>
      </c>
      <c r="G31" s="8">
        <v>4866</v>
      </c>
      <c r="H31" s="3">
        <v>4904</v>
      </c>
      <c r="I31" s="3">
        <v>4791</v>
      </c>
    </row>
    <row r="32" spans="1:9" x14ac:dyDescent="0.3">
      <c r="A32" s="2" t="s">
        <v>38</v>
      </c>
      <c r="B32" s="3">
        <v>0</v>
      </c>
      <c r="C32" s="3">
        <v>0</v>
      </c>
      <c r="D32" s="3">
        <v>0</v>
      </c>
      <c r="E32" s="3">
        <v>0</v>
      </c>
      <c r="F32" s="3">
        <v>0</v>
      </c>
      <c r="G32" s="8">
        <v>3097</v>
      </c>
      <c r="H32" s="3">
        <v>3113</v>
      </c>
      <c r="I32" s="3">
        <v>2926</v>
      </c>
    </row>
    <row r="33" spans="1:9" x14ac:dyDescent="0.3">
      <c r="A33" s="2" t="s">
        <v>39</v>
      </c>
      <c r="B33" s="3">
        <v>281</v>
      </c>
      <c r="C33" s="3">
        <v>281</v>
      </c>
      <c r="D33" s="3">
        <v>283</v>
      </c>
      <c r="E33">
        <v>285</v>
      </c>
      <c r="F33" s="3">
        <v>283</v>
      </c>
      <c r="G33" s="3">
        <v>274</v>
      </c>
      <c r="H33" s="3">
        <v>269</v>
      </c>
      <c r="I33" s="3">
        <v>286</v>
      </c>
    </row>
    <row r="34" spans="1:9" x14ac:dyDescent="0.3">
      <c r="A34" s="2" t="s">
        <v>40</v>
      </c>
      <c r="B34" s="3">
        <v>131</v>
      </c>
      <c r="C34" s="3">
        <v>131</v>
      </c>
      <c r="D34" s="3">
        <v>139</v>
      </c>
      <c r="E34">
        <v>154</v>
      </c>
      <c r="F34" s="3">
        <v>154</v>
      </c>
      <c r="G34" s="3">
        <v>223</v>
      </c>
      <c r="H34" s="3">
        <v>242</v>
      </c>
      <c r="I34" s="3">
        <v>284</v>
      </c>
    </row>
    <row r="35" spans="1:9" x14ac:dyDescent="0.3">
      <c r="A35" s="2" t="s">
        <v>41</v>
      </c>
      <c r="B35" s="3">
        <v>2587</v>
      </c>
      <c r="C35" s="3">
        <v>2439</v>
      </c>
      <c r="D35" s="3">
        <v>2787</v>
      </c>
      <c r="E35" s="8">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row>
    <row r="65" spans="1:9" s="1" customFormat="1" x14ac:dyDescent="0.3">
      <c r="A65" s="2" t="s">
        <v>65</v>
      </c>
      <c r="B65" s="56"/>
      <c r="C65" s="56"/>
      <c r="D65" s="56"/>
      <c r="E65" s="56"/>
      <c r="F65" s="56"/>
      <c r="G65" s="56"/>
      <c r="H65" s="56"/>
      <c r="I65" s="56"/>
    </row>
    <row r="66" spans="1:9" x14ac:dyDescent="0.3">
      <c r="A66" s="11" t="s">
        <v>66</v>
      </c>
      <c r="B66" s="56">
        <v>606</v>
      </c>
      <c r="C66" s="56">
        <v>649</v>
      </c>
      <c r="D66" s="56">
        <v>706</v>
      </c>
      <c r="E66" s="56">
        <v>747</v>
      </c>
      <c r="F66" s="56">
        <v>705</v>
      </c>
      <c r="G66" s="56">
        <v>721</v>
      </c>
      <c r="H66" s="56">
        <v>744</v>
      </c>
      <c r="I66" s="56">
        <v>717</v>
      </c>
    </row>
    <row r="67" spans="1:9" x14ac:dyDescent="0.3">
      <c r="A67" s="11" t="s">
        <v>67</v>
      </c>
      <c r="B67" s="56">
        <v>-113</v>
      </c>
      <c r="C67" s="56">
        <v>-80</v>
      </c>
      <c r="D67" s="56">
        <v>-273</v>
      </c>
      <c r="E67" s="56">
        <v>647</v>
      </c>
      <c r="F67" s="56">
        <v>34</v>
      </c>
      <c r="G67" s="56">
        <v>-380</v>
      </c>
      <c r="H67" s="56">
        <v>-385</v>
      </c>
      <c r="I67" s="56">
        <v>-650</v>
      </c>
    </row>
    <row r="68" spans="1:9" x14ac:dyDescent="0.3">
      <c r="A68" s="11" t="s">
        <v>68</v>
      </c>
      <c r="B68" s="56">
        <v>191</v>
      </c>
      <c r="C68" s="56">
        <v>236</v>
      </c>
      <c r="D68" s="56">
        <v>215</v>
      </c>
      <c r="E68" s="56">
        <v>218</v>
      </c>
      <c r="F68" s="56">
        <v>325</v>
      </c>
      <c r="G68" s="56">
        <v>429</v>
      </c>
      <c r="H68" s="56">
        <v>611</v>
      </c>
      <c r="I68" s="56">
        <v>638</v>
      </c>
    </row>
    <row r="69" spans="1:9" x14ac:dyDescent="0.3">
      <c r="A69" s="11" t="s">
        <v>69</v>
      </c>
      <c r="B69" s="56">
        <v>43</v>
      </c>
      <c r="C69" s="56">
        <v>13</v>
      </c>
      <c r="D69" s="56">
        <v>10</v>
      </c>
      <c r="E69" s="56">
        <v>27</v>
      </c>
      <c r="F69" s="56">
        <v>15</v>
      </c>
      <c r="G69" s="56">
        <v>398</v>
      </c>
      <c r="H69" s="56">
        <v>53</v>
      </c>
      <c r="I69" s="56">
        <v>123</v>
      </c>
    </row>
    <row r="70" spans="1:9" x14ac:dyDescent="0.3">
      <c r="A70" s="11" t="s">
        <v>70</v>
      </c>
      <c r="B70" s="56">
        <v>424</v>
      </c>
      <c r="C70" s="56">
        <v>98</v>
      </c>
      <c r="D70" s="56">
        <v>-117</v>
      </c>
      <c r="E70" s="56">
        <v>-99</v>
      </c>
      <c r="F70" s="56">
        <v>233</v>
      </c>
      <c r="G70" s="56">
        <v>23</v>
      </c>
      <c r="H70" s="56">
        <v>-138</v>
      </c>
      <c r="I70" s="56">
        <v>-26</v>
      </c>
    </row>
    <row r="71" spans="1:9" x14ac:dyDescent="0.3">
      <c r="A71" s="2" t="s">
        <v>71</v>
      </c>
      <c r="B71" s="56"/>
      <c r="C71" s="56"/>
      <c r="D71" s="56"/>
      <c r="E71" s="56"/>
      <c r="F71" s="56"/>
      <c r="G71" s="56"/>
      <c r="H71" s="56"/>
      <c r="I71" s="56"/>
    </row>
    <row r="72" spans="1:9" x14ac:dyDescent="0.3">
      <c r="A72" s="11" t="s">
        <v>72</v>
      </c>
      <c r="B72" s="56">
        <v>-216</v>
      </c>
      <c r="C72" s="56">
        <v>60</v>
      </c>
      <c r="D72" s="56">
        <v>-426</v>
      </c>
      <c r="E72" s="56">
        <v>187</v>
      </c>
      <c r="F72" s="56">
        <v>-270</v>
      </c>
      <c r="G72" s="56">
        <v>1239</v>
      </c>
      <c r="H72" s="56">
        <v>-1606</v>
      </c>
      <c r="I72" s="56">
        <v>-504</v>
      </c>
    </row>
    <row r="73" spans="1:9" x14ac:dyDescent="0.3">
      <c r="A73" s="11" t="s">
        <v>73</v>
      </c>
      <c r="B73" s="56">
        <v>-621</v>
      </c>
      <c r="C73" s="56">
        <v>-590</v>
      </c>
      <c r="D73" s="56">
        <v>-231</v>
      </c>
      <c r="E73" s="56">
        <v>-255</v>
      </c>
      <c r="F73" s="56">
        <v>-490</v>
      </c>
      <c r="G73" s="56">
        <v>-1854</v>
      </c>
      <c r="H73" s="56">
        <v>507</v>
      </c>
      <c r="I73" s="56">
        <v>-1676</v>
      </c>
    </row>
    <row r="74" spans="1:9" x14ac:dyDescent="0.3">
      <c r="A74" s="11" t="s">
        <v>97</v>
      </c>
      <c r="B74" s="56">
        <v>-144</v>
      </c>
      <c r="C74" s="56">
        <v>-161</v>
      </c>
      <c r="D74" s="56">
        <v>-120</v>
      </c>
      <c r="E74" s="56">
        <v>35</v>
      </c>
      <c r="F74" s="56">
        <v>-203</v>
      </c>
      <c r="G74" s="56">
        <v>-654</v>
      </c>
      <c r="H74" s="56">
        <v>-182</v>
      </c>
      <c r="I74" s="56">
        <v>-845</v>
      </c>
    </row>
    <row r="75" spans="1:9" x14ac:dyDescent="0.3">
      <c r="A75" s="11" t="s">
        <v>96</v>
      </c>
      <c r="B75" s="56">
        <v>1237</v>
      </c>
      <c r="C75" s="56">
        <v>-586</v>
      </c>
      <c r="D75" s="56">
        <v>-158</v>
      </c>
      <c r="E75" s="56">
        <v>1515</v>
      </c>
      <c r="F75" s="56">
        <v>1525</v>
      </c>
      <c r="G75" s="56">
        <v>24</v>
      </c>
      <c r="H75" s="56">
        <v>1326</v>
      </c>
      <c r="I75" s="56">
        <v>1365</v>
      </c>
    </row>
    <row r="76" spans="1:9" x14ac:dyDescent="0.3">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row>
    <row r="77" spans="1:9" x14ac:dyDescent="0.3">
      <c r="A77" s="1" t="s">
        <v>75</v>
      </c>
      <c r="B77" s="56"/>
      <c r="C77" s="56"/>
      <c r="D77" s="56"/>
      <c r="E77" s="56"/>
      <c r="F77" s="56"/>
      <c r="G77" s="56"/>
      <c r="H77" s="56"/>
      <c r="I77" s="56"/>
    </row>
    <row r="78" spans="1:9" x14ac:dyDescent="0.3">
      <c r="A78" s="2" t="s">
        <v>76</v>
      </c>
      <c r="B78" s="56">
        <v>-4936</v>
      </c>
      <c r="C78" s="56">
        <v>-5367</v>
      </c>
      <c r="D78" s="56">
        <v>-5928</v>
      </c>
      <c r="E78" s="56">
        <v>-4783</v>
      </c>
      <c r="F78" s="56">
        <v>-2937</v>
      </c>
      <c r="G78" s="56">
        <v>-2426</v>
      </c>
      <c r="H78" s="56">
        <v>-9961</v>
      </c>
      <c r="I78" s="56">
        <v>-12913</v>
      </c>
    </row>
    <row r="79" spans="1:9" x14ac:dyDescent="0.3">
      <c r="A79" s="2" t="s">
        <v>77</v>
      </c>
      <c r="B79" s="56">
        <v>3655</v>
      </c>
      <c r="C79" s="56">
        <v>2924</v>
      </c>
      <c r="D79" s="56">
        <v>3623</v>
      </c>
      <c r="E79" s="56">
        <v>3613</v>
      </c>
      <c r="F79" s="56">
        <v>1715</v>
      </c>
      <c r="G79" s="56">
        <v>74</v>
      </c>
      <c r="H79" s="56">
        <v>4236</v>
      </c>
      <c r="I79" s="56">
        <v>8199</v>
      </c>
    </row>
    <row r="80" spans="1:9" x14ac:dyDescent="0.3">
      <c r="A80" s="2" t="s">
        <v>78</v>
      </c>
      <c r="B80" s="56">
        <v>2216</v>
      </c>
      <c r="C80" s="56">
        <v>2386</v>
      </c>
      <c r="D80" s="56">
        <v>2423</v>
      </c>
      <c r="E80" s="56">
        <v>2496</v>
      </c>
      <c r="F80" s="56">
        <v>2072</v>
      </c>
      <c r="G80" s="56">
        <v>2379</v>
      </c>
      <c r="H80" s="56">
        <v>2449</v>
      </c>
      <c r="I80" s="56">
        <v>3967</v>
      </c>
    </row>
    <row r="81" spans="1:9" x14ac:dyDescent="0.3">
      <c r="A81" s="2" t="s">
        <v>211</v>
      </c>
      <c r="B81" s="56">
        <v>-150</v>
      </c>
      <c r="C81" s="56">
        <v>150</v>
      </c>
      <c r="D81" s="56">
        <v>0</v>
      </c>
      <c r="E81" s="56">
        <v>0</v>
      </c>
      <c r="F81" s="56">
        <v>0</v>
      </c>
      <c r="G81" s="56">
        <v>0</v>
      </c>
      <c r="H81" s="56">
        <v>0</v>
      </c>
      <c r="I81" s="56">
        <v>0</v>
      </c>
    </row>
    <row r="82" spans="1:9" x14ac:dyDescent="0.3">
      <c r="A82" s="2" t="s">
        <v>14</v>
      </c>
      <c r="B82" s="56">
        <v>-963</v>
      </c>
      <c r="C82" s="56">
        <v>-1143</v>
      </c>
      <c r="D82" s="56">
        <v>-1105</v>
      </c>
      <c r="E82" s="56">
        <v>-1028</v>
      </c>
      <c r="F82" s="56">
        <v>-1119</v>
      </c>
      <c r="G82" s="56">
        <v>-1086</v>
      </c>
      <c r="H82" s="56">
        <v>-695</v>
      </c>
      <c r="I82" s="56">
        <v>-758</v>
      </c>
    </row>
    <row r="83" spans="1:9" x14ac:dyDescent="0.3">
      <c r="A83" s="2" t="s">
        <v>212</v>
      </c>
      <c r="B83" s="56">
        <v>3</v>
      </c>
      <c r="C83" s="56">
        <v>10</v>
      </c>
      <c r="D83" s="56">
        <v>13</v>
      </c>
      <c r="E83" s="56">
        <v>3</v>
      </c>
      <c r="F83" s="56">
        <v>0</v>
      </c>
      <c r="G83" s="56">
        <v>0</v>
      </c>
      <c r="H83" s="56">
        <v>0</v>
      </c>
      <c r="I83" s="56">
        <v>0</v>
      </c>
    </row>
    <row r="84" spans="1:9" x14ac:dyDescent="0.3">
      <c r="A84" s="2" t="s">
        <v>79</v>
      </c>
      <c r="B84" s="56">
        <v>0</v>
      </c>
      <c r="C84" s="56">
        <v>6</v>
      </c>
      <c r="D84" s="56">
        <v>-34</v>
      </c>
      <c r="E84" s="56">
        <v>-25</v>
      </c>
      <c r="F84" s="56">
        <v>5</v>
      </c>
      <c r="G84" s="56">
        <v>31</v>
      </c>
      <c r="H84" s="56">
        <v>171</v>
      </c>
      <c r="I84" s="56">
        <v>-19</v>
      </c>
    </row>
    <row r="85" spans="1:9" x14ac:dyDescent="0.3">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row>
    <row r="86" spans="1:9" x14ac:dyDescent="0.3">
      <c r="A86" s="1" t="s">
        <v>81</v>
      </c>
      <c r="B86" s="56"/>
      <c r="C86" s="56"/>
      <c r="D86" s="56"/>
      <c r="E86" s="56"/>
      <c r="F86" s="56"/>
      <c r="G86" s="56"/>
      <c r="H86" s="56"/>
      <c r="I86" s="56"/>
    </row>
    <row r="87" spans="1:9" x14ac:dyDescent="0.3">
      <c r="A87" s="2" t="s">
        <v>82</v>
      </c>
      <c r="B87" s="56">
        <v>0</v>
      </c>
      <c r="C87" s="56">
        <v>981</v>
      </c>
      <c r="D87" s="56">
        <v>1482</v>
      </c>
      <c r="E87" s="56">
        <v>0</v>
      </c>
      <c r="F87" s="56">
        <v>0</v>
      </c>
      <c r="G87" s="56">
        <v>6134</v>
      </c>
      <c r="H87" s="56">
        <v>0</v>
      </c>
      <c r="I87" s="56">
        <v>0</v>
      </c>
    </row>
    <row r="88" spans="1:9" x14ac:dyDescent="0.3">
      <c r="A88" s="2" t="s">
        <v>83</v>
      </c>
      <c r="B88" s="56">
        <v>-63</v>
      </c>
      <c r="C88" s="56">
        <v>-67</v>
      </c>
      <c r="D88" s="56">
        <v>327</v>
      </c>
      <c r="E88" s="56">
        <v>13</v>
      </c>
      <c r="F88" s="56">
        <v>-325</v>
      </c>
      <c r="G88" s="56">
        <v>49</v>
      </c>
      <c r="H88" s="56">
        <v>-52</v>
      </c>
      <c r="I88" s="56">
        <v>15</v>
      </c>
    </row>
    <row r="89" spans="1:9" x14ac:dyDescent="0.3">
      <c r="A89" s="2" t="s">
        <v>84</v>
      </c>
      <c r="B89" s="56">
        <v>0</v>
      </c>
      <c r="C89" s="56">
        <v>0</v>
      </c>
      <c r="D89" s="56">
        <v>0</v>
      </c>
      <c r="E89" s="56">
        <v>0</v>
      </c>
      <c r="F89" s="56">
        <v>0</v>
      </c>
      <c r="G89" s="56">
        <v>0</v>
      </c>
      <c r="H89" s="56">
        <v>-197</v>
      </c>
      <c r="I89" s="56">
        <v>0</v>
      </c>
    </row>
    <row r="90" spans="1:9" x14ac:dyDescent="0.3">
      <c r="A90" s="2" t="s">
        <v>85</v>
      </c>
      <c r="B90" s="56">
        <v>514</v>
      </c>
      <c r="C90" s="56">
        <v>507</v>
      </c>
      <c r="D90" s="56">
        <v>489</v>
      </c>
      <c r="E90" s="56">
        <v>733</v>
      </c>
      <c r="F90" s="56">
        <v>700</v>
      </c>
      <c r="G90" s="56">
        <v>885</v>
      </c>
      <c r="H90" s="56">
        <v>1172</v>
      </c>
      <c r="I90" s="56">
        <v>1151</v>
      </c>
    </row>
    <row r="91" spans="1:9" x14ac:dyDescent="0.3">
      <c r="A91" s="2" t="s">
        <v>16</v>
      </c>
      <c r="B91" s="56">
        <v>-2534</v>
      </c>
      <c r="C91" s="56">
        <v>-3238</v>
      </c>
      <c r="D91" s="56">
        <v>-3223</v>
      </c>
      <c r="E91" s="56">
        <v>-4254</v>
      </c>
      <c r="F91" s="56">
        <v>-4286</v>
      </c>
      <c r="G91" s="56">
        <v>-3067</v>
      </c>
      <c r="H91" s="56">
        <v>-608</v>
      </c>
      <c r="I91" s="56">
        <v>-4014</v>
      </c>
    </row>
    <row r="92" spans="1:9" x14ac:dyDescent="0.3">
      <c r="A92" s="2" t="s">
        <v>86</v>
      </c>
      <c r="B92" s="56">
        <v>-899</v>
      </c>
      <c r="C92" s="56">
        <v>-1022</v>
      </c>
      <c r="D92" s="56">
        <v>-1133</v>
      </c>
      <c r="E92" s="56">
        <v>-1243</v>
      </c>
      <c r="F92" s="56">
        <v>-1332</v>
      </c>
      <c r="G92" s="56">
        <v>-1452</v>
      </c>
      <c r="H92" s="56">
        <v>-1638</v>
      </c>
      <c r="I92" s="56">
        <v>-1837</v>
      </c>
    </row>
    <row r="93" spans="1:9" x14ac:dyDescent="0.3">
      <c r="A93" s="2" t="s">
        <v>213</v>
      </c>
      <c r="B93" s="56">
        <f>-7-19+218</f>
        <v>192</v>
      </c>
      <c r="C93" s="56">
        <f>-106-7-22</f>
        <v>-135</v>
      </c>
      <c r="D93" s="56">
        <f>-44-17-29</f>
        <v>-90</v>
      </c>
      <c r="E93" s="56">
        <v>-84</v>
      </c>
      <c r="F93" s="56">
        <v>-50</v>
      </c>
      <c r="G93" s="56">
        <v>-58</v>
      </c>
      <c r="H93" s="56">
        <v>-136</v>
      </c>
      <c r="I93" s="56">
        <v>-151</v>
      </c>
    </row>
    <row r="94" spans="1:9" x14ac:dyDescent="0.3">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row>
    <row r="95" spans="1:9" x14ac:dyDescent="0.3">
      <c r="A95" s="2" t="s">
        <v>88</v>
      </c>
      <c r="B95" s="56">
        <v>-83</v>
      </c>
      <c r="C95" s="56">
        <v>-105</v>
      </c>
      <c r="D95" s="56">
        <v>-20</v>
      </c>
      <c r="E95" s="56">
        <v>45</v>
      </c>
      <c r="F95" s="56">
        <v>-129</v>
      </c>
      <c r="G95" s="56">
        <v>-66</v>
      </c>
      <c r="H95" s="56">
        <v>143</v>
      </c>
      <c r="I95" s="56">
        <v>-143</v>
      </c>
    </row>
    <row r="96" spans="1:9" x14ac:dyDescent="0.3">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row>
    <row r="97" spans="1:9" s="12" customFormat="1" x14ac:dyDescent="0.3">
      <c r="A97" t="s">
        <v>90</v>
      </c>
      <c r="B97" s="56">
        <v>2220</v>
      </c>
      <c r="C97" s="56">
        <v>3852</v>
      </c>
      <c r="D97" s="56">
        <v>3138</v>
      </c>
      <c r="E97" s="56">
        <v>3808</v>
      </c>
      <c r="F97" s="56">
        <v>4249</v>
      </c>
      <c r="G97" s="56">
        <v>4466</v>
      </c>
      <c r="H97" s="56">
        <f>+G98</f>
        <v>8348</v>
      </c>
      <c r="I97" s="56">
        <f>+H98</f>
        <v>9889</v>
      </c>
    </row>
    <row r="98" spans="1:9" ht="15" thickBot="1" x14ac:dyDescent="0.35">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row>
    <row r="99" spans="1:9" ht="15" thickTop="1" x14ac:dyDescent="0.3">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
      <c r="A100" t="s">
        <v>92</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93</v>
      </c>
      <c r="B102" s="3">
        <v>53</v>
      </c>
      <c r="C102" s="3">
        <v>70</v>
      </c>
      <c r="D102" s="3">
        <v>98</v>
      </c>
      <c r="E102" s="3">
        <v>125</v>
      </c>
      <c r="F102" s="3">
        <v>153</v>
      </c>
      <c r="G102" s="3">
        <v>140</v>
      </c>
      <c r="H102" s="3">
        <v>293</v>
      </c>
      <c r="I102" s="3">
        <v>290</v>
      </c>
    </row>
    <row r="103" spans="1:9" x14ac:dyDescent="0.3">
      <c r="A103" s="11" t="s">
        <v>18</v>
      </c>
      <c r="B103" s="3">
        <v>703</v>
      </c>
      <c r="C103" s="3">
        <v>748</v>
      </c>
      <c r="D103" s="3">
        <v>1262</v>
      </c>
      <c r="E103" s="3">
        <v>529</v>
      </c>
      <c r="F103" s="3">
        <v>757</v>
      </c>
      <c r="G103" s="3">
        <v>1028</v>
      </c>
      <c r="H103" s="3">
        <v>1177</v>
      </c>
      <c r="I103" s="3">
        <v>1231</v>
      </c>
    </row>
    <row r="104" spans="1:9" x14ac:dyDescent="0.3">
      <c r="A104" s="11" t="s">
        <v>94</v>
      </c>
      <c r="B104" s="3">
        <v>206</v>
      </c>
      <c r="C104" s="3">
        <v>252</v>
      </c>
      <c r="D104" s="3">
        <v>266</v>
      </c>
      <c r="E104" s="3">
        <v>294</v>
      </c>
      <c r="F104" s="3">
        <v>160</v>
      </c>
      <c r="G104" s="3">
        <v>121</v>
      </c>
      <c r="H104" s="3">
        <v>179</v>
      </c>
      <c r="I104" s="3">
        <v>160</v>
      </c>
    </row>
    <row r="105" spans="1:9" x14ac:dyDescent="0.3">
      <c r="A105" s="11" t="s">
        <v>95</v>
      </c>
      <c r="B105" s="3">
        <v>240</v>
      </c>
      <c r="C105" s="3">
        <v>271</v>
      </c>
      <c r="D105" s="3">
        <v>300</v>
      </c>
      <c r="E105" s="3">
        <v>320</v>
      </c>
      <c r="F105" s="3">
        <v>347</v>
      </c>
      <c r="G105" s="3">
        <v>385</v>
      </c>
      <c r="H105" s="3">
        <v>438</v>
      </c>
      <c r="I105" s="3">
        <v>480</v>
      </c>
    </row>
    <row r="107" spans="1:9" x14ac:dyDescent="0.3">
      <c r="A107" s="14" t="s">
        <v>98</v>
      </c>
      <c r="B107" s="14"/>
      <c r="C107" s="14"/>
      <c r="D107" s="14"/>
      <c r="E107" s="14"/>
      <c r="F107" s="14"/>
      <c r="G107" s="14"/>
      <c r="H107" s="14"/>
      <c r="I107" s="14"/>
    </row>
    <row r="108" spans="1:9" x14ac:dyDescent="0.3">
      <c r="A108" s="26" t="s">
        <v>108</v>
      </c>
      <c r="B108" s="3"/>
      <c r="C108" s="3"/>
      <c r="D108" s="3"/>
      <c r="E108" s="3"/>
      <c r="F108" s="3"/>
      <c r="G108" s="3"/>
      <c r="H108" s="3"/>
      <c r="I108" s="3"/>
    </row>
    <row r="109" spans="1:9" x14ac:dyDescent="0.3">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112</v>
      </c>
      <c r="B110" s="8">
        <v>8506</v>
      </c>
      <c r="C110" s="8">
        <v>9299</v>
      </c>
      <c r="D110" s="8">
        <v>9684</v>
      </c>
      <c r="E110" s="8">
        <v>9322</v>
      </c>
      <c r="F110" s="8">
        <v>10045</v>
      </c>
      <c r="G110" s="8">
        <v>9329</v>
      </c>
      <c r="H110" s="8">
        <v>11644</v>
      </c>
      <c r="I110" s="8">
        <v>12228</v>
      </c>
    </row>
    <row r="111" spans="1:9" x14ac:dyDescent="0.3">
      <c r="A111" s="11" t="s">
        <v>113</v>
      </c>
      <c r="B111" s="8">
        <v>4410</v>
      </c>
      <c r="C111" s="8">
        <v>4746</v>
      </c>
      <c r="D111" s="8">
        <v>4886</v>
      </c>
      <c r="E111" s="8">
        <v>4938</v>
      </c>
      <c r="F111" s="8">
        <v>5260</v>
      </c>
      <c r="G111" s="8">
        <v>4639</v>
      </c>
      <c r="H111" s="8">
        <v>5028</v>
      </c>
      <c r="I111" s="8">
        <v>5492</v>
      </c>
    </row>
    <row r="112" spans="1:9" x14ac:dyDescent="0.3">
      <c r="A112" s="11" t="s">
        <v>114</v>
      </c>
      <c r="B112" s="8">
        <v>824</v>
      </c>
      <c r="C112" s="8">
        <v>719</v>
      </c>
      <c r="D112" s="8">
        <v>646</v>
      </c>
      <c r="E112">
        <v>595</v>
      </c>
      <c r="F112" s="8">
        <v>597</v>
      </c>
      <c r="G112" s="8">
        <v>516</v>
      </c>
      <c r="H112">
        <v>507</v>
      </c>
      <c r="I112">
        <v>633</v>
      </c>
    </row>
    <row r="113" spans="1:9" x14ac:dyDescent="0.3">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
      <c r="A114" s="11" t="s">
        <v>112</v>
      </c>
      <c r="B114" s="8"/>
      <c r="C114" s="8"/>
      <c r="D114" s="8"/>
      <c r="E114" s="8">
        <v>5875</v>
      </c>
      <c r="F114" s="8">
        <v>6293</v>
      </c>
      <c r="G114" s="8">
        <v>5892</v>
      </c>
      <c r="H114" s="8">
        <v>6970</v>
      </c>
      <c r="I114" s="8">
        <v>7388</v>
      </c>
    </row>
    <row r="115" spans="1:9" x14ac:dyDescent="0.3">
      <c r="A115" s="11" t="s">
        <v>113</v>
      </c>
      <c r="B115" s="8"/>
      <c r="C115" s="8"/>
      <c r="D115" s="8"/>
      <c r="E115" s="8">
        <v>2940</v>
      </c>
      <c r="F115" s="8">
        <v>3087</v>
      </c>
      <c r="G115" s="8">
        <v>3053</v>
      </c>
      <c r="H115" s="8">
        <v>3996</v>
      </c>
      <c r="I115" s="8">
        <v>4527</v>
      </c>
    </row>
    <row r="116" spans="1:9" x14ac:dyDescent="0.3">
      <c r="A116" s="11" t="s">
        <v>114</v>
      </c>
      <c r="B116" s="8"/>
      <c r="C116" s="8"/>
      <c r="D116" s="8"/>
      <c r="E116" s="8">
        <v>427</v>
      </c>
      <c r="F116">
        <v>432</v>
      </c>
      <c r="G116">
        <v>402</v>
      </c>
      <c r="H116">
        <v>490</v>
      </c>
      <c r="I116">
        <v>564</v>
      </c>
    </row>
    <row r="117" spans="1:9" x14ac:dyDescent="0.3">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
      <c r="A118" s="11" t="s">
        <v>112</v>
      </c>
      <c r="B118" s="8">
        <v>2016</v>
      </c>
      <c r="C118" s="8">
        <v>2599</v>
      </c>
      <c r="D118" s="8">
        <v>2920</v>
      </c>
      <c r="E118" s="8">
        <v>3496</v>
      </c>
      <c r="F118" s="8">
        <v>4262</v>
      </c>
      <c r="G118" s="8">
        <v>4635</v>
      </c>
      <c r="H118" s="8">
        <v>5748</v>
      </c>
      <c r="I118" s="8">
        <v>5416</v>
      </c>
    </row>
    <row r="119" spans="1:9" x14ac:dyDescent="0.3">
      <c r="A119" s="11" t="s">
        <v>113</v>
      </c>
      <c r="B119" s="8">
        <v>925</v>
      </c>
      <c r="C119" s="8">
        <v>1055</v>
      </c>
      <c r="D119" s="8">
        <v>1188</v>
      </c>
      <c r="E119" s="8">
        <v>1508</v>
      </c>
      <c r="F119" s="8">
        <v>1808</v>
      </c>
      <c r="G119" s="8">
        <v>1896</v>
      </c>
      <c r="H119" s="8">
        <v>2347</v>
      </c>
      <c r="I119" s="8">
        <v>1938</v>
      </c>
    </row>
    <row r="120" spans="1:9" x14ac:dyDescent="0.3">
      <c r="A120" s="11" t="s">
        <v>114</v>
      </c>
      <c r="B120" s="8">
        <v>126</v>
      </c>
      <c r="C120" s="8">
        <v>131</v>
      </c>
      <c r="D120" s="8">
        <v>129</v>
      </c>
      <c r="E120">
        <v>130</v>
      </c>
      <c r="F120">
        <v>138</v>
      </c>
      <c r="G120" s="8">
        <v>148</v>
      </c>
      <c r="H120">
        <v>195</v>
      </c>
      <c r="I120">
        <v>193</v>
      </c>
    </row>
    <row r="121" spans="1:9" x14ac:dyDescent="0.3">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
      <c r="A122" s="11" t="s">
        <v>112</v>
      </c>
      <c r="E122" s="8">
        <v>3575</v>
      </c>
      <c r="F122" s="8">
        <v>3622</v>
      </c>
      <c r="G122" s="8">
        <v>3449</v>
      </c>
      <c r="H122" s="8">
        <v>3659</v>
      </c>
      <c r="I122" s="8">
        <v>4111</v>
      </c>
    </row>
    <row r="123" spans="1:9" x14ac:dyDescent="0.3">
      <c r="A123" s="11" t="s">
        <v>113</v>
      </c>
      <c r="E123" s="8">
        <v>1347</v>
      </c>
      <c r="F123" s="8">
        <v>1395</v>
      </c>
      <c r="G123" s="8">
        <v>1365</v>
      </c>
      <c r="H123" s="8">
        <v>1494</v>
      </c>
      <c r="I123" s="8">
        <v>1610</v>
      </c>
    </row>
    <row r="124" spans="1:9" x14ac:dyDescent="0.3">
      <c r="A124" s="11" t="s">
        <v>114</v>
      </c>
      <c r="E124" s="8">
        <v>244</v>
      </c>
      <c r="F124">
        <v>237</v>
      </c>
      <c r="G124">
        <v>214</v>
      </c>
      <c r="H124">
        <v>190</v>
      </c>
      <c r="I124">
        <v>234</v>
      </c>
    </row>
    <row r="125" spans="1:9" x14ac:dyDescent="0.3">
      <c r="A125" s="2" t="s">
        <v>214</v>
      </c>
      <c r="B125" s="3">
        <f t="shared" ref="B125:D125" si="23">+SUM(B126:B128)</f>
        <v>5705</v>
      </c>
      <c r="C125" s="3">
        <f t="shared" si="23"/>
        <v>5884</v>
      </c>
      <c r="D125" s="3">
        <f t="shared" si="23"/>
        <v>6211</v>
      </c>
      <c r="E125" s="3"/>
      <c r="F125" s="3"/>
      <c r="G125" s="3"/>
      <c r="H125" s="3"/>
      <c r="I125" s="3"/>
    </row>
    <row r="126" spans="1:9" x14ac:dyDescent="0.3">
      <c r="A126" s="11" t="s">
        <v>112</v>
      </c>
      <c r="B126" s="8">
        <v>3876</v>
      </c>
      <c r="C126" s="8">
        <v>3985</v>
      </c>
      <c r="D126" s="8">
        <v>4068</v>
      </c>
      <c r="E126" s="8"/>
      <c r="F126" s="8"/>
      <c r="G126" s="8"/>
      <c r="H126" s="8"/>
      <c r="I126" s="8"/>
    </row>
    <row r="127" spans="1:9" x14ac:dyDescent="0.3">
      <c r="A127" s="11" t="s">
        <v>113</v>
      </c>
      <c r="B127" s="8">
        <v>1552</v>
      </c>
      <c r="C127" s="8">
        <v>1628</v>
      </c>
      <c r="D127" s="8">
        <v>1868</v>
      </c>
      <c r="E127" s="8"/>
      <c r="F127" s="8"/>
      <c r="G127" s="8"/>
      <c r="H127" s="8"/>
      <c r="I127" s="8"/>
    </row>
    <row r="128" spans="1:9" x14ac:dyDescent="0.3">
      <c r="A128" s="11" t="s">
        <v>114</v>
      </c>
      <c r="B128" s="8">
        <v>277</v>
      </c>
      <c r="C128" s="8">
        <v>271</v>
      </c>
      <c r="D128" s="8">
        <v>275</v>
      </c>
      <c r="E128" s="8"/>
    </row>
    <row r="129" spans="1:9" x14ac:dyDescent="0.3">
      <c r="A129" s="2" t="s">
        <v>215</v>
      </c>
      <c r="B129" s="3">
        <f t="shared" ref="B129:D129" si="24">+SUM(B130:B132)</f>
        <v>1421</v>
      </c>
      <c r="C129" s="3">
        <f t="shared" si="24"/>
        <v>1431</v>
      </c>
      <c r="D129" s="3">
        <f t="shared" si="24"/>
        <v>1487</v>
      </c>
      <c r="E129" s="3"/>
      <c r="F129" s="3"/>
      <c r="G129" s="3"/>
      <c r="H129" s="3"/>
      <c r="I129" s="3"/>
    </row>
    <row r="130" spans="1:9" x14ac:dyDescent="0.3">
      <c r="A130" s="11" t="s">
        <v>112</v>
      </c>
      <c r="B130" s="8">
        <v>827</v>
      </c>
      <c r="C130" s="8">
        <v>882</v>
      </c>
      <c r="D130" s="8">
        <v>927</v>
      </c>
      <c r="E130" s="8"/>
      <c r="F130" s="8"/>
      <c r="G130" s="8"/>
      <c r="H130" s="8"/>
      <c r="I130" s="8"/>
    </row>
    <row r="131" spans="1:9" x14ac:dyDescent="0.3">
      <c r="A131" s="11" t="s">
        <v>113</v>
      </c>
      <c r="B131" s="8">
        <v>499</v>
      </c>
      <c r="C131" s="8">
        <v>463</v>
      </c>
      <c r="D131" s="8">
        <v>471</v>
      </c>
      <c r="E131" s="8"/>
      <c r="F131" s="8"/>
      <c r="G131" s="8"/>
      <c r="H131" s="8"/>
      <c r="I131" s="8"/>
    </row>
    <row r="132" spans="1:9" s="12" customFormat="1" x14ac:dyDescent="0.3">
      <c r="A132" s="11" t="s">
        <v>114</v>
      </c>
      <c r="B132" s="8">
        <v>95</v>
      </c>
      <c r="C132" s="8">
        <v>86</v>
      </c>
      <c r="D132" s="8">
        <v>89</v>
      </c>
      <c r="E132" s="8"/>
      <c r="F132"/>
      <c r="G132"/>
      <c r="H132"/>
      <c r="I132"/>
    </row>
    <row r="133" spans="1:9" x14ac:dyDescent="0.3">
      <c r="A133" s="2" t="s">
        <v>216</v>
      </c>
      <c r="B133" s="3">
        <f t="shared" ref="B133:D133" si="25">+SUM(B134:B136)</f>
        <v>755</v>
      </c>
      <c r="C133" s="3">
        <f t="shared" si="25"/>
        <v>869</v>
      </c>
      <c r="D133" s="3">
        <f t="shared" si="25"/>
        <v>1014</v>
      </c>
      <c r="E133" s="3"/>
      <c r="F133" s="3"/>
      <c r="G133" s="3"/>
      <c r="H133" s="3"/>
      <c r="I133" s="3"/>
    </row>
    <row r="134" spans="1:9" x14ac:dyDescent="0.3">
      <c r="A134" s="11" t="s">
        <v>112</v>
      </c>
      <c r="B134" s="8">
        <v>452</v>
      </c>
      <c r="C134" s="8">
        <v>570</v>
      </c>
      <c r="D134" s="8">
        <v>666</v>
      </c>
      <c r="E134" s="8"/>
      <c r="F134" s="8"/>
      <c r="G134" s="8"/>
      <c r="H134" s="8"/>
      <c r="I134" s="8"/>
    </row>
    <row r="135" spans="1:9" x14ac:dyDescent="0.3">
      <c r="A135" s="11" t="s">
        <v>113</v>
      </c>
      <c r="B135" s="8">
        <v>230</v>
      </c>
      <c r="C135" s="8">
        <v>228</v>
      </c>
      <c r="D135" s="8">
        <v>275</v>
      </c>
      <c r="E135" s="8"/>
      <c r="F135" s="8"/>
      <c r="G135" s="8"/>
      <c r="H135" s="8"/>
      <c r="I135" s="8"/>
    </row>
    <row r="136" spans="1:9" x14ac:dyDescent="0.3">
      <c r="A136" s="11" t="s">
        <v>114</v>
      </c>
      <c r="B136" s="8">
        <v>73</v>
      </c>
      <c r="C136" s="8">
        <v>71</v>
      </c>
      <c r="D136" s="8">
        <v>73</v>
      </c>
      <c r="E136" s="8"/>
    </row>
    <row r="137" spans="1:9" x14ac:dyDescent="0.3">
      <c r="A137" s="2" t="s">
        <v>217</v>
      </c>
      <c r="B137" s="3">
        <f t="shared" ref="B137:D137" si="26">+SUM(B138:B140)</f>
        <v>3898</v>
      </c>
      <c r="C137" s="3">
        <f t="shared" si="26"/>
        <v>3701</v>
      </c>
      <c r="D137" s="3">
        <f t="shared" si="26"/>
        <v>3995</v>
      </c>
      <c r="E137" s="3"/>
      <c r="F137" s="3"/>
      <c r="G137" s="3"/>
      <c r="H137" s="3"/>
      <c r="I137" s="3"/>
    </row>
    <row r="138" spans="1:9" x14ac:dyDescent="0.3">
      <c r="A138" s="11" t="s">
        <v>112</v>
      </c>
      <c r="B138" s="8">
        <v>2641</v>
      </c>
      <c r="C138" s="8">
        <v>2536</v>
      </c>
      <c r="D138" s="8">
        <v>2816</v>
      </c>
      <c r="E138" s="8"/>
      <c r="F138" s="8"/>
      <c r="G138" s="8"/>
      <c r="H138" s="8"/>
      <c r="I138" s="8"/>
    </row>
    <row r="139" spans="1:9" x14ac:dyDescent="0.3">
      <c r="A139" s="11" t="s">
        <v>113</v>
      </c>
      <c r="B139" s="8">
        <v>1021</v>
      </c>
      <c r="C139" s="8">
        <v>947</v>
      </c>
      <c r="D139" s="8">
        <v>966</v>
      </c>
      <c r="E139" s="8"/>
      <c r="F139" s="8"/>
      <c r="G139" s="8"/>
      <c r="H139" s="8"/>
      <c r="I139" s="8"/>
    </row>
    <row r="140" spans="1:9" x14ac:dyDescent="0.3">
      <c r="A140" s="11" t="s">
        <v>114</v>
      </c>
      <c r="B140" s="8">
        <v>236</v>
      </c>
      <c r="C140" s="8">
        <v>218</v>
      </c>
      <c r="D140" s="8">
        <v>213</v>
      </c>
      <c r="E140" s="8"/>
    </row>
    <row r="141" spans="1:9" x14ac:dyDescent="0.3">
      <c r="A141" s="2" t="s">
        <v>106</v>
      </c>
      <c r="B141" s="3">
        <v>115</v>
      </c>
      <c r="C141" s="3">
        <v>73</v>
      </c>
      <c r="D141" s="3">
        <v>73</v>
      </c>
      <c r="E141" s="3">
        <v>88</v>
      </c>
      <c r="F141" s="3">
        <v>42</v>
      </c>
      <c r="G141" s="3">
        <v>30</v>
      </c>
      <c r="H141" s="3">
        <v>25</v>
      </c>
      <c r="I141" s="3">
        <v>102</v>
      </c>
    </row>
    <row r="142" spans="1:9" x14ac:dyDescent="0.3">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s="12" customFormat="1" x14ac:dyDescent="0.3">
      <c r="A143" s="2" t="s">
        <v>103</v>
      </c>
      <c r="B143" s="3">
        <v>1982</v>
      </c>
      <c r="C143" s="3">
        <v>1955</v>
      </c>
      <c r="D143" s="3">
        <v>2042</v>
      </c>
      <c r="E143" s="8">
        <v>1886</v>
      </c>
      <c r="F143" s="3">
        <v>1906</v>
      </c>
      <c r="G143" s="3">
        <v>1846</v>
      </c>
      <c r="H143" s="3">
        <v>2205</v>
      </c>
      <c r="I143" s="3">
        <v>2346</v>
      </c>
    </row>
    <row r="144" spans="1:9" x14ac:dyDescent="0.3">
      <c r="A144" s="11" t="s">
        <v>112</v>
      </c>
      <c r="B144" s="3"/>
      <c r="C144" s="3"/>
      <c r="D144" s="3"/>
      <c r="E144" s="3"/>
      <c r="F144" s="3"/>
      <c r="G144" s="3"/>
      <c r="H144" s="3">
        <v>1986</v>
      </c>
      <c r="I144" s="3">
        <v>2094</v>
      </c>
    </row>
    <row r="145" spans="1:9" x14ac:dyDescent="0.3">
      <c r="A145" s="11" t="s">
        <v>113</v>
      </c>
      <c r="B145" s="3"/>
      <c r="C145" s="3"/>
      <c r="D145" s="3"/>
      <c r="E145" s="3"/>
      <c r="F145" s="3"/>
      <c r="G145" s="3"/>
      <c r="H145" s="3">
        <v>104</v>
      </c>
      <c r="I145" s="3">
        <v>103</v>
      </c>
    </row>
    <row r="146" spans="1:9" x14ac:dyDescent="0.3">
      <c r="A146" s="11" t="s">
        <v>114</v>
      </c>
      <c r="B146" s="3"/>
      <c r="C146" s="3"/>
      <c r="D146" s="3"/>
      <c r="E146" s="3"/>
      <c r="F146" s="3"/>
      <c r="G146" s="3"/>
      <c r="H146" s="3">
        <v>29</v>
      </c>
      <c r="I146" s="3">
        <v>26</v>
      </c>
    </row>
    <row r="147" spans="1:9" x14ac:dyDescent="0.3">
      <c r="A147" s="11" t="s">
        <v>120</v>
      </c>
      <c r="B147" s="3"/>
      <c r="C147" s="3"/>
      <c r="D147" s="3"/>
      <c r="E147" s="3"/>
      <c r="F147" s="3"/>
      <c r="G147" s="3"/>
      <c r="H147" s="3">
        <v>86</v>
      </c>
      <c r="I147" s="3">
        <v>123</v>
      </c>
    </row>
    <row r="148" spans="1:9" x14ac:dyDescent="0.3">
      <c r="A148" s="2" t="s">
        <v>107</v>
      </c>
      <c r="B148" s="3">
        <v>-82</v>
      </c>
      <c r="C148" s="3">
        <v>-86</v>
      </c>
      <c r="D148" s="3">
        <v>75</v>
      </c>
      <c r="E148" s="3">
        <v>26</v>
      </c>
      <c r="F148" s="3">
        <v>-7</v>
      </c>
      <c r="G148" s="3">
        <v>-11</v>
      </c>
      <c r="H148" s="3">
        <v>40</v>
      </c>
      <c r="I148" s="3">
        <v>-72</v>
      </c>
    </row>
    <row r="149" spans="1:9" ht="15" thickBot="1" x14ac:dyDescent="0.35">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ht="15" thickTop="1" x14ac:dyDescent="0.3">
      <c r="A150" s="12" t="s">
        <v>110</v>
      </c>
      <c r="B150" s="13">
        <f>+I149-I2</f>
        <v>0</v>
      </c>
      <c r="C150" s="13">
        <f t="shared" ref="C150:G150" si="30">+C149-C2</f>
        <v>0</v>
      </c>
      <c r="D150" s="13">
        <f t="shared" si="30"/>
        <v>0</v>
      </c>
      <c r="E150" s="13">
        <f t="shared" si="30"/>
        <v>0</v>
      </c>
      <c r="F150" s="13">
        <f t="shared" si="30"/>
        <v>0</v>
      </c>
      <c r="G150" s="13">
        <f t="shared" si="30"/>
        <v>0</v>
      </c>
      <c r="H150" s="13">
        <f>+H149-H2</f>
        <v>0</v>
      </c>
      <c r="I150" s="12"/>
    </row>
    <row r="151" spans="1:9" x14ac:dyDescent="0.3">
      <c r="A151" s="1" t="s">
        <v>109</v>
      </c>
    </row>
    <row r="152" spans="1:9" x14ac:dyDescent="0.3">
      <c r="A152" s="2" t="s">
        <v>99</v>
      </c>
      <c r="B152" s="3">
        <v>3645</v>
      </c>
      <c r="C152" s="3">
        <v>3763</v>
      </c>
      <c r="D152" s="3">
        <v>3875</v>
      </c>
      <c r="E152" s="8">
        <v>3600</v>
      </c>
      <c r="F152" s="8">
        <v>3925</v>
      </c>
      <c r="G152" s="8">
        <v>2899</v>
      </c>
      <c r="H152" s="3">
        <v>5089</v>
      </c>
      <c r="I152" s="3">
        <v>5114</v>
      </c>
    </row>
    <row r="153" spans="1:9" x14ac:dyDescent="0.3">
      <c r="A153" s="2" t="s">
        <v>100</v>
      </c>
      <c r="B153" s="3">
        <v>0</v>
      </c>
      <c r="C153" s="3">
        <v>0</v>
      </c>
      <c r="D153" s="3">
        <v>0</v>
      </c>
      <c r="E153" s="8">
        <v>1587</v>
      </c>
      <c r="F153" s="8">
        <v>1995</v>
      </c>
      <c r="G153" s="8">
        <v>1541</v>
      </c>
      <c r="H153" s="3">
        <v>2435</v>
      </c>
      <c r="I153" s="3">
        <v>3293</v>
      </c>
    </row>
    <row r="154" spans="1:9" x14ac:dyDescent="0.3">
      <c r="A154" s="2" t="s">
        <v>101</v>
      </c>
      <c r="B154" s="3">
        <v>993</v>
      </c>
      <c r="C154" s="3">
        <v>1372</v>
      </c>
      <c r="D154" s="3">
        <v>1507</v>
      </c>
      <c r="E154" s="8">
        <v>1807</v>
      </c>
      <c r="F154" s="8">
        <v>2376</v>
      </c>
      <c r="G154" s="8">
        <v>2490</v>
      </c>
      <c r="H154" s="3">
        <v>3243</v>
      </c>
      <c r="I154" s="3">
        <v>2365</v>
      </c>
    </row>
    <row r="155" spans="1:9" x14ac:dyDescent="0.3">
      <c r="A155" s="2" t="s">
        <v>105</v>
      </c>
      <c r="B155" s="3">
        <v>0</v>
      </c>
      <c r="C155" s="3">
        <v>0</v>
      </c>
      <c r="D155" s="3">
        <v>0</v>
      </c>
      <c r="E155" s="3">
        <v>1189</v>
      </c>
      <c r="F155" s="8">
        <v>1323</v>
      </c>
      <c r="G155" s="8">
        <v>1184</v>
      </c>
      <c r="H155" s="3">
        <v>1530</v>
      </c>
      <c r="I155" s="3">
        <v>1896</v>
      </c>
    </row>
    <row r="156" spans="1:9" x14ac:dyDescent="0.3">
      <c r="A156" s="59" t="s">
        <v>214</v>
      </c>
      <c r="B156" s="3">
        <v>1275</v>
      </c>
      <c r="C156" s="3">
        <v>1434</v>
      </c>
      <c r="D156" s="3">
        <v>1203</v>
      </c>
      <c r="E156" s="3">
        <v>0</v>
      </c>
      <c r="F156" s="3">
        <v>0</v>
      </c>
      <c r="G156" s="3">
        <v>0</v>
      </c>
      <c r="H156" s="3">
        <v>0</v>
      </c>
      <c r="I156" s="3">
        <v>0</v>
      </c>
    </row>
    <row r="157" spans="1:9" x14ac:dyDescent="0.3">
      <c r="A157" s="59" t="s">
        <v>215</v>
      </c>
      <c r="B157" s="3">
        <v>249</v>
      </c>
      <c r="C157" s="3">
        <v>289</v>
      </c>
      <c r="D157" s="3">
        <v>244</v>
      </c>
      <c r="E157" s="3">
        <v>0</v>
      </c>
      <c r="F157" s="3">
        <v>0</v>
      </c>
      <c r="G157" s="3">
        <v>0</v>
      </c>
      <c r="H157" s="3">
        <v>0</v>
      </c>
      <c r="I157" s="3">
        <v>0</v>
      </c>
    </row>
    <row r="158" spans="1:9" x14ac:dyDescent="0.3">
      <c r="A158" s="59" t="s">
        <v>216</v>
      </c>
      <c r="B158" s="3">
        <v>100</v>
      </c>
      <c r="C158" s="3">
        <v>174</v>
      </c>
      <c r="D158" s="3">
        <v>224</v>
      </c>
      <c r="E158" s="3">
        <v>0</v>
      </c>
      <c r="F158" s="3">
        <v>0</v>
      </c>
      <c r="G158" s="3">
        <v>0</v>
      </c>
      <c r="H158" s="3">
        <v>0</v>
      </c>
      <c r="I158" s="3">
        <v>0</v>
      </c>
    </row>
    <row r="159" spans="1:9" x14ac:dyDescent="0.3">
      <c r="A159" s="59" t="s">
        <v>217</v>
      </c>
      <c r="B159" s="3">
        <v>818</v>
      </c>
      <c r="C159" s="3">
        <v>892</v>
      </c>
      <c r="D159" s="3">
        <v>816</v>
      </c>
      <c r="E159" s="3">
        <v>0</v>
      </c>
      <c r="F159" s="3">
        <v>0</v>
      </c>
      <c r="G159" s="3">
        <v>0</v>
      </c>
      <c r="H159" s="3">
        <v>0</v>
      </c>
      <c r="I159" s="3">
        <v>0</v>
      </c>
    </row>
    <row r="160" spans="1:9" x14ac:dyDescent="0.3">
      <c r="A160" s="2" t="s">
        <v>106</v>
      </c>
      <c r="B160" s="3">
        <v>-2267</v>
      </c>
      <c r="C160" s="3">
        <v>-2596</v>
      </c>
      <c r="D160" s="3">
        <v>-2677</v>
      </c>
      <c r="E160" s="3">
        <v>-2658</v>
      </c>
      <c r="F160" s="3">
        <v>-3262</v>
      </c>
      <c r="G160" s="3">
        <v>-3468</v>
      </c>
      <c r="H160" s="3">
        <v>-3656</v>
      </c>
      <c r="I160" s="3">
        <v>-4262</v>
      </c>
    </row>
    <row r="161" spans="1:9" x14ac:dyDescent="0.3">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
      <c r="A162" s="2" t="s">
        <v>103</v>
      </c>
      <c r="B162" s="3">
        <v>517</v>
      </c>
      <c r="C162" s="3">
        <v>487</v>
      </c>
      <c r="D162" s="3">
        <v>477</v>
      </c>
      <c r="E162" s="3">
        <v>310</v>
      </c>
      <c r="F162" s="3">
        <v>303</v>
      </c>
      <c r="G162" s="3">
        <v>297</v>
      </c>
      <c r="H162" s="3">
        <v>543</v>
      </c>
      <c r="I162" s="3">
        <v>669</v>
      </c>
    </row>
    <row r="163" spans="1:9" x14ac:dyDescent="0.3">
      <c r="A163" s="2" t="s">
        <v>107</v>
      </c>
      <c r="B163" s="3">
        <v>-1097</v>
      </c>
      <c r="C163" s="3">
        <v>-1173</v>
      </c>
      <c r="D163" s="3">
        <v>-724</v>
      </c>
      <c r="E163" s="3">
        <v>-1456</v>
      </c>
      <c r="F163" s="3">
        <v>-1810</v>
      </c>
      <c r="G163" s="3">
        <v>-1967</v>
      </c>
      <c r="H163" s="3">
        <v>-2261</v>
      </c>
      <c r="I163" s="3">
        <v>-2219</v>
      </c>
    </row>
    <row r="164" spans="1:9" ht="15" thickBot="1" x14ac:dyDescent="0.35">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ht="15" thickTop="1" x14ac:dyDescent="0.3">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
      <c r="A166" s="1" t="s">
        <v>116</v>
      </c>
    </row>
    <row r="167" spans="1:9" x14ac:dyDescent="0.3">
      <c r="A167" s="2" t="s">
        <v>99</v>
      </c>
      <c r="B167" s="3">
        <v>632</v>
      </c>
      <c r="C167" s="3">
        <v>742</v>
      </c>
      <c r="D167" s="3">
        <v>819</v>
      </c>
      <c r="E167" s="3">
        <v>848</v>
      </c>
      <c r="F167" s="3">
        <v>814</v>
      </c>
      <c r="G167" s="3">
        <v>645</v>
      </c>
      <c r="H167" s="3">
        <v>617</v>
      </c>
      <c r="I167" s="3">
        <v>639</v>
      </c>
    </row>
    <row r="168" spans="1:9" x14ac:dyDescent="0.3">
      <c r="A168" s="2" t="s">
        <v>100</v>
      </c>
      <c r="B168" s="3">
        <v>0</v>
      </c>
      <c r="C168" s="3">
        <v>0</v>
      </c>
      <c r="D168" s="3">
        <v>709</v>
      </c>
      <c r="E168" s="3">
        <v>849</v>
      </c>
      <c r="F168" s="3">
        <v>929</v>
      </c>
      <c r="G168" s="3">
        <v>885</v>
      </c>
      <c r="H168" s="3">
        <v>982</v>
      </c>
      <c r="I168" s="3">
        <v>920</v>
      </c>
    </row>
    <row r="169" spans="1:9" x14ac:dyDescent="0.3">
      <c r="A169" s="2" t="s">
        <v>101</v>
      </c>
      <c r="B169" s="3">
        <v>254</v>
      </c>
      <c r="C169" s="3">
        <v>234</v>
      </c>
      <c r="D169" s="3">
        <v>225</v>
      </c>
      <c r="E169" s="3">
        <v>256</v>
      </c>
      <c r="F169" s="3">
        <v>237</v>
      </c>
      <c r="G169" s="3">
        <v>214</v>
      </c>
      <c r="H169" s="3">
        <v>288</v>
      </c>
      <c r="I169" s="3">
        <v>303</v>
      </c>
    </row>
    <row r="170" spans="1:9" x14ac:dyDescent="0.3">
      <c r="A170" s="2" t="s">
        <v>117</v>
      </c>
      <c r="B170" s="3">
        <v>0</v>
      </c>
      <c r="C170" s="3">
        <v>0</v>
      </c>
      <c r="D170" s="3">
        <v>340</v>
      </c>
      <c r="E170" s="3">
        <v>339</v>
      </c>
      <c r="F170" s="3">
        <v>326</v>
      </c>
      <c r="G170" s="3">
        <v>296</v>
      </c>
      <c r="H170" s="3">
        <v>304</v>
      </c>
      <c r="I170" s="3">
        <v>274</v>
      </c>
    </row>
    <row r="171" spans="1:9" x14ac:dyDescent="0.3">
      <c r="A171" s="59" t="s">
        <v>218</v>
      </c>
      <c r="B171" s="3">
        <f>451+47+205+103</f>
        <v>806</v>
      </c>
      <c r="C171" s="3">
        <f>589+50+223+109</f>
        <v>971</v>
      </c>
      <c r="D171" s="3">
        <v>0</v>
      </c>
      <c r="E171" s="3">
        <v>0</v>
      </c>
      <c r="F171" s="3">
        <v>0</v>
      </c>
      <c r="G171" s="3">
        <v>0</v>
      </c>
      <c r="H171" s="3">
        <v>0</v>
      </c>
      <c r="I171" s="3">
        <v>0</v>
      </c>
    </row>
    <row r="172" spans="1:9" x14ac:dyDescent="0.3">
      <c r="A172" s="2" t="s">
        <v>106</v>
      </c>
      <c r="B172" s="3">
        <v>484</v>
      </c>
      <c r="C172" s="3">
        <v>511</v>
      </c>
      <c r="D172" s="3">
        <v>533</v>
      </c>
      <c r="E172" s="3">
        <v>597</v>
      </c>
      <c r="F172" s="3">
        <v>665</v>
      </c>
      <c r="G172" s="3">
        <v>830</v>
      </c>
      <c r="H172" s="3">
        <v>780</v>
      </c>
      <c r="I172" s="3">
        <v>789</v>
      </c>
    </row>
    <row r="173" spans="1:9" x14ac:dyDescent="0.3">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
      <c r="A174" s="2" t="s">
        <v>103</v>
      </c>
      <c r="B174" s="3">
        <v>122</v>
      </c>
      <c r="C174" s="3">
        <v>125</v>
      </c>
      <c r="D174" s="3">
        <v>125</v>
      </c>
      <c r="E174" s="3">
        <v>115</v>
      </c>
      <c r="F174" s="3">
        <v>100</v>
      </c>
      <c r="G174" s="3">
        <v>80</v>
      </c>
      <c r="H174" s="3">
        <v>63</v>
      </c>
      <c r="I174" s="3">
        <v>49</v>
      </c>
    </row>
    <row r="175" spans="1:9" x14ac:dyDescent="0.3">
      <c r="A175" s="2" t="s">
        <v>107</v>
      </c>
      <c r="B175" s="3">
        <v>713</v>
      </c>
      <c r="C175" s="3">
        <v>937</v>
      </c>
      <c r="D175" s="3">
        <v>1238</v>
      </c>
      <c r="E175" s="3">
        <v>1450</v>
      </c>
      <c r="F175" s="3">
        <v>1673</v>
      </c>
      <c r="G175" s="3">
        <v>1916</v>
      </c>
      <c r="H175" s="3">
        <v>1870</v>
      </c>
      <c r="I175" s="3">
        <v>1817</v>
      </c>
    </row>
    <row r="176" spans="1:9" ht="15" thickBot="1" x14ac:dyDescent="0.35">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
      <c r="A178" s="1" t="s">
        <v>121</v>
      </c>
    </row>
    <row r="179" spans="1:9" x14ac:dyDescent="0.3">
      <c r="A179" s="2" t="s">
        <v>99</v>
      </c>
      <c r="B179" s="3">
        <v>208</v>
      </c>
      <c r="C179" s="3">
        <v>242</v>
      </c>
      <c r="D179" s="3">
        <v>223</v>
      </c>
      <c r="E179" s="3">
        <v>196</v>
      </c>
      <c r="F179" s="3">
        <v>117</v>
      </c>
      <c r="G179" s="3">
        <v>110</v>
      </c>
      <c r="H179" s="3">
        <v>98</v>
      </c>
      <c r="I179" s="3">
        <v>146</v>
      </c>
    </row>
    <row r="180" spans="1:9" x14ac:dyDescent="0.3">
      <c r="A180" s="2" t="s">
        <v>100</v>
      </c>
      <c r="B180" s="3">
        <v>0</v>
      </c>
      <c r="C180" s="3">
        <v>234</v>
      </c>
      <c r="D180" s="3">
        <v>173</v>
      </c>
      <c r="E180" s="3">
        <v>240</v>
      </c>
      <c r="F180" s="3">
        <v>233</v>
      </c>
      <c r="G180" s="3">
        <v>139</v>
      </c>
      <c r="H180" s="3">
        <v>153</v>
      </c>
      <c r="I180" s="3">
        <v>197</v>
      </c>
    </row>
    <row r="181" spans="1:9" x14ac:dyDescent="0.3">
      <c r="A181" s="2" t="s">
        <v>101</v>
      </c>
      <c r="B181" s="3">
        <v>69</v>
      </c>
      <c r="C181" s="3">
        <v>44</v>
      </c>
      <c r="D181" s="3">
        <v>51</v>
      </c>
      <c r="E181" s="3">
        <v>76</v>
      </c>
      <c r="F181" s="3">
        <v>49</v>
      </c>
      <c r="G181" s="3">
        <v>28</v>
      </c>
      <c r="H181" s="3">
        <v>94</v>
      </c>
      <c r="I181" s="3">
        <v>78</v>
      </c>
    </row>
    <row r="182" spans="1:9" x14ac:dyDescent="0.3">
      <c r="A182" s="2" t="s">
        <v>117</v>
      </c>
      <c r="B182" s="3">
        <v>0</v>
      </c>
      <c r="C182" s="3">
        <v>62</v>
      </c>
      <c r="D182" s="3">
        <v>59</v>
      </c>
      <c r="E182" s="3">
        <v>49</v>
      </c>
      <c r="F182" s="3">
        <v>47</v>
      </c>
      <c r="G182" s="3">
        <v>41</v>
      </c>
      <c r="H182" s="3">
        <v>54</v>
      </c>
      <c r="I182" s="3">
        <v>56</v>
      </c>
    </row>
    <row r="183" spans="1:9" x14ac:dyDescent="0.3">
      <c r="A183" s="59" t="s">
        <v>218</v>
      </c>
      <c r="B183" s="3">
        <f>216+20+15+37</f>
        <v>288</v>
      </c>
      <c r="C183" s="3">
        <v>0</v>
      </c>
      <c r="D183" s="3">
        <v>0</v>
      </c>
      <c r="E183" s="3">
        <v>0</v>
      </c>
      <c r="F183" s="3">
        <v>0</v>
      </c>
      <c r="G183" s="3">
        <v>0</v>
      </c>
      <c r="H183" s="3">
        <v>0</v>
      </c>
      <c r="I183" s="3">
        <v>0</v>
      </c>
    </row>
    <row r="184" spans="1:9" x14ac:dyDescent="0.3">
      <c r="A184" s="2" t="s">
        <v>106</v>
      </c>
      <c r="B184" s="3">
        <v>225</v>
      </c>
      <c r="C184" s="3">
        <v>258</v>
      </c>
      <c r="D184" s="3">
        <v>278</v>
      </c>
      <c r="E184" s="3">
        <v>286</v>
      </c>
      <c r="F184" s="3">
        <v>278</v>
      </c>
      <c r="G184" s="3">
        <v>438</v>
      </c>
      <c r="H184" s="3">
        <v>278</v>
      </c>
      <c r="I184" s="3">
        <v>222</v>
      </c>
    </row>
    <row r="185" spans="1:9" x14ac:dyDescent="0.3">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
      <c r="A186" s="2" t="s">
        <v>103</v>
      </c>
      <c r="B186" s="3">
        <v>69</v>
      </c>
      <c r="C186" s="3">
        <v>39</v>
      </c>
      <c r="D186" s="3">
        <v>30</v>
      </c>
      <c r="E186" s="3">
        <v>22</v>
      </c>
      <c r="F186" s="3">
        <v>18</v>
      </c>
      <c r="G186" s="3">
        <v>12</v>
      </c>
      <c r="H186" s="3">
        <v>7</v>
      </c>
      <c r="I186" s="3">
        <v>9</v>
      </c>
    </row>
    <row r="187" spans="1:9" x14ac:dyDescent="0.3">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row>
    <row r="188" spans="1:9" ht="15" thickBot="1" x14ac:dyDescent="0.35">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
      <c r="A190" s="1" t="s">
        <v>123</v>
      </c>
    </row>
    <row r="191" spans="1:9" x14ac:dyDescent="0.3">
      <c r="A191" s="2" t="s">
        <v>99</v>
      </c>
      <c r="B191" s="3">
        <v>121</v>
      </c>
      <c r="C191" s="3">
        <v>133</v>
      </c>
      <c r="D191" s="3">
        <v>140</v>
      </c>
      <c r="E191" s="3">
        <v>160</v>
      </c>
      <c r="F191" s="3">
        <v>149</v>
      </c>
      <c r="G191" s="3">
        <v>148</v>
      </c>
      <c r="H191" s="3">
        <v>130</v>
      </c>
      <c r="I191" s="3">
        <v>124</v>
      </c>
    </row>
    <row r="192" spans="1:9" x14ac:dyDescent="0.3">
      <c r="A192" s="2" t="s">
        <v>100</v>
      </c>
      <c r="B192" s="3">
        <v>0</v>
      </c>
      <c r="C192" s="3">
        <v>85</v>
      </c>
      <c r="D192" s="3">
        <v>106</v>
      </c>
      <c r="E192" s="3">
        <v>116</v>
      </c>
      <c r="F192" s="3">
        <v>111</v>
      </c>
      <c r="G192" s="3">
        <v>132</v>
      </c>
      <c r="H192" s="3">
        <v>136</v>
      </c>
      <c r="I192" s="3">
        <v>134</v>
      </c>
    </row>
    <row r="193" spans="1:9" x14ac:dyDescent="0.3">
      <c r="A193" s="2" t="s">
        <v>101</v>
      </c>
      <c r="B193" s="3">
        <v>46</v>
      </c>
      <c r="C193" s="3">
        <v>48</v>
      </c>
      <c r="D193" s="3">
        <v>54</v>
      </c>
      <c r="E193" s="3">
        <v>56</v>
      </c>
      <c r="F193" s="3">
        <v>50</v>
      </c>
      <c r="G193" s="3">
        <v>44</v>
      </c>
      <c r="H193" s="3">
        <v>46</v>
      </c>
      <c r="I193" s="3">
        <v>41</v>
      </c>
    </row>
    <row r="194" spans="1:9" x14ac:dyDescent="0.3">
      <c r="A194" s="2" t="s">
        <v>105</v>
      </c>
      <c r="B194" s="3">
        <v>0</v>
      </c>
      <c r="C194" s="3">
        <v>42</v>
      </c>
      <c r="D194" s="3">
        <v>54</v>
      </c>
      <c r="E194" s="3">
        <v>55</v>
      </c>
      <c r="F194" s="3">
        <v>53</v>
      </c>
      <c r="G194" s="3">
        <v>46</v>
      </c>
      <c r="H194" s="3">
        <v>43</v>
      </c>
      <c r="I194" s="3">
        <v>42</v>
      </c>
    </row>
    <row r="195" spans="1:9" x14ac:dyDescent="0.3">
      <c r="A195" s="59" t="s">
        <v>218</v>
      </c>
      <c r="B195" s="3">
        <f>75+12+22+27</f>
        <v>136</v>
      </c>
      <c r="C195" s="3">
        <v>0</v>
      </c>
      <c r="D195" s="3">
        <v>0</v>
      </c>
      <c r="E195" s="3">
        <v>0</v>
      </c>
      <c r="F195" s="3">
        <v>0</v>
      </c>
      <c r="G195" s="3">
        <v>0</v>
      </c>
      <c r="H195" s="3">
        <v>0</v>
      </c>
      <c r="I195" s="3">
        <v>0</v>
      </c>
    </row>
    <row r="196" spans="1:9" x14ac:dyDescent="0.3">
      <c r="A196" s="2" t="s">
        <v>106</v>
      </c>
      <c r="B196" s="3">
        <v>210</v>
      </c>
      <c r="C196" s="3">
        <v>230</v>
      </c>
      <c r="D196" s="3">
        <v>233</v>
      </c>
      <c r="E196" s="3">
        <v>217</v>
      </c>
      <c r="F196" s="3">
        <v>195</v>
      </c>
      <c r="G196" s="3">
        <v>214</v>
      </c>
      <c r="H196" s="3">
        <v>222</v>
      </c>
      <c r="I196" s="3">
        <v>220</v>
      </c>
    </row>
    <row r="197" spans="1:9" x14ac:dyDescent="0.3">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
      <c r="A198" s="2" t="s">
        <v>103</v>
      </c>
      <c r="B198" s="3">
        <v>18</v>
      </c>
      <c r="C198" s="3">
        <v>27</v>
      </c>
      <c r="D198" s="3">
        <v>28</v>
      </c>
      <c r="E198" s="3">
        <v>33</v>
      </c>
      <c r="F198" s="3">
        <v>31</v>
      </c>
      <c r="G198" s="3">
        <v>25</v>
      </c>
      <c r="H198" s="3">
        <v>26</v>
      </c>
      <c r="I198" s="3">
        <v>22</v>
      </c>
    </row>
    <row r="199" spans="1:9" x14ac:dyDescent="0.3">
      <c r="A199" s="2" t="s">
        <v>107</v>
      </c>
      <c r="B199" s="3">
        <v>75</v>
      </c>
      <c r="C199" s="3">
        <v>84</v>
      </c>
      <c r="D199" s="3">
        <v>91</v>
      </c>
      <c r="E199" s="3">
        <v>110</v>
      </c>
      <c r="F199" s="3">
        <v>116</v>
      </c>
      <c r="G199" s="3">
        <v>112</v>
      </c>
      <c r="H199" s="3">
        <v>141</v>
      </c>
      <c r="I199" s="3">
        <v>134</v>
      </c>
    </row>
    <row r="200" spans="1:9" ht="15" thickBot="1" x14ac:dyDescent="0.35">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
      <c r="A202" s="14" t="s">
        <v>125</v>
      </c>
      <c r="B202" s="14"/>
      <c r="C202" s="14"/>
      <c r="D202" s="14"/>
      <c r="E202" s="14"/>
      <c r="F202" s="14"/>
      <c r="G202" s="14"/>
      <c r="H202" s="14"/>
      <c r="I202" s="14"/>
    </row>
    <row r="203" spans="1:9" x14ac:dyDescent="0.3">
      <c r="A203" s="26" t="s">
        <v>126</v>
      </c>
    </row>
    <row r="204" spans="1:9" x14ac:dyDescent="0.3">
      <c r="A204" s="30" t="s">
        <v>99</v>
      </c>
      <c r="B204" s="60">
        <v>0.12</v>
      </c>
      <c r="C204" s="60">
        <v>0.08</v>
      </c>
      <c r="D204" s="60">
        <v>0.03</v>
      </c>
      <c r="E204" s="60">
        <v>-0.02</v>
      </c>
      <c r="F204" s="60">
        <v>7.0000000000000007E-2</v>
      </c>
      <c r="G204" s="60">
        <v>-0.09</v>
      </c>
      <c r="H204" s="60">
        <v>0.19</v>
      </c>
      <c r="I204" s="60">
        <v>7.0000000000000007E-2</v>
      </c>
    </row>
    <row r="205" spans="1:9" x14ac:dyDescent="0.3">
      <c r="A205" s="28" t="s">
        <v>112</v>
      </c>
      <c r="B205" s="61">
        <v>0.14000000000000001</v>
      </c>
      <c r="C205" s="61">
        <v>0.1</v>
      </c>
      <c r="D205" s="61">
        <v>0.04</v>
      </c>
      <c r="E205" s="61">
        <v>-0.04</v>
      </c>
      <c r="F205" s="61">
        <v>0.08</v>
      </c>
      <c r="G205" s="61">
        <v>-7.0000000000000007E-2</v>
      </c>
      <c r="H205" s="61">
        <v>0.25</v>
      </c>
      <c r="I205" s="61">
        <v>0.05</v>
      </c>
    </row>
    <row r="206" spans="1:9" x14ac:dyDescent="0.3">
      <c r="A206" s="28" t="s">
        <v>113</v>
      </c>
      <c r="B206" s="61">
        <v>0.12</v>
      </c>
      <c r="C206" s="61">
        <v>0.08</v>
      </c>
      <c r="D206" s="61">
        <v>0.03</v>
      </c>
      <c r="E206" s="61">
        <v>0.01</v>
      </c>
      <c r="F206" s="61">
        <v>7.0000000000000007E-2</v>
      </c>
      <c r="G206" s="61">
        <v>-0.12</v>
      </c>
      <c r="H206" s="61">
        <v>0.08</v>
      </c>
      <c r="I206" s="61">
        <v>0.09</v>
      </c>
    </row>
    <row r="207" spans="1:9" x14ac:dyDescent="0.3">
      <c r="A207" s="28" t="s">
        <v>114</v>
      </c>
      <c r="B207" s="61">
        <v>-0.05</v>
      </c>
      <c r="C207" s="61">
        <v>-0.13</v>
      </c>
      <c r="D207" s="61">
        <v>-0.1</v>
      </c>
      <c r="E207" s="61">
        <v>-0.08</v>
      </c>
      <c r="F207" s="61">
        <v>0</v>
      </c>
      <c r="G207" s="61">
        <v>-0.14000000000000001</v>
      </c>
      <c r="H207" s="61">
        <v>-0.02</v>
      </c>
      <c r="I207" s="61">
        <v>0.25</v>
      </c>
    </row>
    <row r="208" spans="1:9" x14ac:dyDescent="0.3">
      <c r="A208" s="30" t="s">
        <v>100</v>
      </c>
      <c r="B208" s="34"/>
      <c r="C208" s="34"/>
      <c r="D208" s="60">
        <v>0.1</v>
      </c>
      <c r="E208" s="60">
        <v>0.09</v>
      </c>
      <c r="F208" s="60">
        <v>0.11</v>
      </c>
      <c r="G208" s="60">
        <v>-0.01</v>
      </c>
      <c r="H208" s="60">
        <v>0.17</v>
      </c>
      <c r="I208" s="60">
        <v>0.12</v>
      </c>
    </row>
    <row r="209" spans="1:9" x14ac:dyDescent="0.3">
      <c r="A209" s="28" t="s">
        <v>112</v>
      </c>
      <c r="B209" s="62"/>
      <c r="C209" s="62"/>
      <c r="D209" s="61">
        <v>0.08</v>
      </c>
      <c r="E209" s="61">
        <v>0.06</v>
      </c>
      <c r="F209" s="61">
        <v>0.12</v>
      </c>
      <c r="G209" s="61">
        <v>-0.03</v>
      </c>
      <c r="H209" s="61">
        <v>0.13</v>
      </c>
      <c r="I209" s="61">
        <v>0.09</v>
      </c>
    </row>
    <row r="210" spans="1:9" x14ac:dyDescent="0.3">
      <c r="A210" s="28" t="s">
        <v>113</v>
      </c>
      <c r="B210" s="62"/>
      <c r="C210" s="62"/>
      <c r="D210" s="61">
        <v>0.17</v>
      </c>
      <c r="E210" s="61">
        <v>0.16</v>
      </c>
      <c r="F210" s="61">
        <v>0.09</v>
      </c>
      <c r="G210" s="61">
        <v>0.02</v>
      </c>
      <c r="H210" s="61">
        <v>0.25</v>
      </c>
      <c r="I210" s="61">
        <v>0.16</v>
      </c>
    </row>
    <row r="211" spans="1:9" x14ac:dyDescent="0.3">
      <c r="A211" s="28" t="s">
        <v>114</v>
      </c>
      <c r="B211" s="62"/>
      <c r="C211" s="62"/>
      <c r="D211" s="61">
        <v>7.0000000000000007E-2</v>
      </c>
      <c r="E211" s="61">
        <v>0.06</v>
      </c>
      <c r="F211" s="61">
        <v>0.05</v>
      </c>
      <c r="G211" s="61">
        <v>-0.03</v>
      </c>
      <c r="H211" s="61">
        <v>0.19</v>
      </c>
      <c r="I211" s="61">
        <v>0.17</v>
      </c>
    </row>
    <row r="212" spans="1:9" x14ac:dyDescent="0.3">
      <c r="A212" s="30" t="s">
        <v>101</v>
      </c>
      <c r="B212" s="60">
        <v>0.19</v>
      </c>
      <c r="C212" s="60">
        <v>0.27</v>
      </c>
      <c r="D212" s="60">
        <v>0.17</v>
      </c>
      <c r="E212" s="60">
        <v>0.18</v>
      </c>
      <c r="F212" s="60">
        <v>0.24</v>
      </c>
      <c r="G212" s="60">
        <v>0.11</v>
      </c>
      <c r="H212" s="60">
        <v>0.19</v>
      </c>
      <c r="I212" s="60">
        <v>-0.13</v>
      </c>
    </row>
    <row r="213" spans="1:9" x14ac:dyDescent="0.3">
      <c r="A213" s="28" t="s">
        <v>112</v>
      </c>
      <c r="B213" s="61">
        <v>0.28000000000000003</v>
      </c>
      <c r="C213" s="61">
        <v>0.33</v>
      </c>
      <c r="D213" s="61">
        <v>0.18</v>
      </c>
      <c r="E213" s="61">
        <v>0.16</v>
      </c>
      <c r="F213" s="61">
        <v>0.25</v>
      </c>
      <c r="G213" s="61">
        <v>0.12</v>
      </c>
      <c r="H213" s="61">
        <v>0.19</v>
      </c>
      <c r="I213" s="61">
        <v>-0.1</v>
      </c>
    </row>
    <row r="214" spans="1:9" x14ac:dyDescent="0.3">
      <c r="A214" s="28" t="s">
        <v>113</v>
      </c>
      <c r="B214" s="61">
        <v>7.0000000000000007E-2</v>
      </c>
      <c r="C214" s="61">
        <v>0.17</v>
      </c>
      <c r="D214" s="61">
        <v>0.18</v>
      </c>
      <c r="E214" s="61">
        <v>0.23</v>
      </c>
      <c r="F214" s="61">
        <v>0.23</v>
      </c>
      <c r="G214" s="61">
        <v>0.08</v>
      </c>
      <c r="H214" s="61">
        <v>0.19</v>
      </c>
      <c r="I214" s="61">
        <v>-0.21</v>
      </c>
    </row>
    <row r="215" spans="1:9" x14ac:dyDescent="0.3">
      <c r="A215" s="28" t="s">
        <v>114</v>
      </c>
      <c r="B215" s="61">
        <v>0.01</v>
      </c>
      <c r="C215" s="61">
        <v>7.0000000000000007E-2</v>
      </c>
      <c r="D215" s="61">
        <v>0.03</v>
      </c>
      <c r="E215" s="61">
        <v>-0.01</v>
      </c>
      <c r="F215" s="61">
        <v>0.08</v>
      </c>
      <c r="G215" s="61">
        <v>0.11</v>
      </c>
      <c r="H215" s="61">
        <v>0.26</v>
      </c>
      <c r="I215" s="61">
        <v>-0.06</v>
      </c>
    </row>
    <row r="216" spans="1:9" x14ac:dyDescent="0.3">
      <c r="A216" s="30" t="s">
        <v>105</v>
      </c>
      <c r="B216" s="34"/>
      <c r="C216" s="34"/>
      <c r="D216" s="60">
        <v>0.13</v>
      </c>
      <c r="E216" s="60">
        <v>0.1</v>
      </c>
      <c r="F216" s="60">
        <v>0.13</v>
      </c>
      <c r="G216" s="60">
        <v>0.01</v>
      </c>
      <c r="H216" s="60">
        <v>0.08</v>
      </c>
      <c r="I216" s="60">
        <v>0.16</v>
      </c>
    </row>
    <row r="217" spans="1:9" x14ac:dyDescent="0.3">
      <c r="A217" s="28" t="s">
        <v>112</v>
      </c>
      <c r="B217" s="62"/>
      <c r="C217" s="62"/>
      <c r="D217" s="61">
        <v>0.16</v>
      </c>
      <c r="E217" s="61">
        <v>0.09</v>
      </c>
      <c r="F217" s="61">
        <v>0.12</v>
      </c>
      <c r="G217" s="61">
        <v>0</v>
      </c>
      <c r="H217" s="61">
        <v>0.08</v>
      </c>
      <c r="I217" s="61">
        <v>0.17</v>
      </c>
    </row>
    <row r="218" spans="1:9" x14ac:dyDescent="0.3">
      <c r="A218" s="28" t="s">
        <v>113</v>
      </c>
      <c r="B218" s="62"/>
      <c r="C218" s="62"/>
      <c r="D218" s="61">
        <v>0.09</v>
      </c>
      <c r="E218" s="61">
        <v>0.15</v>
      </c>
      <c r="F218" s="61">
        <v>0.15</v>
      </c>
      <c r="G218" s="61">
        <v>0.03</v>
      </c>
      <c r="H218" s="61">
        <v>0.19</v>
      </c>
      <c r="I218" s="61">
        <v>0.12</v>
      </c>
    </row>
    <row r="219" spans="1:9" x14ac:dyDescent="0.3">
      <c r="A219" s="28" t="s">
        <v>114</v>
      </c>
      <c r="B219" s="62"/>
      <c r="C219" s="62"/>
      <c r="D219" s="61">
        <v>-0.01</v>
      </c>
      <c r="E219" s="61">
        <v>-0.08</v>
      </c>
      <c r="F219" s="61">
        <v>0.08</v>
      </c>
      <c r="G219" s="61">
        <v>-0.04</v>
      </c>
      <c r="H219" s="61">
        <v>-0.09</v>
      </c>
      <c r="I219" s="61">
        <v>0.28000000000000003</v>
      </c>
    </row>
    <row r="220" spans="1:9" x14ac:dyDescent="0.3">
      <c r="A220" s="30" t="s">
        <v>214</v>
      </c>
      <c r="B220" s="60">
        <v>0.21</v>
      </c>
      <c r="C220" s="60">
        <v>0.14000000000000001</v>
      </c>
      <c r="D220" s="60"/>
      <c r="E220" s="60"/>
      <c r="F220" s="60"/>
      <c r="G220" s="60"/>
      <c r="H220" s="60"/>
      <c r="I220" s="60"/>
    </row>
    <row r="221" spans="1:9" x14ac:dyDescent="0.3">
      <c r="A221" s="28" t="s">
        <v>112</v>
      </c>
      <c r="B221" s="61">
        <v>0.25</v>
      </c>
      <c r="C221" s="61">
        <v>0.14000000000000001</v>
      </c>
      <c r="D221" s="61"/>
      <c r="E221" s="61"/>
      <c r="F221" s="61"/>
      <c r="G221" s="61"/>
      <c r="H221" s="61"/>
      <c r="I221" s="61"/>
    </row>
    <row r="222" spans="1:9" x14ac:dyDescent="0.3">
      <c r="A222" s="28" t="s">
        <v>113</v>
      </c>
      <c r="B222" s="61">
        <v>0.14000000000000001</v>
      </c>
      <c r="C222" s="61">
        <v>0.18</v>
      </c>
      <c r="D222" s="61"/>
      <c r="E222" s="61"/>
      <c r="F222" s="61"/>
      <c r="G222" s="61"/>
      <c r="H222" s="61"/>
      <c r="I222" s="61"/>
    </row>
    <row r="223" spans="1:9" x14ac:dyDescent="0.3">
      <c r="A223" s="28" t="s">
        <v>114</v>
      </c>
      <c r="B223" s="61">
        <v>0.15</v>
      </c>
      <c r="C223" s="61">
        <v>0.08</v>
      </c>
      <c r="D223" s="61"/>
      <c r="E223" s="61"/>
      <c r="F223" s="61"/>
      <c r="G223" s="61"/>
      <c r="H223" s="61"/>
      <c r="I223" s="61"/>
    </row>
    <row r="224" spans="1:9" x14ac:dyDescent="0.3">
      <c r="A224" s="30" t="s">
        <v>215</v>
      </c>
      <c r="B224" s="60">
        <v>0.15</v>
      </c>
      <c r="C224" s="60">
        <v>0.17</v>
      </c>
      <c r="D224" s="60"/>
      <c r="E224" s="60"/>
      <c r="F224" s="60"/>
      <c r="G224" s="60"/>
      <c r="H224" s="60"/>
      <c r="I224" s="60"/>
    </row>
    <row r="225" spans="1:9" x14ac:dyDescent="0.3">
      <c r="A225" s="28" t="s">
        <v>112</v>
      </c>
      <c r="B225" s="61">
        <v>0.22</v>
      </c>
      <c r="C225" s="61">
        <v>0.23</v>
      </c>
      <c r="D225" s="60"/>
      <c r="E225" s="60"/>
      <c r="F225" s="61"/>
      <c r="G225" s="61"/>
      <c r="H225" s="61"/>
      <c r="I225" s="61"/>
    </row>
    <row r="226" spans="1:9" x14ac:dyDescent="0.3">
      <c r="A226" s="28" t="s">
        <v>113</v>
      </c>
      <c r="B226" s="61">
        <v>0.05</v>
      </c>
      <c r="C226" s="61">
        <v>0.09</v>
      </c>
      <c r="D226" s="60"/>
      <c r="E226" s="60"/>
      <c r="F226" s="61"/>
      <c r="G226" s="61"/>
      <c r="H226" s="61"/>
      <c r="I226" s="61"/>
    </row>
    <row r="227" spans="1:9" x14ac:dyDescent="0.3">
      <c r="A227" s="28" t="s">
        <v>114</v>
      </c>
      <c r="B227" s="61">
        <v>0.14000000000000001</v>
      </c>
      <c r="C227" s="61">
        <v>7.0000000000000007E-2</v>
      </c>
      <c r="D227" s="60"/>
      <c r="E227" s="60"/>
      <c r="F227" s="61"/>
      <c r="G227" s="61"/>
      <c r="H227" s="61"/>
      <c r="I227" s="61"/>
    </row>
    <row r="228" spans="1:9" x14ac:dyDescent="0.3">
      <c r="A228" s="30" t="s">
        <v>216</v>
      </c>
      <c r="B228" s="60">
        <v>0.09</v>
      </c>
      <c r="C228" s="60">
        <v>0.22</v>
      </c>
      <c r="D228" s="60"/>
      <c r="E228" s="60"/>
      <c r="F228" s="60"/>
      <c r="G228" s="60"/>
      <c r="H228" s="60"/>
      <c r="I228" s="60"/>
    </row>
    <row r="229" spans="1:9" x14ac:dyDescent="0.3">
      <c r="A229" s="28" t="s">
        <v>112</v>
      </c>
      <c r="B229" s="61">
        <v>0.23</v>
      </c>
      <c r="C229" s="61">
        <v>0.34</v>
      </c>
      <c r="D229" s="60"/>
      <c r="E229" s="60"/>
      <c r="F229" s="61"/>
      <c r="G229" s="61"/>
      <c r="H229" s="61"/>
      <c r="I229" s="61"/>
    </row>
    <row r="230" spans="1:9" x14ac:dyDescent="0.3">
      <c r="A230" s="28" t="s">
        <v>113</v>
      </c>
      <c r="B230" s="61">
        <v>-0.08</v>
      </c>
      <c r="C230" s="61">
        <v>0.05</v>
      </c>
      <c r="D230" s="60"/>
      <c r="E230" s="60"/>
      <c r="F230" s="61"/>
      <c r="G230" s="61"/>
      <c r="H230" s="61"/>
      <c r="I230" s="61"/>
    </row>
    <row r="231" spans="1:9" x14ac:dyDescent="0.3">
      <c r="A231" s="28" t="s">
        <v>114</v>
      </c>
      <c r="B231" s="61">
        <v>-0.06</v>
      </c>
      <c r="C231" s="61">
        <v>0.03</v>
      </c>
      <c r="D231" s="60"/>
      <c r="E231" s="60"/>
      <c r="F231" s="61"/>
      <c r="G231" s="61"/>
      <c r="H231" s="61"/>
      <c r="I231" s="61"/>
    </row>
    <row r="232" spans="1:9" x14ac:dyDescent="0.3">
      <c r="A232" s="30" t="s">
        <v>217</v>
      </c>
      <c r="B232" s="60">
        <v>0.08</v>
      </c>
      <c r="C232" s="60">
        <v>0.13</v>
      </c>
      <c r="D232" s="60"/>
      <c r="E232" s="60"/>
      <c r="F232" s="60"/>
      <c r="G232" s="60"/>
      <c r="H232" s="60"/>
      <c r="I232" s="60"/>
    </row>
    <row r="233" spans="1:9" x14ac:dyDescent="0.3">
      <c r="A233" s="28" t="s">
        <v>112</v>
      </c>
      <c r="B233" s="61">
        <v>0.09</v>
      </c>
      <c r="C233" s="61">
        <v>0.14000000000000001</v>
      </c>
      <c r="D233" s="60"/>
      <c r="E233" s="60"/>
      <c r="F233" s="61"/>
      <c r="G233" s="61"/>
      <c r="H233" s="61"/>
      <c r="I233" s="61"/>
    </row>
    <row r="234" spans="1:9" x14ac:dyDescent="0.3">
      <c r="A234" s="28" t="s">
        <v>113</v>
      </c>
      <c r="B234" s="61">
        <v>0.05</v>
      </c>
      <c r="C234" s="61">
        <v>0.11</v>
      </c>
      <c r="D234" s="60"/>
      <c r="E234" s="60"/>
      <c r="F234" s="61"/>
      <c r="G234" s="61"/>
      <c r="H234" s="61"/>
      <c r="I234" s="61"/>
    </row>
    <row r="235" spans="1:9" x14ac:dyDescent="0.3">
      <c r="A235" s="28" t="s">
        <v>114</v>
      </c>
      <c r="B235" s="61">
        <v>0.05</v>
      </c>
      <c r="C235" s="61">
        <v>0.11</v>
      </c>
      <c r="D235" s="60"/>
      <c r="E235" s="60"/>
      <c r="F235" s="61"/>
      <c r="G235" s="61"/>
      <c r="H235" s="61"/>
      <c r="I235" s="61"/>
    </row>
    <row r="236" spans="1:9" x14ac:dyDescent="0.3">
      <c r="A236" s="30" t="s">
        <v>106</v>
      </c>
      <c r="B236" s="60">
        <v>-0.02</v>
      </c>
      <c r="C236" s="60">
        <v>-0.3</v>
      </c>
      <c r="D236" s="60">
        <v>0.02</v>
      </c>
      <c r="E236" s="60">
        <v>0.12</v>
      </c>
      <c r="F236" s="60">
        <v>-0.53</v>
      </c>
      <c r="G236" s="60">
        <v>-0.26</v>
      </c>
      <c r="H236" s="60">
        <v>-0.17</v>
      </c>
      <c r="I236" s="60">
        <v>3.02</v>
      </c>
    </row>
    <row r="237" spans="1:9" x14ac:dyDescent="0.3">
      <c r="A237" s="31" t="s">
        <v>102</v>
      </c>
      <c r="B237" s="63">
        <v>0.14000000000000001</v>
      </c>
      <c r="C237" s="63">
        <v>0.13</v>
      </c>
      <c r="D237" s="63">
        <v>0.08</v>
      </c>
      <c r="E237" s="63">
        <v>0.05</v>
      </c>
      <c r="F237" s="63">
        <v>0.11</v>
      </c>
      <c r="G237" s="63">
        <v>-0.02</v>
      </c>
      <c r="H237" s="63">
        <v>0.17</v>
      </c>
      <c r="I237" s="63">
        <v>0.06</v>
      </c>
    </row>
    <row r="238" spans="1:9" x14ac:dyDescent="0.3">
      <c r="A238" s="30" t="s">
        <v>103</v>
      </c>
      <c r="B238" s="60">
        <v>0.21</v>
      </c>
      <c r="C238" s="60">
        <v>0.02</v>
      </c>
      <c r="D238" s="60">
        <v>0.06</v>
      </c>
      <c r="E238" s="60">
        <v>-0.11</v>
      </c>
      <c r="F238" s="60">
        <v>0.03</v>
      </c>
      <c r="G238" s="60">
        <v>-0.01</v>
      </c>
      <c r="H238" s="60">
        <v>0.16</v>
      </c>
      <c r="I238" s="60">
        <v>7.0000000000000007E-2</v>
      </c>
    </row>
    <row r="239" spans="1:9" x14ac:dyDescent="0.3">
      <c r="A239" s="28" t="s">
        <v>112</v>
      </c>
      <c r="B239" s="62">
        <v>0</v>
      </c>
      <c r="C239" s="62">
        <v>0</v>
      </c>
      <c r="D239" s="62">
        <v>0</v>
      </c>
      <c r="E239" s="62">
        <v>0</v>
      </c>
      <c r="F239" s="61">
        <v>0.05</v>
      </c>
      <c r="G239" s="61">
        <v>0.01</v>
      </c>
      <c r="H239" s="61">
        <v>0.17</v>
      </c>
      <c r="I239" s="61">
        <v>0.06</v>
      </c>
    </row>
    <row r="240" spans="1:9" x14ac:dyDescent="0.3">
      <c r="A240" s="28" t="s">
        <v>113</v>
      </c>
      <c r="B240" s="62">
        <v>0</v>
      </c>
      <c r="C240" s="62">
        <v>0</v>
      </c>
      <c r="D240" s="62">
        <v>0</v>
      </c>
      <c r="E240" s="62">
        <v>0</v>
      </c>
      <c r="F240" s="61">
        <v>-0.17</v>
      </c>
      <c r="G240" s="61">
        <v>-0.22</v>
      </c>
      <c r="H240" s="61">
        <v>0.13</v>
      </c>
      <c r="I240" s="61">
        <v>-0.03</v>
      </c>
    </row>
    <row r="241" spans="1:9" x14ac:dyDescent="0.3">
      <c r="A241" s="28" t="s">
        <v>114</v>
      </c>
      <c r="B241" s="62">
        <v>0</v>
      </c>
      <c r="C241" s="62">
        <v>0</v>
      </c>
      <c r="D241" s="62">
        <v>0</v>
      </c>
      <c r="E241" s="62">
        <v>0</v>
      </c>
      <c r="F241" s="61">
        <v>-0.13</v>
      </c>
      <c r="G241" s="61">
        <v>0.08</v>
      </c>
      <c r="H241" s="61">
        <v>0.14000000000000001</v>
      </c>
      <c r="I241" s="61">
        <v>-0.16</v>
      </c>
    </row>
    <row r="242" spans="1:9" x14ac:dyDescent="0.3">
      <c r="A242" s="28" t="s">
        <v>120</v>
      </c>
      <c r="B242" s="62">
        <v>0</v>
      </c>
      <c r="C242" s="62">
        <v>0</v>
      </c>
      <c r="D242" s="62">
        <v>0</v>
      </c>
      <c r="E242" s="62">
        <v>0</v>
      </c>
      <c r="F242" s="61">
        <v>0.04</v>
      </c>
      <c r="G242" s="61">
        <v>-0.14000000000000001</v>
      </c>
      <c r="H242" s="61">
        <v>-0.01</v>
      </c>
      <c r="I242" s="61">
        <v>0.42</v>
      </c>
    </row>
    <row r="243" spans="1:9" x14ac:dyDescent="0.3">
      <c r="A243" s="27" t="s">
        <v>107</v>
      </c>
      <c r="B243" s="61">
        <v>0</v>
      </c>
      <c r="C243" s="61">
        <v>0</v>
      </c>
      <c r="D243" s="61">
        <v>0</v>
      </c>
      <c r="E243" s="61">
        <v>0</v>
      </c>
      <c r="F243" s="61">
        <v>0</v>
      </c>
      <c r="G243" s="61">
        <v>0</v>
      </c>
      <c r="H243" s="61">
        <v>0</v>
      </c>
      <c r="I243" s="61">
        <v>0</v>
      </c>
    </row>
    <row r="244" spans="1:9" ht="15" thickBot="1" x14ac:dyDescent="0.35">
      <c r="A244" s="29" t="s">
        <v>104</v>
      </c>
      <c r="B244" s="64">
        <v>0.14000000000000001</v>
      </c>
      <c r="C244" s="64">
        <v>0.12</v>
      </c>
      <c r="D244" s="64">
        <v>0.08</v>
      </c>
      <c r="E244" s="64">
        <v>0.04</v>
      </c>
      <c r="F244" s="64">
        <v>0.11</v>
      </c>
      <c r="G244" s="64">
        <v>-0.02</v>
      </c>
      <c r="H244" s="64">
        <v>0.17</v>
      </c>
      <c r="I244" s="64">
        <v>0.06</v>
      </c>
    </row>
    <row r="245"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workbookViewId="0">
      <selection activeCell="J14" sqref="J14"/>
    </sheetView>
  </sheetViews>
  <sheetFormatPr defaultRowHeight="14.4" x14ac:dyDescent="0.3"/>
  <cols>
    <col min="1" max="1" width="48.77734375" customWidth="1"/>
    <col min="2" max="14" width="11.77734375" customWidth="1"/>
    <col min="15" max="15" width="54" bestFit="1" customWidth="1"/>
    <col min="16" max="16" width="91" customWidth="1"/>
    <col min="18" max="18" width="48.77734375" customWidth="1"/>
    <col min="19" max="21" width="11.77734375" customWidth="1"/>
  </cols>
  <sheetData>
    <row r="1" spans="1:21"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8" t="s">
        <v>223</v>
      </c>
      <c r="R3" s="34" t="s">
        <v>138</v>
      </c>
      <c r="S3" s="9">
        <f>S9+S21+S33+S45+S57+S63+S69</f>
        <v>51161.196732827491</v>
      </c>
      <c r="T3" s="9">
        <f>T9+T21+T33+T45+T57+T170+T63+T69</f>
        <v>51217</v>
      </c>
      <c r="U3" s="9">
        <f>T3-S3</f>
        <v>55.80326717250864</v>
      </c>
    </row>
    <row r="4" spans="1:21" x14ac:dyDescent="0.3">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8"/>
      <c r="R4" s="35" t="s">
        <v>128</v>
      </c>
      <c r="S4" s="40">
        <f>J4</f>
        <v>9.5294299568132956E-2</v>
      </c>
      <c r="T4" s="40">
        <f>+IFERROR(T3/I3-1,"nm")</f>
        <v>9.6488974523656568E-2</v>
      </c>
      <c r="U4" s="40">
        <f t="shared" ref="U4" si="5">T4-S4</f>
        <v>1.1946749555236114E-3</v>
      </c>
    </row>
    <row r="5" spans="1:21" x14ac:dyDescent="0.3">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8"/>
      <c r="R5" s="34" t="s">
        <v>133</v>
      </c>
      <c r="S5" s="9">
        <f>S17+S29+S41+S53+S59+S65+S71</f>
        <v>7590.1530613957257</v>
      </c>
      <c r="T5" s="9">
        <f>T17+T29+T41+T53+T59+T65+T71</f>
        <v>6195</v>
      </c>
      <c r="U5" s="9">
        <f>T5-S5</f>
        <v>-1395.1530613957257</v>
      </c>
    </row>
    <row r="6" spans="1:21" x14ac:dyDescent="0.3">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8"/>
      <c r="R6" s="35" t="s">
        <v>128</v>
      </c>
      <c r="S6" s="40">
        <f>J12</f>
        <v>0.10708183509272606</v>
      </c>
      <c r="T6" s="40">
        <f>+IFERROR(T5/I11-1,"nm")</f>
        <v>-9.6411901983663895E-2</v>
      </c>
      <c r="U6" s="40">
        <f>T6-S6</f>
        <v>-0.20349373707638996</v>
      </c>
    </row>
    <row r="7" spans="1:21" x14ac:dyDescent="0.3">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8"/>
      <c r="R7" s="35" t="s">
        <v>130</v>
      </c>
      <c r="S7" s="40">
        <f t="shared" ref="S7" si="10">J13</f>
        <v>0.14835761370150907</v>
      </c>
      <c r="T7" s="40">
        <f>+IFERROR(T5/T$3,"nm")</f>
        <v>0.12095593260050373</v>
      </c>
      <c r="U7" s="40">
        <f>T7-S7</f>
        <v>-2.740168110100534E-2</v>
      </c>
    </row>
    <row r="8" spans="1:21" x14ac:dyDescent="0.3">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8"/>
      <c r="R8" s="36" t="s">
        <v>99</v>
      </c>
      <c r="S8" s="32"/>
      <c r="T8" s="32"/>
      <c r="U8" s="32"/>
    </row>
    <row r="9" spans="1:21" x14ac:dyDescent="0.3">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8"/>
      <c r="R9" s="9" t="s">
        <v>135</v>
      </c>
      <c r="S9" s="9">
        <f>S11+S13+S15</f>
        <v>19461.588333333337</v>
      </c>
      <c r="T9" s="9">
        <f>T11+T13+T15</f>
        <v>21608</v>
      </c>
      <c r="U9" s="9">
        <f t="shared" ref="U9:U19" si="13">T9-S9</f>
        <v>2146.4116666666632</v>
      </c>
    </row>
    <row r="10" spans="1:21" x14ac:dyDescent="0.3">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8"/>
      <c r="R10" s="37" t="s">
        <v>128</v>
      </c>
      <c r="S10" s="40">
        <f>J22</f>
        <v>6.0403657894259055E-2</v>
      </c>
      <c r="T10" s="40">
        <f>+IFERROR(T9/I21-1,"nm")</f>
        <v>0.17735520078461287</v>
      </c>
      <c r="U10" s="40">
        <f t="shared" si="13"/>
        <v>0.11695154289035381</v>
      </c>
    </row>
    <row r="11" spans="1:21" x14ac:dyDescent="0.3">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8"/>
      <c r="R11" s="38" t="s">
        <v>112</v>
      </c>
      <c r="S11" s="3">
        <f>J23</f>
        <v>12982.060000000001</v>
      </c>
      <c r="T11" s="3">
        <v>14897</v>
      </c>
      <c r="U11" s="3">
        <f t="shared" si="13"/>
        <v>1914.9399999999987</v>
      </c>
    </row>
    <row r="12" spans="1:21" x14ac:dyDescent="0.3">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
      <c r="A20" s="36" t="str">
        <f>+Historicals!A109</f>
        <v>North America</v>
      </c>
      <c r="B20" s="36"/>
      <c r="C20" s="36"/>
      <c r="D20" s="36"/>
      <c r="E20" s="36"/>
      <c r="F20" s="36"/>
      <c r="G20" s="36"/>
      <c r="H20" s="36"/>
      <c r="I20" s="36"/>
      <c r="J20" s="32"/>
      <c r="K20" s="32"/>
      <c r="L20" s="32"/>
      <c r="M20" s="32"/>
      <c r="N20" s="32"/>
      <c r="P20" s="88" t="s">
        <v>229</v>
      </c>
      <c r="R20" s="36" t="s">
        <v>100</v>
      </c>
      <c r="S20" s="32"/>
      <c r="T20" s="32"/>
      <c r="U20" s="32"/>
    </row>
    <row r="21" spans="1:21" x14ac:dyDescent="0.3">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8"/>
      <c r="R21" s="9" t="s">
        <v>135</v>
      </c>
      <c r="S21" s="9">
        <f>S23+S25+S27</f>
        <v>13831.214999999998</v>
      </c>
      <c r="T21" s="9">
        <f>T23+T25+T27</f>
        <v>13418</v>
      </c>
      <c r="U21" s="9">
        <f t="shared" ref="U21:U55" si="28">T21-S21</f>
        <v>-413.21499999999833</v>
      </c>
    </row>
    <row r="22" spans="1:21" x14ac:dyDescent="0.3">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8"/>
      <c r="R22" s="37" t="s">
        <v>128</v>
      </c>
      <c r="S22" s="40">
        <f>J53</f>
        <v>0.10835924352912873</v>
      </c>
      <c r="T22" s="40">
        <f>+IFERROR(T21/I52-1,"nm")</f>
        <v>7.524641397547871E-2</v>
      </c>
      <c r="U22" s="40">
        <f t="shared" si="28"/>
        <v>-3.3112829553650025E-2</v>
      </c>
    </row>
    <row r="23" spans="1:21" x14ac:dyDescent="0.3">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8"/>
      <c r="R23" s="38" t="s">
        <v>112</v>
      </c>
      <c r="S23" s="3">
        <f>J56</f>
        <v>8034.4499999999989</v>
      </c>
      <c r="T23" s="3">
        <v>8260</v>
      </c>
      <c r="U23" s="3">
        <f t="shared" si="28"/>
        <v>225.55000000000109</v>
      </c>
    </row>
    <row r="24" spans="1:21" x14ac:dyDescent="0.3">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8"/>
      <c r="R24" s="37" t="s">
        <v>128</v>
      </c>
      <c r="S24" s="40">
        <f>J57</f>
        <v>8.7499999999999994E-2</v>
      </c>
      <c r="T24" s="40">
        <f>+IFERROR(T23/I56-1,"nm")</f>
        <v>0.11802923659989162</v>
      </c>
      <c r="U24" s="40">
        <f t="shared" si="28"/>
        <v>3.0529236599891624E-2</v>
      </c>
    </row>
    <row r="25" spans="1:21" x14ac:dyDescent="0.3">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8"/>
      <c r="R25" s="38" t="s">
        <v>113</v>
      </c>
      <c r="S25" s="3">
        <f>J60</f>
        <v>5183.415</v>
      </c>
      <c r="T25" s="3">
        <v>4566</v>
      </c>
      <c r="U25" s="3">
        <f t="shared" si="28"/>
        <v>-617.41499999999996</v>
      </c>
    </row>
    <row r="26" spans="1:21" x14ac:dyDescent="0.3">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8"/>
      <c r="R26" s="37" t="s">
        <v>128</v>
      </c>
      <c r="S26" s="40">
        <f>J61</f>
        <v>0.14500000000000002</v>
      </c>
      <c r="T26" s="40">
        <f>+IFERROR(T25/I60-1,"nm")</f>
        <v>8.6149768058316756E-3</v>
      </c>
      <c r="U26" s="40">
        <f t="shared" si="28"/>
        <v>-0.13638502319416834</v>
      </c>
    </row>
    <row r="27" spans="1:21" x14ac:dyDescent="0.3">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8"/>
      <c r="R27" s="38" t="s">
        <v>114</v>
      </c>
      <c r="S27" s="3">
        <f>J64</f>
        <v>613.34999999999991</v>
      </c>
      <c r="T27" s="3">
        <v>592</v>
      </c>
      <c r="U27" s="3">
        <f t="shared" si="28"/>
        <v>-21.349999999999909</v>
      </c>
    </row>
    <row r="28" spans="1:21" x14ac:dyDescent="0.3">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8"/>
      <c r="R28" s="37" t="s">
        <v>128</v>
      </c>
      <c r="S28" s="40">
        <f>J65</f>
        <v>8.7499999999999994E-2</v>
      </c>
      <c r="T28" s="40">
        <f>+IFERROR(T27/I64-1,"nm")</f>
        <v>4.9645390070921946E-2</v>
      </c>
      <c r="U28" s="40">
        <f t="shared" si="28"/>
        <v>-3.7854609929078048E-2</v>
      </c>
    </row>
    <row r="29" spans="1:21" x14ac:dyDescent="0.3">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8"/>
      <c r="R29" s="9" t="s">
        <v>133</v>
      </c>
      <c r="S29" s="9">
        <f>J75</f>
        <v>4084.9863282378137</v>
      </c>
      <c r="T29" s="9">
        <v>3531</v>
      </c>
      <c r="U29" s="9">
        <f t="shared" si="28"/>
        <v>-553.98632823781372</v>
      </c>
    </row>
    <row r="30" spans="1:21" x14ac:dyDescent="0.3">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8"/>
      <c r="R30" s="39" t="s">
        <v>128</v>
      </c>
      <c r="S30" s="40">
        <f t="shared" ref="S30:S31" si="40">J76</f>
        <v>0.24050602132943016</v>
      </c>
      <c r="T30" s="40">
        <f>+IFERROR(T29/I75-1,"nm")</f>
        <v>7.227452171272386E-2</v>
      </c>
      <c r="U30" s="40">
        <f t="shared" si="28"/>
        <v>-0.1682314996167063</v>
      </c>
    </row>
    <row r="31" spans="1:21" x14ac:dyDescent="0.3">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8"/>
      <c r="R31" s="39" t="s">
        <v>130</v>
      </c>
      <c r="S31" s="40">
        <f t="shared" si="40"/>
        <v>0.29534544349414094</v>
      </c>
      <c r="T31" s="40">
        <f>+IFERROR(T29/T$21,"nm")</f>
        <v>0.26315397227604709</v>
      </c>
      <c r="U31" s="40">
        <f t="shared" si="28"/>
        <v>-3.2191471218093848E-2</v>
      </c>
    </row>
    <row r="32" spans="1:21" x14ac:dyDescent="0.3">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8"/>
      <c r="R32" s="36" t="s">
        <v>101</v>
      </c>
      <c r="S32" s="36"/>
      <c r="T32" s="36"/>
      <c r="U32" s="36">
        <f t="shared" si="28"/>
        <v>0</v>
      </c>
    </row>
    <row r="33" spans="1:21" x14ac:dyDescent="0.3">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8"/>
      <c r="R33" s="9" t="s">
        <v>135</v>
      </c>
      <c r="S33" s="9">
        <f>S35+S37+S39</f>
        <v>8760.2033333333347</v>
      </c>
      <c r="T33" s="9">
        <f>T35+T37+T39</f>
        <v>7248</v>
      </c>
      <c r="U33" s="9">
        <f t="shared" si="28"/>
        <v>-1512.2033333333347</v>
      </c>
    </row>
    <row r="34" spans="1:21" x14ac:dyDescent="0.3">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8"/>
      <c r="R34" s="37" t="s">
        <v>128</v>
      </c>
      <c r="S34" s="40">
        <f>J86</f>
        <v>0.1607530586104855</v>
      </c>
      <c r="T34" s="40">
        <f>+IFERROR(T33/I85-1,"nm")</f>
        <v>-3.9618391413806853E-2</v>
      </c>
      <c r="U34" s="40">
        <f t="shared" si="28"/>
        <v>-0.20037145002429235</v>
      </c>
    </row>
    <row r="35" spans="1:21" x14ac:dyDescent="0.3">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8"/>
      <c r="R35" s="38" t="s">
        <v>112</v>
      </c>
      <c r="S35" s="3">
        <f>J89</f>
        <v>6408.9333333333334</v>
      </c>
      <c r="T35" s="3">
        <v>5435</v>
      </c>
      <c r="U35" s="3">
        <f t="shared" si="28"/>
        <v>-973.93333333333339</v>
      </c>
    </row>
    <row r="36" spans="1:21" x14ac:dyDescent="0.3">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8"/>
      <c r="R36" s="37" t="s">
        <v>128</v>
      </c>
      <c r="S36" s="40">
        <f>J90</f>
        <v>0.18333333333333335</v>
      </c>
      <c r="T36" s="40">
        <f>+IFERROR(T35/I89-1,"nm")</f>
        <v>3.5081240768095601E-3</v>
      </c>
      <c r="U36" s="40">
        <f t="shared" si="28"/>
        <v>-0.17982520925652379</v>
      </c>
    </row>
    <row r="37" spans="1:21" x14ac:dyDescent="0.3">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8"/>
      <c r="R37" s="38" t="s">
        <v>113</v>
      </c>
      <c r="S37" s="3">
        <f>J93</f>
        <v>2154.41</v>
      </c>
      <c r="T37" s="3">
        <v>1666</v>
      </c>
      <c r="U37" s="3">
        <f t="shared" si="28"/>
        <v>-488.40999999999985</v>
      </c>
    </row>
    <row r="38" spans="1:21" x14ac:dyDescent="0.3">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8"/>
      <c r="R38" s="37" t="s">
        <v>128</v>
      </c>
      <c r="S38" s="40">
        <f>J94</f>
        <v>0.11166666666666668</v>
      </c>
      <c r="T38" s="40">
        <f>+IFERROR(T37/I93-1,"nm")</f>
        <v>-0.14035087719298245</v>
      </c>
      <c r="U38" s="40">
        <f t="shared" si="28"/>
        <v>-0.25201754385964914</v>
      </c>
    </row>
    <row r="39" spans="1:21" x14ac:dyDescent="0.3">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8"/>
      <c r="R39" s="38" t="s">
        <v>114</v>
      </c>
      <c r="S39" s="3">
        <f>J97</f>
        <v>196.86</v>
      </c>
      <c r="T39" s="3">
        <v>147</v>
      </c>
      <c r="U39" s="3">
        <f t="shared" si="28"/>
        <v>-49.860000000000014</v>
      </c>
    </row>
    <row r="40" spans="1:21" x14ac:dyDescent="0.3">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8"/>
      <c r="R40" s="37" t="s">
        <v>128</v>
      </c>
      <c r="S40" s="40">
        <f>J98</f>
        <v>0.02</v>
      </c>
      <c r="T40" s="40">
        <f>+IFERROR(T39/I97-1,"nm")</f>
        <v>-0.23834196891191706</v>
      </c>
      <c r="U40" s="40">
        <f t="shared" si="28"/>
        <v>-0.25834196891191707</v>
      </c>
    </row>
    <row r="41" spans="1:21" x14ac:dyDescent="0.3">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8"/>
      <c r="R41" s="9" t="s">
        <v>133</v>
      </c>
      <c r="S41" s="9">
        <f>J108</f>
        <v>2707.1155956450357</v>
      </c>
      <c r="T41" s="9">
        <v>2283</v>
      </c>
      <c r="U41" s="9">
        <f t="shared" si="28"/>
        <v>-424.11559564503568</v>
      </c>
    </row>
    <row r="42" spans="1:21" x14ac:dyDescent="0.3">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8"/>
      <c r="R42" s="39" t="s">
        <v>128</v>
      </c>
      <c r="S42" s="40">
        <f t="shared" ref="S42:S43" si="59">J109</f>
        <v>0.14465775714377835</v>
      </c>
      <c r="T42" s="40">
        <f>+IFERROR(T41/I108-1,"nm")</f>
        <v>-3.4672304439746338E-2</v>
      </c>
      <c r="U42" s="40">
        <f t="shared" si="28"/>
        <v>-0.17933006158352469</v>
      </c>
    </row>
    <row r="43" spans="1:21" x14ac:dyDescent="0.3">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8"/>
      <c r="R43" s="39" t="s">
        <v>130</v>
      </c>
      <c r="S43" s="40">
        <f t="shared" si="59"/>
        <v>0.30902428775188651</v>
      </c>
      <c r="T43" s="40">
        <f>+IFERROR(T41/T33,"nm")</f>
        <v>0.31498344370860926</v>
      </c>
      <c r="U43" s="40">
        <f t="shared" si="28"/>
        <v>5.9591559567227503E-3</v>
      </c>
    </row>
    <row r="44" spans="1:21" x14ac:dyDescent="0.3">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8"/>
      <c r="R44" s="36" t="s">
        <v>105</v>
      </c>
      <c r="S44" s="36"/>
      <c r="T44" s="36"/>
      <c r="U44" s="36">
        <f t="shared" si="28"/>
        <v>0</v>
      </c>
    </row>
    <row r="45" spans="1:21" x14ac:dyDescent="0.3">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8"/>
      <c r="R45" s="9" t="s">
        <v>135</v>
      </c>
      <c r="S45" s="9">
        <f>S47+S49+S51</f>
        <v>6731.0549999999994</v>
      </c>
      <c r="T45" s="9">
        <f>T47+T49+T51</f>
        <v>6431</v>
      </c>
      <c r="U45" s="9">
        <f t="shared" si="28"/>
        <v>-300.05499999999938</v>
      </c>
    </row>
    <row r="46" spans="1:21" x14ac:dyDescent="0.3">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8"/>
      <c r="R46" s="37" t="s">
        <v>128</v>
      </c>
      <c r="S46" s="40">
        <f>J119</f>
        <v>0.1303198992443324</v>
      </c>
      <c r="T46" s="40">
        <f>+IFERROR(T45/I118-1,"nm")</f>
        <v>7.9932829554995699E-2</v>
      </c>
      <c r="U46" s="40">
        <f t="shared" si="28"/>
        <v>-5.0387069689336705E-2</v>
      </c>
    </row>
    <row r="47" spans="1:21" x14ac:dyDescent="0.3">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8"/>
      <c r="R47" s="38" t="s">
        <v>112</v>
      </c>
      <c r="S47" s="3">
        <f>J122</f>
        <v>4665.9849999999997</v>
      </c>
      <c r="T47" s="3">
        <v>4543</v>
      </c>
      <c r="U47" s="3">
        <f t="shared" si="28"/>
        <v>-122.98499999999967</v>
      </c>
    </row>
    <row r="48" spans="1:21" x14ac:dyDescent="0.3">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8"/>
      <c r="R48" s="37" t="s">
        <v>128</v>
      </c>
      <c r="S48" s="40">
        <f>J123</f>
        <v>0.13500000000000001</v>
      </c>
      <c r="T48" s="40">
        <f>+IFERROR(T47/I122-1,"nm")</f>
        <v>0.10508392118705911</v>
      </c>
      <c r="U48" s="40">
        <f t="shared" si="28"/>
        <v>-2.9916078812940894E-2</v>
      </c>
    </row>
    <row r="49" spans="1:21" x14ac:dyDescent="0.3">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8"/>
      <c r="R49" s="38" t="s">
        <v>113</v>
      </c>
      <c r="S49" s="3">
        <f>J126</f>
        <v>1815.2749999999999</v>
      </c>
      <c r="T49" s="3">
        <v>1664</v>
      </c>
      <c r="U49" s="3">
        <f t="shared" si="28"/>
        <v>-151.27499999999986</v>
      </c>
    </row>
    <row r="50" spans="1:21" x14ac:dyDescent="0.3">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8"/>
      <c r="R50" s="37" t="s">
        <v>128</v>
      </c>
      <c r="S50" s="40">
        <f>J127</f>
        <v>0.1275</v>
      </c>
      <c r="T50" s="40">
        <f>+IFERROR(T49/I126-1,"nm")</f>
        <v>3.354037267080745E-2</v>
      </c>
      <c r="U50" s="40">
        <f t="shared" si="28"/>
        <v>-9.3959627329192552E-2</v>
      </c>
    </row>
    <row r="51" spans="1:21" x14ac:dyDescent="0.3">
      <c r="A51" s="36" t="s">
        <v>100</v>
      </c>
      <c r="B51" s="36"/>
      <c r="C51" s="36"/>
      <c r="D51" s="36"/>
      <c r="E51" s="36"/>
      <c r="F51" s="36"/>
      <c r="G51" s="36"/>
      <c r="H51" s="36"/>
      <c r="I51" s="36"/>
      <c r="J51" s="32"/>
      <c r="K51" s="32"/>
      <c r="L51" s="32"/>
      <c r="M51" s="32"/>
      <c r="N51" s="32"/>
      <c r="P51" s="88" t="s">
        <v>233</v>
      </c>
      <c r="R51" s="38" t="s">
        <v>114</v>
      </c>
      <c r="S51" s="3">
        <f>J130</f>
        <v>249.79499999999999</v>
      </c>
      <c r="T51" s="3">
        <v>224</v>
      </c>
      <c r="U51" s="3">
        <f t="shared" si="28"/>
        <v>-25.794999999999987</v>
      </c>
    </row>
    <row r="52" spans="1:21" x14ac:dyDescent="0.3">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8"/>
      <c r="R52" s="37" t="s">
        <v>128</v>
      </c>
      <c r="S52" s="40">
        <f>J131</f>
        <v>6.7500000000000004E-2</v>
      </c>
      <c r="T52" s="40">
        <f>+IFERROR(T51/I130-1,"nm")</f>
        <v>-4.2735042735042694E-2</v>
      </c>
      <c r="U52" s="40">
        <f t="shared" si="28"/>
        <v>-0.1102350427350427</v>
      </c>
    </row>
    <row r="53" spans="1:21" x14ac:dyDescent="0.3">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8"/>
      <c r="R53" s="9" t="s">
        <v>133</v>
      </c>
      <c r="S53" s="9">
        <f>J141</f>
        <v>2151.5243540749711</v>
      </c>
      <c r="T53" s="9">
        <v>1932</v>
      </c>
      <c r="U53" s="9">
        <f t="shared" si="28"/>
        <v>-219.52435407497114</v>
      </c>
    </row>
    <row r="54" spans="1:21" x14ac:dyDescent="0.3">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8"/>
      <c r="R54" s="39" t="s">
        <v>128</v>
      </c>
      <c r="S54" s="40">
        <f t="shared" ref="S54:S55" si="75">J142</f>
        <v>0.13477022894249524</v>
      </c>
      <c r="T54" s="40">
        <f>+IFERROR(T53/I141-1,"nm")</f>
        <v>1.8987341772152E-2</v>
      </c>
      <c r="U54" s="40">
        <f t="shared" si="28"/>
        <v>-0.11578288717034324</v>
      </c>
    </row>
    <row r="55" spans="1:21" x14ac:dyDescent="0.3">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8"/>
      <c r="R55" s="39" t="s">
        <v>130</v>
      </c>
      <c r="S55" s="40">
        <f t="shared" si="75"/>
        <v>0.31964147582733632</v>
      </c>
      <c r="T55" s="40">
        <f>+IFERROR(T53/T45,"nm")</f>
        <v>0.30041984139325145</v>
      </c>
      <c r="U55" s="40">
        <f t="shared" si="28"/>
        <v>-1.9221634434084867E-2</v>
      </c>
    </row>
    <row r="56" spans="1:21" x14ac:dyDescent="0.3">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8"/>
      <c r="R56" s="36" t="s">
        <v>106</v>
      </c>
      <c r="S56" s="32"/>
      <c r="T56" s="32"/>
      <c r="U56" s="32"/>
    </row>
    <row r="57" spans="1:21" x14ac:dyDescent="0.3">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8"/>
      <c r="R57" s="9" t="s">
        <v>135</v>
      </c>
      <c r="S57" s="9">
        <f>J151</f>
        <v>89.512774610737679</v>
      </c>
      <c r="T57" s="9">
        <v>58</v>
      </c>
      <c r="U57" s="9">
        <f t="shared" ref="U57:U73" si="80">T57-S57</f>
        <v>-31.512774610737679</v>
      </c>
    </row>
    <row r="58" spans="1:21" x14ac:dyDescent="0.3">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8"/>
      <c r="R58" s="37" t="s">
        <v>128</v>
      </c>
      <c r="S58" s="40">
        <v>0</v>
      </c>
      <c r="T58" s="40">
        <f>+IFERROR(T57/I151-1,"nm")</f>
        <v>-0.43137254901960786</v>
      </c>
      <c r="U58" s="40">
        <f t="shared" si="80"/>
        <v>-0.43137254901960786</v>
      </c>
    </row>
    <row r="59" spans="1:21" x14ac:dyDescent="0.3">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8"/>
      <c r="R59" s="9" t="s">
        <v>133</v>
      </c>
      <c r="S59" s="3">
        <f>J160</f>
        <v>-4741.2393260842473</v>
      </c>
      <c r="T59" s="3">
        <v>-4841</v>
      </c>
      <c r="U59" s="3">
        <f t="shared" si="80"/>
        <v>-99.760673915752704</v>
      </c>
    </row>
    <row r="60" spans="1:21" x14ac:dyDescent="0.3">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8"/>
      <c r="R60" s="39" t="s">
        <v>128</v>
      </c>
      <c r="S60" s="40">
        <v>0</v>
      </c>
      <c r="T60" s="40">
        <f>+IFERROR(T59/I160-1,"nm")</f>
        <v>0.13585171281088693</v>
      </c>
      <c r="U60" s="40">
        <f t="shared" si="80"/>
        <v>0.13585171281088693</v>
      </c>
    </row>
    <row r="61" spans="1:21" x14ac:dyDescent="0.3">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8"/>
      <c r="R61" s="39" t="s">
        <v>130</v>
      </c>
      <c r="S61" s="40">
        <f>J162</f>
        <v>-52.967180904651599</v>
      </c>
      <c r="T61" s="40">
        <f>+IFERROR(T59/T57,"nm")</f>
        <v>-83.465517241379317</v>
      </c>
      <c r="U61" s="40">
        <f t="shared" si="80"/>
        <v>-30.498336336727718</v>
      </c>
    </row>
    <row r="62" spans="1:21" x14ac:dyDescent="0.3">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8"/>
      <c r="R62" s="70" t="s">
        <v>103</v>
      </c>
      <c r="S62" s="32"/>
      <c r="T62" s="32"/>
      <c r="U62" s="32"/>
    </row>
    <row r="63" spans="1:21" x14ac:dyDescent="0.3">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8"/>
      <c r="R63" s="9" t="s">
        <v>135</v>
      </c>
      <c r="S63" s="9">
        <f>J177</f>
        <v>2359.6222915500816</v>
      </c>
      <c r="T63" s="9">
        <v>2427</v>
      </c>
      <c r="U63" s="9">
        <f t="shared" si="80"/>
        <v>67.377708449918373</v>
      </c>
    </row>
    <row r="64" spans="1:21" x14ac:dyDescent="0.3">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8"/>
      <c r="R64" s="37" t="s">
        <v>128</v>
      </c>
      <c r="S64" s="40">
        <v>0</v>
      </c>
      <c r="T64" s="40">
        <f>+IFERROR(T63/I177-1,"nm")</f>
        <v>3.4526854219948833E-2</v>
      </c>
      <c r="U64" s="40">
        <f t="shared" si="80"/>
        <v>3.4526854219948833E-2</v>
      </c>
    </row>
    <row r="65" spans="1:21" x14ac:dyDescent="0.3">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8"/>
      <c r="R65" s="9" t="s">
        <v>133</v>
      </c>
      <c r="S65" s="3">
        <f>J186</f>
        <v>639.67074185662261</v>
      </c>
      <c r="T65" s="3">
        <v>676</v>
      </c>
      <c r="U65" s="3">
        <f t="shared" si="80"/>
        <v>36.329258143377388</v>
      </c>
    </row>
    <row r="66" spans="1:21" x14ac:dyDescent="0.3">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8"/>
      <c r="R66" s="39" t="s">
        <v>128</v>
      </c>
      <c r="S66" s="40">
        <v>0</v>
      </c>
      <c r="T66" s="40">
        <f>+IFERROR(T65/I186-1,"nm")</f>
        <v>1.0463378176382765E-2</v>
      </c>
      <c r="U66" s="40">
        <f t="shared" si="80"/>
        <v>1.0463378176382765E-2</v>
      </c>
    </row>
    <row r="67" spans="1:21" x14ac:dyDescent="0.3">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8"/>
      <c r="R67" s="39" t="s">
        <v>130</v>
      </c>
      <c r="S67" s="40">
        <f>J188</f>
        <v>0.27109031142285511</v>
      </c>
      <c r="T67" s="40">
        <f>+IFERROR(T65/T63,"nm")</f>
        <v>0.27853316852080756</v>
      </c>
      <c r="U67" s="40">
        <f t="shared" si="80"/>
        <v>7.4428570979524489E-3</v>
      </c>
    </row>
    <row r="68" spans="1:21" x14ac:dyDescent="0.3">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8"/>
      <c r="R68" s="70" t="s">
        <v>107</v>
      </c>
      <c r="S68" s="32"/>
      <c r="T68" s="32"/>
      <c r="U68" s="32"/>
    </row>
    <row r="69" spans="1:21" x14ac:dyDescent="0.3">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8"/>
      <c r="R69" s="9" t="s">
        <v>135</v>
      </c>
      <c r="S69" s="9">
        <f>J196</f>
        <v>-72</v>
      </c>
      <c r="T69" s="9">
        <v>27</v>
      </c>
      <c r="U69" s="9">
        <f t="shared" si="80"/>
        <v>99</v>
      </c>
    </row>
    <row r="70" spans="1:21" x14ac:dyDescent="0.3">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8"/>
      <c r="R70" s="37" t="s">
        <v>128</v>
      </c>
      <c r="S70" s="40">
        <v>0</v>
      </c>
      <c r="T70" s="40">
        <f>+IFERROR(T69/I196-1,"nm")</f>
        <v>-1.375</v>
      </c>
      <c r="U70" s="40">
        <f t="shared" si="80"/>
        <v>-1.375</v>
      </c>
    </row>
    <row r="71" spans="1:21" x14ac:dyDescent="0.3">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8"/>
      <c r="R71" s="9" t="s">
        <v>133</v>
      </c>
      <c r="S71" s="3">
        <f>J205</f>
        <v>-2454.2328147007956</v>
      </c>
      <c r="T71" s="3">
        <v>-2840</v>
      </c>
      <c r="U71" s="3">
        <f t="shared" si="80"/>
        <v>-385.76718529920436</v>
      </c>
    </row>
    <row r="72" spans="1:21" x14ac:dyDescent="0.3">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8"/>
      <c r="R72" s="39" t="s">
        <v>128</v>
      </c>
      <c r="S72" s="40">
        <f>J206</f>
        <v>0.10600847890977723</v>
      </c>
      <c r="T72" s="40">
        <f>+IFERROR(T71/I205-1,"nm")</f>
        <v>0.27985579089680046</v>
      </c>
      <c r="U72" s="40">
        <f t="shared" si="80"/>
        <v>0.17384731198702325</v>
      </c>
    </row>
    <row r="73" spans="1:21" x14ac:dyDescent="0.3">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8"/>
      <c r="R73" s="39" t="s">
        <v>130</v>
      </c>
      <c r="S73" s="40">
        <f t="shared" ref="S73" si="103">J207</f>
        <v>34.086566870844386</v>
      </c>
      <c r="T73" s="40">
        <f>+IFERROR(T71/T69,"nm")</f>
        <v>-105.18518518518519</v>
      </c>
      <c r="U73" s="40">
        <f t="shared" si="80"/>
        <v>-139.27175205602958</v>
      </c>
    </row>
    <row r="74" spans="1:21" x14ac:dyDescent="0.3">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8"/>
    </row>
    <row r="75" spans="1:21" x14ac:dyDescent="0.3">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8"/>
    </row>
    <row r="76" spans="1:21" x14ac:dyDescent="0.3">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8"/>
    </row>
    <row r="77" spans="1:21" x14ac:dyDescent="0.3">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8"/>
    </row>
    <row r="78" spans="1:21" x14ac:dyDescent="0.3">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8"/>
    </row>
    <row r="79" spans="1:21" x14ac:dyDescent="0.3">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8"/>
    </row>
    <row r="80" spans="1:21" x14ac:dyDescent="0.3">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8"/>
    </row>
    <row r="81" spans="1:16" x14ac:dyDescent="0.3">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8"/>
    </row>
    <row r="82" spans="1:16" x14ac:dyDescent="0.3">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8"/>
    </row>
    <row r="83" spans="1:16" x14ac:dyDescent="0.3">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8"/>
    </row>
    <row r="84" spans="1:16" x14ac:dyDescent="0.3">
      <c r="A84" s="36" t="s">
        <v>101</v>
      </c>
      <c r="B84" s="36"/>
      <c r="C84" s="36"/>
      <c r="D84" s="36"/>
      <c r="E84" s="36"/>
      <c r="F84" s="36"/>
      <c r="G84" s="36"/>
      <c r="H84" s="36"/>
      <c r="I84" s="36"/>
      <c r="J84" s="36"/>
      <c r="K84" s="36"/>
      <c r="L84" s="36"/>
      <c r="M84" s="36"/>
      <c r="N84" s="36"/>
      <c r="P84" s="88" t="s">
        <v>238</v>
      </c>
    </row>
    <row r="85" spans="1:16" x14ac:dyDescent="0.3">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8"/>
    </row>
    <row r="86" spans="1:16" x14ac:dyDescent="0.3">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8"/>
    </row>
    <row r="87" spans="1:16" x14ac:dyDescent="0.3">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8"/>
    </row>
    <row r="88" spans="1:16" x14ac:dyDescent="0.3">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8"/>
    </row>
    <row r="89" spans="1:16" x14ac:dyDescent="0.3">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8"/>
    </row>
    <row r="90" spans="1:16" x14ac:dyDescent="0.3">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8"/>
    </row>
    <row r="91" spans="1:16" x14ac:dyDescent="0.3">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8"/>
    </row>
    <row r="92" spans="1:16" x14ac:dyDescent="0.3">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8"/>
    </row>
    <row r="93" spans="1:16" x14ac:dyDescent="0.3">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8"/>
    </row>
    <row r="94" spans="1:16" x14ac:dyDescent="0.3">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8"/>
    </row>
    <row r="95" spans="1:16" x14ac:dyDescent="0.3">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8"/>
    </row>
    <row r="96" spans="1:16" x14ac:dyDescent="0.3">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8"/>
    </row>
    <row r="97" spans="1:21" x14ac:dyDescent="0.3">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8"/>
    </row>
    <row r="98" spans="1:21" x14ac:dyDescent="0.3">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8"/>
    </row>
    <row r="99" spans="1:21" x14ac:dyDescent="0.3">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8"/>
    </row>
    <row r="100" spans="1:21" x14ac:dyDescent="0.3">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8"/>
    </row>
    <row r="101" spans="1:21" x14ac:dyDescent="0.3">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8"/>
    </row>
    <row r="102" spans="1:21" x14ac:dyDescent="0.3">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8"/>
    </row>
    <row r="103" spans="1:21" x14ac:dyDescent="0.3">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8"/>
    </row>
    <row r="104" spans="1:21" x14ac:dyDescent="0.3">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8"/>
    </row>
    <row r="105" spans="1:21" x14ac:dyDescent="0.3">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8"/>
    </row>
    <row r="106" spans="1:21" x14ac:dyDescent="0.3">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8"/>
      <c r="R106" s="55"/>
      <c r="S106" s="55"/>
      <c r="T106" s="55"/>
      <c r="U106" s="55"/>
    </row>
    <row r="107" spans="1:21" x14ac:dyDescent="0.3">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8"/>
      <c r="R107" s="71"/>
      <c r="S107" s="72"/>
      <c r="T107" s="72"/>
      <c r="U107" s="72"/>
    </row>
    <row r="108" spans="1:21" x14ac:dyDescent="0.3">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8"/>
      <c r="R108" s="71"/>
      <c r="S108" s="72"/>
      <c r="T108" s="72"/>
      <c r="U108" s="72"/>
    </row>
    <row r="109" spans="1:21" x14ac:dyDescent="0.3">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8"/>
      <c r="R109" s="71"/>
      <c r="S109" s="73"/>
      <c r="T109" s="73"/>
      <c r="U109" s="73"/>
    </row>
    <row r="110" spans="1:21" x14ac:dyDescent="0.3">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8"/>
    </row>
    <row r="111" spans="1:21" x14ac:dyDescent="0.3">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8"/>
    </row>
    <row r="112" spans="1:21" x14ac:dyDescent="0.3">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8"/>
    </row>
    <row r="113" spans="1:21" x14ac:dyDescent="0.3">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8"/>
      <c r="R113" s="71"/>
      <c r="S113" s="73"/>
      <c r="T113" s="73"/>
      <c r="U113" s="73"/>
    </row>
    <row r="114" spans="1:21" x14ac:dyDescent="0.3">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8"/>
      <c r="R114" s="55"/>
      <c r="S114" s="41"/>
      <c r="T114" s="41"/>
      <c r="U114" s="41"/>
    </row>
    <row r="115" spans="1:21" x14ac:dyDescent="0.3">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8"/>
      <c r="R115" s="71"/>
      <c r="S115" s="72"/>
      <c r="T115" s="72"/>
      <c r="U115" s="72"/>
    </row>
    <row r="116" spans="1:21" x14ac:dyDescent="0.3">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8"/>
      <c r="R116" s="71"/>
      <c r="S116" s="73"/>
      <c r="T116" s="73"/>
      <c r="U116" s="73"/>
    </row>
    <row r="117" spans="1:21" x14ac:dyDescent="0.3">
      <c r="A117" s="36" t="s">
        <v>105</v>
      </c>
      <c r="B117" s="36"/>
      <c r="C117" s="36"/>
      <c r="D117" s="36"/>
      <c r="E117" s="36"/>
      <c r="F117" s="36"/>
      <c r="G117" s="36"/>
      <c r="H117" s="36"/>
      <c r="I117" s="36"/>
      <c r="J117" s="36"/>
      <c r="K117" s="36"/>
      <c r="L117" s="36"/>
      <c r="M117" s="36"/>
      <c r="N117" s="36"/>
      <c r="P117" s="88" t="s">
        <v>240</v>
      </c>
    </row>
    <row r="118" spans="1:21" x14ac:dyDescent="0.3">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8"/>
    </row>
    <row r="119" spans="1:21" x14ac:dyDescent="0.3">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8"/>
    </row>
    <row r="120" spans="1:21" x14ac:dyDescent="0.3">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8"/>
    </row>
    <row r="121" spans="1:21" x14ac:dyDescent="0.3">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8"/>
    </row>
    <row r="122" spans="1:21" x14ac:dyDescent="0.3">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8"/>
    </row>
    <row r="123" spans="1:21" x14ac:dyDescent="0.3">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8"/>
    </row>
    <row r="124" spans="1:21" x14ac:dyDescent="0.3">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8"/>
    </row>
    <row r="125" spans="1:21" x14ac:dyDescent="0.3">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8"/>
    </row>
    <row r="126" spans="1:21" x14ac:dyDescent="0.3">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8"/>
    </row>
    <row r="127" spans="1:21" x14ac:dyDescent="0.3">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8"/>
    </row>
    <row r="128" spans="1:21" x14ac:dyDescent="0.3">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8"/>
    </row>
    <row r="129" spans="1:21" x14ac:dyDescent="0.3">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8"/>
    </row>
    <row r="130" spans="1:21" x14ac:dyDescent="0.3">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8"/>
    </row>
    <row r="131" spans="1:21" x14ac:dyDescent="0.3">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8"/>
    </row>
    <row r="132" spans="1:21" x14ac:dyDescent="0.3">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8"/>
    </row>
    <row r="133" spans="1:21" x14ac:dyDescent="0.3">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8"/>
    </row>
    <row r="134" spans="1:21" x14ac:dyDescent="0.3">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8"/>
      <c r="R134" s="55"/>
      <c r="S134" s="41"/>
      <c r="T134" s="41"/>
      <c r="U134" s="41"/>
    </row>
    <row r="135" spans="1:21" x14ac:dyDescent="0.3">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8"/>
      <c r="R135" s="71"/>
      <c r="S135" s="72"/>
      <c r="T135" s="72"/>
      <c r="U135" s="72"/>
    </row>
    <row r="136" spans="1:21" x14ac:dyDescent="0.3">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8"/>
      <c r="R136" s="71"/>
      <c r="S136" s="73"/>
      <c r="T136" s="73"/>
      <c r="U136" s="73"/>
    </row>
    <row r="137" spans="1:21" x14ac:dyDescent="0.3">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8"/>
      <c r="R137" s="55"/>
      <c r="S137" s="41"/>
      <c r="T137" s="41"/>
      <c r="U137" s="41"/>
    </row>
    <row r="138" spans="1:21" x14ac:dyDescent="0.3">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8"/>
      <c r="R138" s="71"/>
      <c r="S138" s="72"/>
      <c r="T138" s="72"/>
      <c r="U138" s="72"/>
    </row>
    <row r="139" spans="1:21" x14ac:dyDescent="0.3">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8"/>
      <c r="R139" s="71"/>
      <c r="S139" s="72"/>
      <c r="T139" s="72"/>
      <c r="U139" s="72"/>
    </row>
    <row r="140" spans="1:21" x14ac:dyDescent="0.3">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8"/>
      <c r="R140" s="71"/>
      <c r="S140" s="73"/>
      <c r="T140" s="73"/>
      <c r="U140" s="73"/>
    </row>
    <row r="141" spans="1:21" x14ac:dyDescent="0.3">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8"/>
    </row>
    <row r="142" spans="1:21" x14ac:dyDescent="0.3">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8"/>
    </row>
    <row r="143" spans="1:21" x14ac:dyDescent="0.3">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8"/>
    </row>
    <row r="144" spans="1:21" x14ac:dyDescent="0.3">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8"/>
      <c r="R144" s="55"/>
      <c r="S144" s="41"/>
      <c r="T144" s="41"/>
      <c r="U144" s="41"/>
    </row>
    <row r="145" spans="1:21" x14ac:dyDescent="0.3">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8"/>
      <c r="R145" s="71"/>
      <c r="S145" s="72"/>
      <c r="T145" s="72"/>
      <c r="U145" s="72"/>
    </row>
    <row r="146" spans="1:21" x14ac:dyDescent="0.3">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8"/>
      <c r="R146" s="71"/>
      <c r="S146" s="73"/>
      <c r="T146" s="73"/>
      <c r="U146" s="73"/>
    </row>
    <row r="147" spans="1:21" x14ac:dyDescent="0.3">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8"/>
      <c r="R147" s="55"/>
      <c r="S147" s="41"/>
      <c r="T147" s="41"/>
      <c r="U147" s="41"/>
    </row>
    <row r="148" spans="1:21" x14ac:dyDescent="0.3">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8"/>
      <c r="R148" s="71"/>
      <c r="S148" s="72"/>
      <c r="T148" s="72"/>
      <c r="U148" s="72"/>
    </row>
    <row r="149" spans="1:21" x14ac:dyDescent="0.3">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8"/>
      <c r="R149" s="71"/>
      <c r="S149" s="73"/>
      <c r="T149" s="73"/>
      <c r="U149" s="73"/>
    </row>
    <row r="150" spans="1:21" x14ac:dyDescent="0.3">
      <c r="A150" s="36" t="s">
        <v>106</v>
      </c>
      <c r="B150" s="36"/>
      <c r="C150" s="36"/>
      <c r="D150" s="36"/>
      <c r="E150" s="36"/>
      <c r="F150" s="36"/>
      <c r="G150" s="36"/>
      <c r="H150" s="36"/>
      <c r="I150" s="36"/>
      <c r="J150" s="32"/>
      <c r="K150" s="32"/>
      <c r="L150" s="32"/>
      <c r="M150" s="32"/>
      <c r="N150" s="32"/>
      <c r="P150" s="88" t="s">
        <v>241</v>
      </c>
    </row>
    <row r="151" spans="1:21" x14ac:dyDescent="0.3">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8"/>
    </row>
    <row r="152" spans="1:21" x14ac:dyDescent="0.3">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8"/>
    </row>
    <row r="153" spans="1:21" x14ac:dyDescent="0.3">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8"/>
      <c r="R153" s="55"/>
      <c r="S153" s="41"/>
      <c r="T153" s="41"/>
      <c r="U153" s="41"/>
    </row>
    <row r="154" spans="1:21" x14ac:dyDescent="0.3">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8"/>
      <c r="R154" s="71"/>
      <c r="S154" s="72"/>
      <c r="T154" s="72"/>
      <c r="U154" s="72"/>
    </row>
    <row r="155" spans="1:21" x14ac:dyDescent="0.3">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8"/>
      <c r="R155" s="71"/>
      <c r="S155" s="73"/>
      <c r="T155" s="73"/>
      <c r="U155" s="73"/>
    </row>
    <row r="156" spans="1:21" x14ac:dyDescent="0.3">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8"/>
      <c r="R156" s="55"/>
      <c r="S156" s="55"/>
      <c r="T156" s="55"/>
      <c r="U156" s="55"/>
    </row>
    <row r="157" spans="1:21" x14ac:dyDescent="0.3">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8"/>
      <c r="R157" s="71"/>
      <c r="S157" s="72"/>
      <c r="T157" s="72"/>
      <c r="U157" s="72"/>
    </row>
    <row r="158" spans="1:21" x14ac:dyDescent="0.3">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8"/>
      <c r="R158" s="71"/>
      <c r="S158" s="72"/>
      <c r="T158" s="72"/>
      <c r="U158" s="72"/>
    </row>
    <row r="159" spans="1:21" x14ac:dyDescent="0.3">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8"/>
      <c r="R159" s="71"/>
      <c r="S159" s="73"/>
      <c r="T159" s="73"/>
      <c r="U159" s="73"/>
    </row>
    <row r="160" spans="1:21" x14ac:dyDescent="0.3">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8"/>
    </row>
    <row r="161" spans="1:21" x14ac:dyDescent="0.3">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8"/>
    </row>
    <row r="162" spans="1:21" x14ac:dyDescent="0.3">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8"/>
    </row>
    <row r="163" spans="1:21" x14ac:dyDescent="0.3">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8"/>
      <c r="R163" s="55"/>
      <c r="S163" s="55"/>
      <c r="T163" s="55"/>
      <c r="U163" s="55"/>
    </row>
    <row r="164" spans="1:21" x14ac:dyDescent="0.3">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8"/>
      <c r="R164" s="71"/>
      <c r="S164" s="72"/>
      <c r="T164" s="72"/>
      <c r="U164" s="72"/>
    </row>
    <row r="165" spans="1:21" x14ac:dyDescent="0.3">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8"/>
      <c r="R165" s="71"/>
      <c r="S165" s="73"/>
      <c r="T165" s="73"/>
      <c r="U165" s="73"/>
    </row>
    <row r="166" spans="1:21" x14ac:dyDescent="0.3">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8"/>
      <c r="R166" s="55"/>
      <c r="S166" s="41"/>
      <c r="T166" s="41"/>
      <c r="U166" s="41"/>
    </row>
    <row r="167" spans="1:21" x14ac:dyDescent="0.3">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8"/>
      <c r="R167" s="71"/>
      <c r="S167" s="72"/>
      <c r="T167" s="72"/>
      <c r="U167" s="72"/>
    </row>
    <row r="168" spans="1:21" x14ac:dyDescent="0.3">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8"/>
      <c r="R168" s="71"/>
      <c r="S168" s="73"/>
      <c r="T168" s="73"/>
      <c r="U168" s="73"/>
    </row>
    <row r="169" spans="1:21" x14ac:dyDescent="0.3">
      <c r="A169" s="70" t="s">
        <v>245</v>
      </c>
      <c r="B169" s="36"/>
      <c r="C169" s="36"/>
      <c r="D169" s="36"/>
      <c r="E169" s="36"/>
      <c r="F169" s="36"/>
      <c r="G169" s="36"/>
      <c r="H169" s="36"/>
      <c r="I169" s="36"/>
      <c r="J169" s="32"/>
      <c r="K169" s="32"/>
      <c r="L169" s="32"/>
      <c r="M169" s="32"/>
      <c r="N169" s="32"/>
      <c r="P169" s="88"/>
      <c r="R169" s="74"/>
      <c r="S169" s="1"/>
      <c r="T169" s="1"/>
      <c r="U169" s="1"/>
    </row>
    <row r="170" spans="1:21" x14ac:dyDescent="0.3">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8"/>
      <c r="R170" s="55"/>
      <c r="S170" s="55"/>
      <c r="T170" s="55"/>
      <c r="U170" s="55"/>
    </row>
    <row r="171" spans="1:21" x14ac:dyDescent="0.3">
      <c r="A171" s="9" t="s">
        <v>129</v>
      </c>
      <c r="B171" s="9">
        <f>B172+B173</f>
        <v>2578</v>
      </c>
      <c r="C171" s="9">
        <f>SUM(Historicals!C156:C159)+C172</f>
        <v>2789</v>
      </c>
      <c r="D171" s="9">
        <f>SUM(Historicals!D156:D159)+D172</f>
        <v>2487</v>
      </c>
      <c r="E171" s="9"/>
      <c r="F171" s="9"/>
      <c r="G171" s="9"/>
      <c r="H171" s="9"/>
      <c r="I171" s="9"/>
      <c r="J171" s="41"/>
      <c r="K171" s="41"/>
      <c r="L171" s="41"/>
      <c r="M171" s="41"/>
      <c r="N171" s="41"/>
      <c r="P171" s="88"/>
      <c r="R171" s="55"/>
      <c r="S171" s="41"/>
      <c r="T171" s="41"/>
      <c r="U171" s="41"/>
    </row>
    <row r="172" spans="1:21" x14ac:dyDescent="0.3">
      <c r="A172" s="9" t="s">
        <v>131</v>
      </c>
      <c r="B172" s="9">
        <f>Historicals!B195</f>
        <v>136</v>
      </c>
      <c r="C172" s="9">
        <f>Historicals!C195</f>
        <v>0</v>
      </c>
      <c r="D172" s="9">
        <f>Historicals!D195</f>
        <v>0</v>
      </c>
      <c r="E172" s="9"/>
      <c r="F172" s="9"/>
      <c r="G172" s="9"/>
      <c r="H172" s="9"/>
      <c r="I172" s="9"/>
      <c r="J172" s="9"/>
      <c r="K172" s="9"/>
      <c r="L172" s="9"/>
      <c r="M172" s="9"/>
      <c r="N172" s="9"/>
      <c r="P172" s="88"/>
      <c r="R172" s="55"/>
      <c r="S172" s="55"/>
      <c r="T172" s="55"/>
      <c r="U172" s="55"/>
    </row>
    <row r="173" spans="1:21" x14ac:dyDescent="0.3">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8"/>
      <c r="R173" s="55"/>
      <c r="S173" s="56"/>
      <c r="T173" s="56"/>
      <c r="U173" s="56"/>
    </row>
    <row r="174" spans="1:21" x14ac:dyDescent="0.3">
      <c r="A174" s="9" t="s">
        <v>134</v>
      </c>
      <c r="B174" s="9">
        <f>Historicals!B183</f>
        <v>288</v>
      </c>
      <c r="C174" s="9">
        <f>Historicals!C183</f>
        <v>0</v>
      </c>
      <c r="D174" s="9">
        <f>Historicals!D183</f>
        <v>0</v>
      </c>
      <c r="E174" s="9"/>
      <c r="F174" s="9"/>
      <c r="G174" s="9"/>
      <c r="H174" s="9"/>
      <c r="I174" s="9"/>
      <c r="J174" s="9"/>
      <c r="K174" s="9"/>
      <c r="L174" s="9"/>
      <c r="M174" s="9"/>
      <c r="N174" s="9"/>
      <c r="P174" s="88"/>
      <c r="R174" s="55"/>
      <c r="S174" s="55"/>
      <c r="T174" s="55"/>
      <c r="U174" s="55"/>
    </row>
    <row r="175" spans="1:21" x14ac:dyDescent="0.3">
      <c r="A175" s="9" t="s">
        <v>140</v>
      </c>
      <c r="B175" s="9">
        <f>Historicals!B171</f>
        <v>806</v>
      </c>
      <c r="C175" s="9">
        <f>Historicals!C171</f>
        <v>971</v>
      </c>
      <c r="D175" s="9">
        <f>Historicals!D171</f>
        <v>0</v>
      </c>
      <c r="E175" s="9"/>
      <c r="F175" s="9"/>
      <c r="G175" s="9"/>
      <c r="H175" s="9"/>
      <c r="I175" s="9"/>
      <c r="J175" s="41"/>
      <c r="K175" s="41"/>
      <c r="L175" s="41"/>
      <c r="M175" s="41"/>
      <c r="N175" s="41"/>
      <c r="P175" s="88"/>
      <c r="R175" s="55"/>
      <c r="S175" s="41"/>
      <c r="T175" s="41"/>
      <c r="U175" s="41"/>
    </row>
    <row r="176" spans="1:21" x14ac:dyDescent="0.3">
      <c r="A176" s="70" t="s">
        <v>103</v>
      </c>
      <c r="B176" s="36"/>
      <c r="C176" s="36"/>
      <c r="D176" s="36"/>
      <c r="E176" s="36"/>
      <c r="F176" s="36"/>
      <c r="G176" s="36"/>
      <c r="H176" s="36"/>
      <c r="I176" s="36"/>
      <c r="J176" s="32"/>
      <c r="K176" s="32"/>
      <c r="L176" s="32"/>
      <c r="M176" s="32"/>
      <c r="N176" s="32"/>
      <c r="P176" s="88"/>
    </row>
    <row r="177" spans="1:21" x14ac:dyDescent="0.3">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8"/>
    </row>
    <row r="178" spans="1:21" x14ac:dyDescent="0.3">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8"/>
    </row>
    <row r="179" spans="1:21" x14ac:dyDescent="0.3">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8"/>
      <c r="R179" s="55"/>
      <c r="S179" s="41"/>
      <c r="T179" s="41"/>
      <c r="U179" s="41"/>
    </row>
    <row r="180" spans="1:21" x14ac:dyDescent="0.3">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8"/>
      <c r="R180" s="71"/>
      <c r="S180" s="72"/>
      <c r="T180" s="72"/>
      <c r="U180" s="72"/>
    </row>
    <row r="181" spans="1:21" x14ac:dyDescent="0.3">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8"/>
      <c r="R181" s="71"/>
      <c r="S181" s="73"/>
      <c r="T181" s="73"/>
      <c r="U181" s="73"/>
    </row>
    <row r="182" spans="1:21" x14ac:dyDescent="0.3">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8"/>
      <c r="R182" s="55"/>
      <c r="S182" s="55"/>
      <c r="T182" s="55"/>
      <c r="U182" s="55"/>
    </row>
    <row r="183" spans="1:21" x14ac:dyDescent="0.3">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8"/>
      <c r="R183" s="71"/>
      <c r="S183" s="72"/>
      <c r="T183" s="72"/>
      <c r="U183" s="72"/>
    </row>
    <row r="184" spans="1:21" x14ac:dyDescent="0.3">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8"/>
      <c r="R184" s="71"/>
      <c r="S184" s="72"/>
      <c r="T184" s="72"/>
      <c r="U184" s="72"/>
    </row>
    <row r="185" spans="1:21" x14ac:dyDescent="0.3">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8"/>
      <c r="R185" s="71"/>
      <c r="S185" s="73"/>
      <c r="T185" s="73"/>
      <c r="U185" s="73"/>
    </row>
    <row r="186" spans="1:21" x14ac:dyDescent="0.3">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8"/>
    </row>
    <row r="187" spans="1:21" x14ac:dyDescent="0.3">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8"/>
    </row>
    <row r="188" spans="1:21" x14ac:dyDescent="0.3">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8"/>
    </row>
    <row r="189" spans="1:21" x14ac:dyDescent="0.3">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8"/>
      <c r="R189" s="55"/>
      <c r="S189" s="55"/>
      <c r="T189" s="55"/>
      <c r="U189" s="55"/>
    </row>
    <row r="190" spans="1:21" x14ac:dyDescent="0.3">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8"/>
      <c r="R190" s="71"/>
      <c r="S190" s="72"/>
      <c r="T190" s="72"/>
      <c r="U190" s="72"/>
    </row>
    <row r="191" spans="1:21" x14ac:dyDescent="0.3">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8"/>
      <c r="R191" s="71"/>
      <c r="S191" s="73"/>
      <c r="T191" s="73"/>
      <c r="U191" s="73"/>
    </row>
    <row r="192" spans="1:21" x14ac:dyDescent="0.3">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8"/>
      <c r="R192" s="55"/>
      <c r="S192" s="41"/>
      <c r="T192" s="41"/>
      <c r="U192" s="41"/>
    </row>
    <row r="193" spans="1:21" x14ac:dyDescent="0.3">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8"/>
      <c r="R193" s="71"/>
      <c r="S193" s="72"/>
      <c r="T193" s="72"/>
      <c r="U193" s="72"/>
    </row>
    <row r="194" spans="1:21" x14ac:dyDescent="0.3">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8"/>
      <c r="R194" s="71"/>
      <c r="S194" s="73"/>
      <c r="T194" s="73"/>
      <c r="U194" s="73"/>
    </row>
    <row r="195" spans="1:21" x14ac:dyDescent="0.3">
      <c r="A195" s="70" t="s">
        <v>107</v>
      </c>
      <c r="B195" s="36"/>
      <c r="C195" s="36"/>
      <c r="D195" s="36"/>
      <c r="E195" s="36"/>
      <c r="F195" s="36"/>
      <c r="G195" s="36"/>
      <c r="H195" s="36"/>
      <c r="I195" s="36"/>
      <c r="J195" s="32"/>
      <c r="K195" s="32"/>
      <c r="L195" s="32"/>
      <c r="M195" s="32"/>
      <c r="N195" s="32"/>
      <c r="P195" s="88"/>
    </row>
    <row r="196" spans="1:21" x14ac:dyDescent="0.3">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8"/>
    </row>
    <row r="197" spans="1:21" x14ac:dyDescent="0.3">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8"/>
    </row>
    <row r="198" spans="1:21" x14ac:dyDescent="0.3">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8"/>
    </row>
    <row r="199" spans="1:21" x14ac:dyDescent="0.3">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8"/>
    </row>
    <row r="200" spans="1:21" x14ac:dyDescent="0.3">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8"/>
    </row>
    <row r="201" spans="1:21" x14ac:dyDescent="0.3">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8"/>
    </row>
    <row r="202" spans="1:21" x14ac:dyDescent="0.3">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8"/>
    </row>
    <row r="203" spans="1:21" x14ac:dyDescent="0.3">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8"/>
    </row>
    <row r="204" spans="1:21" x14ac:dyDescent="0.3">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8"/>
    </row>
    <row r="205" spans="1:21" x14ac:dyDescent="0.3">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8"/>
    </row>
    <row r="206" spans="1:21" x14ac:dyDescent="0.3">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8"/>
    </row>
    <row r="207" spans="1:21" x14ac:dyDescent="0.3">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8"/>
    </row>
    <row r="208" spans="1:21" x14ac:dyDescent="0.3">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8"/>
      <c r="R208" s="55"/>
      <c r="S208" s="55"/>
      <c r="T208" s="55"/>
      <c r="U208" s="55"/>
    </row>
    <row r="209" spans="1:21" x14ac:dyDescent="0.3">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8"/>
      <c r="R209" s="71"/>
      <c r="S209" s="72"/>
      <c r="T209" s="72"/>
      <c r="U209" s="72"/>
    </row>
    <row r="210" spans="1:21" x14ac:dyDescent="0.3">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8"/>
      <c r="R210" s="71"/>
      <c r="S210" s="73"/>
      <c r="T210" s="73"/>
      <c r="U210" s="73"/>
    </row>
    <row r="211" spans="1:21" x14ac:dyDescent="0.3">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8"/>
      <c r="R211" s="55"/>
      <c r="S211" s="41"/>
      <c r="T211" s="41"/>
      <c r="U211" s="41"/>
    </row>
    <row r="212" spans="1:21" x14ac:dyDescent="0.3">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8"/>
      <c r="R212" s="71"/>
      <c r="S212" s="72"/>
      <c r="T212" s="72"/>
      <c r="U212" s="72"/>
    </row>
    <row r="213" spans="1:21" x14ac:dyDescent="0.3">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8"/>
      <c r="R213" s="71"/>
      <c r="S213" s="73"/>
      <c r="T213" s="73"/>
      <c r="U213" s="73"/>
    </row>
  </sheetData>
  <mergeCells count="6">
    <mergeCell ref="P150:P213"/>
    <mergeCell ref="P3:P11"/>
    <mergeCell ref="P20:P50"/>
    <mergeCell ref="P51:P83"/>
    <mergeCell ref="P84:P116"/>
    <mergeCell ref="P117:P149"/>
  </mergeCells>
  <hyperlinks>
    <hyperlink ref="P1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abSelected="1" topLeftCell="B23" zoomScale="106" zoomScaleNormal="106" workbookViewId="0">
      <selection activeCell="O50" sqref="O50"/>
    </sheetView>
  </sheetViews>
  <sheetFormatPr defaultColWidth="8.88671875" defaultRowHeight="14.4" x14ac:dyDescent="0.3"/>
  <cols>
    <col min="1" max="1" width="48.77734375" customWidth="1"/>
    <col min="2" max="14" width="11.77734375" customWidth="1"/>
    <col min="15" max="15" width="32.44140625" style="100" customWidth="1"/>
    <col min="16" max="16" width="52.5546875" customWidth="1"/>
  </cols>
  <sheetData>
    <row r="1" spans="1:16" ht="60" customHeight="1" x14ac:dyDescent="0.4">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207</v>
      </c>
      <c r="P1" s="53" t="s">
        <v>207</v>
      </c>
    </row>
    <row r="2" spans="1:16" x14ac:dyDescent="0.3">
      <c r="A2" s="33" t="s">
        <v>142</v>
      </c>
      <c r="B2" s="33"/>
      <c r="C2" s="33"/>
      <c r="D2" s="33"/>
      <c r="E2" s="33"/>
      <c r="F2" s="33"/>
      <c r="G2" s="33"/>
      <c r="H2" s="33"/>
      <c r="I2" s="33"/>
      <c r="J2" s="33"/>
      <c r="K2" s="33"/>
      <c r="L2" s="33"/>
      <c r="M2" s="33"/>
      <c r="N2" s="33"/>
      <c r="O2" s="93"/>
    </row>
    <row r="3" spans="1:16" x14ac:dyDescent="0.3">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55"/>
      <c r="P3" s="90" t="s">
        <v>248</v>
      </c>
    </row>
    <row r="4" spans="1:16" x14ac:dyDescent="0.3">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72"/>
      <c r="P4" s="90"/>
    </row>
    <row r="5" spans="1:16" x14ac:dyDescent="0.3">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55"/>
      <c r="P5" s="90"/>
    </row>
    <row r="6" spans="1:16" x14ac:dyDescent="0.3">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94"/>
      <c r="P6" s="90"/>
    </row>
    <row r="7" spans="1:16" x14ac:dyDescent="0.3">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92"/>
      <c r="P7" s="90"/>
    </row>
    <row r="8" spans="1:16" x14ac:dyDescent="0.3">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95"/>
      <c r="P8" s="90"/>
    </row>
    <row r="9" spans="1:16" x14ac:dyDescent="0.3">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95"/>
      <c r="P9" s="90"/>
    </row>
    <row r="10" spans="1:16"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1">K37*K11</f>
        <v>110.28890973537135</v>
      </c>
      <c r="L10" s="3">
        <f t="shared" si="1"/>
        <v>110.28890973537135</v>
      </c>
      <c r="M10" s="3">
        <f t="shared" si="1"/>
        <v>110.28890973537135</v>
      </c>
      <c r="N10" s="3">
        <f t="shared" si="1"/>
        <v>110.28890973537135</v>
      </c>
      <c r="O10" s="56"/>
      <c r="P10" s="82"/>
    </row>
    <row r="11" spans="1:16" x14ac:dyDescent="0.3">
      <c r="A11" s="35" t="s">
        <v>249</v>
      </c>
      <c r="B11" s="43">
        <f>B10/B37</f>
        <v>6.965174129353234E-3</v>
      </c>
      <c r="C11" s="43">
        <f t="shared" ref="C11:I11" si="2">C10/C37</f>
        <v>6.0858424087123636E-3</v>
      </c>
      <c r="D11" s="43">
        <f t="shared" si="2"/>
        <v>1.9063004846526656E-2</v>
      </c>
      <c r="E11" s="43">
        <f t="shared" si="2"/>
        <v>1.5794091839719217E-2</v>
      </c>
      <c r="F11" s="43">
        <f t="shared" si="2"/>
        <v>9.3529299484634478E-3</v>
      </c>
      <c r="G11" s="43">
        <f t="shared" si="2"/>
        <v>1.5384615384615385E-2</v>
      </c>
      <c r="H11" s="43">
        <f t="shared" si="2"/>
        <v>3.8326506729081333E-2</v>
      </c>
      <c r="I11" s="43">
        <f t="shared" si="2"/>
        <v>2.9874672107257361E-2</v>
      </c>
      <c r="J11" s="43">
        <f>AVERAGE(B11,D11,E11,F11,G11,I11)</f>
        <v>1.6072414709322552E-2</v>
      </c>
      <c r="K11" s="43">
        <f>J11</f>
        <v>1.6072414709322552E-2</v>
      </c>
      <c r="L11" s="43">
        <f t="shared" ref="L11:N11" si="3">K11</f>
        <v>1.6072414709322552E-2</v>
      </c>
      <c r="M11" s="43">
        <f t="shared" si="3"/>
        <v>1.6072414709322552E-2</v>
      </c>
      <c r="N11" s="43">
        <f t="shared" si="3"/>
        <v>1.6072414709322552E-2</v>
      </c>
      <c r="O11" s="95"/>
      <c r="P11" s="83" t="s">
        <v>247</v>
      </c>
    </row>
    <row r="12" spans="1:16" x14ac:dyDescent="0.3">
      <c r="A12" s="4" t="s">
        <v>143</v>
      </c>
      <c r="B12" s="5">
        <f>B7-B10</f>
        <v>4205</v>
      </c>
      <c r="C12" s="5">
        <f t="shared" ref="C12:I12" si="4">C7-C10</f>
        <v>4623</v>
      </c>
      <c r="D12" s="5">
        <f t="shared" si="4"/>
        <v>4886</v>
      </c>
      <c r="E12" s="5">
        <f t="shared" si="4"/>
        <v>4325</v>
      </c>
      <c r="F12" s="5">
        <f t="shared" si="4"/>
        <v>4801</v>
      </c>
      <c r="G12" s="5">
        <f t="shared" si="4"/>
        <v>2887</v>
      </c>
      <c r="H12" s="5">
        <f t="shared" si="4"/>
        <v>6661</v>
      </c>
      <c r="I12" s="5">
        <f t="shared" si="4"/>
        <v>6651</v>
      </c>
      <c r="J12" s="5">
        <f>J7-J10</f>
        <v>7479.8641516603584</v>
      </c>
      <c r="K12" s="5">
        <f t="shared" ref="K12" si="5">K7-K10</f>
        <v>8412.4082453332067</v>
      </c>
      <c r="L12" s="5">
        <f t="shared" ref="L12" si="6">L7-L10</f>
        <v>9592.2215792371408</v>
      </c>
      <c r="M12" s="5">
        <f t="shared" ref="M12" si="7">M7-M10</f>
        <v>11079.902617943037</v>
      </c>
      <c r="N12" s="5">
        <f>N7-N10</f>
        <v>12950.547618153123</v>
      </c>
      <c r="O12" s="92"/>
      <c r="P12" s="82"/>
    </row>
    <row r="13" spans="1:16" x14ac:dyDescent="0.3">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8">K12*K14</f>
        <v>1348.9157621880449</v>
      </c>
      <c r="L13" s="3">
        <f t="shared" si="8"/>
        <v>1538.0968808558785</v>
      </c>
      <c r="M13" s="3">
        <f t="shared" si="8"/>
        <v>1776.6440772941774</v>
      </c>
      <c r="N13" s="3">
        <f>N12*N14</f>
        <v>2076.5989121824477</v>
      </c>
      <c r="O13" s="56"/>
      <c r="P13" s="91" t="s">
        <v>247</v>
      </c>
    </row>
    <row r="14" spans="1:16" x14ac:dyDescent="0.3">
      <c r="A14" s="46" t="s">
        <v>144</v>
      </c>
      <c r="B14" s="47">
        <f>B13/B12</f>
        <v>0.22164090368608799</v>
      </c>
      <c r="C14" s="47">
        <f t="shared" ref="C14:I14" si="9">C13/C12</f>
        <v>0.18667531905688947</v>
      </c>
      <c r="D14" s="47">
        <f t="shared" si="9"/>
        <v>0.13221449038067951</v>
      </c>
      <c r="E14" s="47">
        <f t="shared" si="9"/>
        <v>0.55306358381502885</v>
      </c>
      <c r="F14" s="47">
        <f t="shared" si="9"/>
        <v>0.16079983336804832</v>
      </c>
      <c r="G14" s="47">
        <f t="shared" si="9"/>
        <v>0.12054035330793211</v>
      </c>
      <c r="H14" s="47">
        <f t="shared" si="9"/>
        <v>0.14021918630836211</v>
      </c>
      <c r="I14" s="47">
        <f t="shared" si="9"/>
        <v>9.0963764847391368E-2</v>
      </c>
      <c r="J14" s="48">
        <f>AVERAGE(B14,C14,D14,F14,G14,H14)</f>
        <v>0.16034834768466658</v>
      </c>
      <c r="K14" s="48">
        <f>J14</f>
        <v>0.16034834768466658</v>
      </c>
      <c r="L14" s="48">
        <f t="shared" ref="L14:N14" si="10">K14</f>
        <v>0.16034834768466658</v>
      </c>
      <c r="M14" s="48">
        <f t="shared" si="10"/>
        <v>0.16034834768466658</v>
      </c>
      <c r="N14" s="48">
        <f t="shared" si="10"/>
        <v>0.16034834768466658</v>
      </c>
      <c r="O14" s="96"/>
      <c r="P14" s="91"/>
    </row>
    <row r="15" spans="1:16" ht="15" thickBot="1" x14ac:dyDescent="0.35">
      <c r="A15" s="6" t="s">
        <v>145</v>
      </c>
      <c r="B15" s="7">
        <f>B12-B13</f>
        <v>3273</v>
      </c>
      <c r="C15" s="7">
        <f t="shared" ref="C15:H15" si="11">C12-C13</f>
        <v>3760</v>
      </c>
      <c r="D15" s="7">
        <f t="shared" si="11"/>
        <v>4240</v>
      </c>
      <c r="E15" s="7">
        <f t="shared" si="11"/>
        <v>1933</v>
      </c>
      <c r="F15" s="7">
        <f t="shared" si="11"/>
        <v>4029</v>
      </c>
      <c r="G15" s="7">
        <f t="shared" si="11"/>
        <v>2539</v>
      </c>
      <c r="H15" s="7">
        <f t="shared" si="11"/>
        <v>5727</v>
      </c>
      <c r="I15" s="7">
        <f>I12-I13</f>
        <v>6046</v>
      </c>
      <c r="J15" s="7">
        <f>J12-J13</f>
        <v>6280.4802940358495</v>
      </c>
      <c r="K15" s="7">
        <f t="shared" ref="K15:N15" si="12">K12-K13</f>
        <v>7063.4924831451617</v>
      </c>
      <c r="L15" s="7">
        <f t="shared" si="12"/>
        <v>8054.1246983812625</v>
      </c>
      <c r="M15" s="7">
        <f t="shared" si="12"/>
        <v>9303.2585406488597</v>
      </c>
      <c r="N15" s="7">
        <f t="shared" si="12"/>
        <v>10873.948705970675</v>
      </c>
      <c r="O15" s="92"/>
      <c r="P15" s="82"/>
    </row>
    <row r="16" spans="1:16" ht="15" thickTop="1" x14ac:dyDescent="0.3">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1567.9428571428571</v>
      </c>
      <c r="K16" s="3">
        <f>J16+(K66/105)</f>
        <v>1525.0857142857142</v>
      </c>
      <c r="L16" s="3">
        <f>K16+(L66/105)</f>
        <v>1482.2285714285713</v>
      </c>
      <c r="M16" s="3">
        <f>L16+(M66/105)</f>
        <v>1439.3714285714284</v>
      </c>
      <c r="N16" s="3">
        <f>M16+(N66/105)</f>
        <v>1439.3714285714284</v>
      </c>
      <c r="O16" s="56"/>
      <c r="P16" s="83" t="s">
        <v>263</v>
      </c>
    </row>
    <row r="17" spans="1:16" x14ac:dyDescent="0.3">
      <c r="A17" t="s">
        <v>147</v>
      </c>
      <c r="B17" s="49">
        <f>B15/B16</f>
        <v>1.8504070556309362</v>
      </c>
      <c r="C17" s="49">
        <f t="shared" ref="C17:I17" si="13">C15/C16</f>
        <v>2.1578192252510759</v>
      </c>
      <c r="D17" s="49">
        <f t="shared" si="13"/>
        <v>2.5059101654846336</v>
      </c>
      <c r="E17" s="49">
        <f t="shared" si="13"/>
        <v>1.1650895063588693</v>
      </c>
      <c r="F17" s="49">
        <f t="shared" si="13"/>
        <v>2.4894957983193278</v>
      </c>
      <c r="G17" s="49">
        <f t="shared" si="13"/>
        <v>1.5952500628298569</v>
      </c>
      <c r="H17" s="49">
        <f t="shared" si="13"/>
        <v>3.5584689946563937</v>
      </c>
      <c r="I17" s="49">
        <f t="shared" si="13"/>
        <v>3.7534144524459898</v>
      </c>
      <c r="J17" s="49">
        <f>J15/J16</f>
        <v>4.005554325800043</v>
      </c>
      <c r="K17" s="49">
        <f t="shared" ref="K17:N17" si="14">K15/K16</f>
        <v>4.631538028964755</v>
      </c>
      <c r="L17" s="49">
        <f t="shared" si="14"/>
        <v>5.4337939867254752</v>
      </c>
      <c r="M17" s="49">
        <f t="shared" si="14"/>
        <v>6.4634175418379076</v>
      </c>
      <c r="N17" s="49">
        <f t="shared" si="14"/>
        <v>7.554650933125048</v>
      </c>
      <c r="O17" s="97"/>
      <c r="P17" s="83"/>
    </row>
    <row r="18" spans="1:16" x14ac:dyDescent="0.3">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1.1577060344511756</v>
      </c>
      <c r="K18" s="49">
        <f t="shared" ref="K18:N18" si="15">K15*K20/K16</f>
        <v>1.3386310829404713</v>
      </c>
      <c r="L18" s="49">
        <f t="shared" si="15"/>
        <v>1.5705032504184362</v>
      </c>
      <c r="M18" s="49">
        <f t="shared" si="15"/>
        <v>1.8680903771961146</v>
      </c>
      <c r="N18" s="49">
        <f t="shared" si="15"/>
        <v>2.1834842975707724</v>
      </c>
      <c r="O18" s="97"/>
      <c r="P18" s="83" t="s">
        <v>251</v>
      </c>
    </row>
    <row r="19" spans="1:16" x14ac:dyDescent="0.3">
      <c r="A19" s="46" t="s">
        <v>128</v>
      </c>
      <c r="B19" s="40" t="str">
        <f>+IFERROR(B17/A17-1,"nm")</f>
        <v>nm</v>
      </c>
      <c r="C19" s="40">
        <f t="shared" ref="C19:I19" si="16">+IFERROR(C17/B17-1,"nm")</f>
        <v>0.1661321862585099</v>
      </c>
      <c r="D19" s="40">
        <f t="shared" si="16"/>
        <v>0.16131608068004644</v>
      </c>
      <c r="E19" s="40">
        <f t="shared" si="16"/>
        <v>-0.53506333850018706</v>
      </c>
      <c r="F19" s="40">
        <f t="shared" si="16"/>
        <v>1.1367420998404536</v>
      </c>
      <c r="G19" s="40">
        <f t="shared" si="16"/>
        <v>-0.35920756969872414</v>
      </c>
      <c r="H19" s="40">
        <f t="shared" si="16"/>
        <v>1.2306653217389192</v>
      </c>
      <c r="I19" s="40">
        <f t="shared" si="16"/>
        <v>5.478352012686849E-2</v>
      </c>
      <c r="J19" s="43">
        <f t="shared" ref="J19" si="17">+IFERROR(J17/I17-1,"nm")</f>
        <v>6.7176134303458257E-2</v>
      </c>
      <c r="K19" s="43">
        <f t="shared" ref="K19" si="18">+IFERROR(K17/J17-1,"nm")</f>
        <v>0.15627891978214081</v>
      </c>
      <c r="L19" s="43">
        <f t="shared" ref="L19" si="19">+IFERROR(L17/K17-1,"nm")</f>
        <v>0.1732158848191605</v>
      </c>
      <c r="M19" s="43">
        <f t="shared" ref="M19" si="20">+IFERROR(M17/L17-1,"nm")</f>
        <v>0.18948520271982305</v>
      </c>
      <c r="N19" s="43">
        <f t="shared" ref="N19" si="21">+IFERROR(N17/M17-1,"nm")</f>
        <v>0.16883226005801921</v>
      </c>
      <c r="O19" s="95"/>
      <c r="P19" s="82"/>
    </row>
    <row r="20" spans="1:16" x14ac:dyDescent="0.3">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22">K20</f>
        <v>0.28902517361812169</v>
      </c>
      <c r="M20" s="48">
        <f t="shared" si="22"/>
        <v>0.28902517361812169</v>
      </c>
      <c r="N20" s="48">
        <f t="shared" si="22"/>
        <v>0.28902517361812169</v>
      </c>
      <c r="O20" s="96"/>
      <c r="P20" s="83" t="s">
        <v>264</v>
      </c>
    </row>
    <row r="21" spans="1:16" x14ac:dyDescent="0.3">
      <c r="A21" s="50" t="s">
        <v>150</v>
      </c>
      <c r="B21" s="33"/>
      <c r="C21" s="33"/>
      <c r="D21" s="33"/>
      <c r="E21" s="33"/>
      <c r="F21" s="33"/>
      <c r="G21" s="33"/>
      <c r="H21" s="33"/>
      <c r="I21" s="33"/>
      <c r="J21" s="33"/>
      <c r="K21" s="33"/>
      <c r="L21" s="33"/>
      <c r="M21" s="33"/>
      <c r="N21" s="33"/>
      <c r="O21" s="93"/>
      <c r="P21" s="82"/>
    </row>
    <row r="22" spans="1:16" x14ac:dyDescent="0.3">
      <c r="A22" t="s">
        <v>151</v>
      </c>
      <c r="B22" s="3">
        <f t="shared" ref="B22:I22" si="23">B76</f>
        <v>3852</v>
      </c>
      <c r="C22" s="3">
        <f t="shared" si="23"/>
        <v>3138</v>
      </c>
      <c r="D22" s="3">
        <f t="shared" si="23"/>
        <v>3808</v>
      </c>
      <c r="E22" s="3">
        <f t="shared" si="23"/>
        <v>4249</v>
      </c>
      <c r="F22" s="3">
        <f t="shared" si="23"/>
        <v>4466</v>
      </c>
      <c r="G22" s="3">
        <f t="shared" si="23"/>
        <v>8348</v>
      </c>
      <c r="H22" s="3">
        <f t="shared" si="23"/>
        <v>9889</v>
      </c>
      <c r="I22" s="3">
        <f t="shared" si="23"/>
        <v>8574</v>
      </c>
      <c r="J22" s="3">
        <f>J76</f>
        <v>8688.3789896620292</v>
      </c>
      <c r="K22" s="3">
        <f t="shared" ref="K22:N22" si="24">K76</f>
        <v>8475.9809822018869</v>
      </c>
      <c r="L22" s="3">
        <f t="shared" si="24"/>
        <v>8864.74577153258</v>
      </c>
      <c r="M22" s="3">
        <f t="shared" si="24"/>
        <v>10029.428894690847</v>
      </c>
      <c r="N22" s="3">
        <f t="shared" si="24"/>
        <v>16684.750247757074</v>
      </c>
      <c r="O22" s="56"/>
      <c r="P22" s="82"/>
    </row>
    <row r="23" spans="1:16" x14ac:dyDescent="0.3">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 t="shared" ref="K23:N23" si="25">J23</f>
        <v>4423</v>
      </c>
      <c r="L23" s="80">
        <f t="shared" si="25"/>
        <v>4423</v>
      </c>
      <c r="M23" s="80">
        <f t="shared" si="25"/>
        <v>4423</v>
      </c>
      <c r="N23" s="80">
        <f t="shared" si="25"/>
        <v>4423</v>
      </c>
      <c r="O23" s="56"/>
      <c r="P23" s="81" t="s">
        <v>258</v>
      </c>
    </row>
    <row r="24" spans="1:16" x14ac:dyDescent="0.3">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6">K25*K3</f>
        <v>10749.374643014682</v>
      </c>
      <c r="L24" s="3">
        <f t="shared" si="26"/>
        <v>11821.198042250984</v>
      </c>
      <c r="M24" s="3">
        <f t="shared" si="26"/>
        <v>13025.936611875488</v>
      </c>
      <c r="N24" s="3">
        <f t="shared" si="26"/>
        <v>14382.112866455138</v>
      </c>
      <c r="O24" s="56"/>
      <c r="P24" s="83" t="s">
        <v>253</v>
      </c>
    </row>
    <row r="25" spans="1:16" x14ac:dyDescent="0.3">
      <c r="A25" s="76" t="s">
        <v>154</v>
      </c>
      <c r="B25" s="77">
        <f t="shared" ref="B25:I25" si="27">B24/B3</f>
        <v>0.18182412339466031</v>
      </c>
      <c r="C25" s="77">
        <f t="shared" si="27"/>
        <v>0.1818631084754139</v>
      </c>
      <c r="D25" s="77">
        <f t="shared" si="27"/>
        <v>0.19458515283842795</v>
      </c>
      <c r="E25" s="77">
        <f t="shared" si="27"/>
        <v>0.17803665137236585</v>
      </c>
      <c r="F25" s="77">
        <f t="shared" si="27"/>
        <v>0.18615947030702765</v>
      </c>
      <c r="G25" s="77">
        <f t="shared" si="27"/>
        <v>0.21035745795791783</v>
      </c>
      <c r="H25" s="77">
        <f t="shared" si="27"/>
        <v>0.19042166240064665</v>
      </c>
      <c r="I25" s="77">
        <f t="shared" si="27"/>
        <v>0.20828516377649325</v>
      </c>
      <c r="J25" s="48">
        <f>AVERAGE(B25:I25)</f>
        <v>0.19144159881536918</v>
      </c>
      <c r="K25" s="48">
        <f>J25</f>
        <v>0.19144159881536918</v>
      </c>
      <c r="L25" s="48">
        <f t="shared" ref="L25:N25" si="28">K25</f>
        <v>0.19144159881536918</v>
      </c>
      <c r="M25" s="48">
        <f t="shared" si="28"/>
        <v>0.19144159881536918</v>
      </c>
      <c r="N25" s="48">
        <f t="shared" si="28"/>
        <v>0.19144159881536918</v>
      </c>
      <c r="O25" s="96"/>
      <c r="P25" s="83" t="s">
        <v>260</v>
      </c>
    </row>
    <row r="26" spans="1:16" x14ac:dyDescent="0.3">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 t="shared" ref="K26:N26" si="29">J26</f>
        <v>2129</v>
      </c>
      <c r="L26" s="80">
        <f t="shared" si="29"/>
        <v>2129</v>
      </c>
      <c r="M26" s="80">
        <f t="shared" si="29"/>
        <v>2129</v>
      </c>
      <c r="N26" s="80">
        <f t="shared" si="29"/>
        <v>2129</v>
      </c>
      <c r="O26" s="56"/>
      <c r="P26" s="81" t="s">
        <v>258</v>
      </c>
    </row>
    <row r="27" spans="1:16" x14ac:dyDescent="0.3">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J27-K56-K6</f>
        <v>4916.2246341770697</v>
      </c>
      <c r="L27" s="56">
        <f>K27-L56-L6</f>
        <v>5029.5240780922095</v>
      </c>
      <c r="M27" s="56">
        <f>L27-M56-M6</f>
        <v>5207.8313920680748</v>
      </c>
      <c r="N27" s="56">
        <f>M27-N56-N6</f>
        <v>5488.7219619268108</v>
      </c>
      <c r="O27" s="56"/>
      <c r="P27" s="83" t="s">
        <v>265</v>
      </c>
    </row>
    <row r="28" spans="1:16" x14ac:dyDescent="0.3">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9" si="30">K28</f>
        <v>280.25</v>
      </c>
      <c r="M28" s="3">
        <f t="shared" si="30"/>
        <v>280.25</v>
      </c>
      <c r="N28" s="3">
        <f t="shared" si="30"/>
        <v>280.25</v>
      </c>
      <c r="O28" s="56"/>
      <c r="P28" s="84" t="s">
        <v>254</v>
      </c>
    </row>
    <row r="29" spans="1:16" x14ac:dyDescent="0.3">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3">
        <f>I29</f>
        <v>284</v>
      </c>
      <c r="K29" s="3">
        <f t="shared" ref="K29" si="31">J29</f>
        <v>284</v>
      </c>
      <c r="L29" s="3">
        <f t="shared" si="30"/>
        <v>284</v>
      </c>
      <c r="M29" s="3">
        <f t="shared" si="30"/>
        <v>284</v>
      </c>
      <c r="N29" s="3">
        <f t="shared" si="30"/>
        <v>284</v>
      </c>
      <c r="O29" s="56"/>
      <c r="P29" s="81" t="s">
        <v>258</v>
      </c>
    </row>
    <row r="30" spans="1:16" x14ac:dyDescent="0.3">
      <c r="A30" s="76" t="s">
        <v>255</v>
      </c>
      <c r="B30" s="47">
        <f>B29/B3</f>
        <v>4.2809058527499104E-3</v>
      </c>
      <c r="C30" s="47">
        <f t="shared" ref="C30:I30" si="32">C29/C3</f>
        <v>4.0462070669631828E-3</v>
      </c>
      <c r="D30" s="47">
        <f t="shared" si="32"/>
        <v>4.0465793304221252E-3</v>
      </c>
      <c r="E30" s="47">
        <f t="shared" si="32"/>
        <v>4.231117949281534E-3</v>
      </c>
      <c r="F30" s="47">
        <f t="shared" si="32"/>
        <v>3.936907227036838E-3</v>
      </c>
      <c r="G30" s="47">
        <f t="shared" si="32"/>
        <v>5.9620886025185142E-3</v>
      </c>
      <c r="H30" s="47">
        <f t="shared" si="32"/>
        <v>5.4335623512506174E-3</v>
      </c>
      <c r="I30" s="47">
        <f t="shared" si="32"/>
        <v>6.0800685078141728E-3</v>
      </c>
      <c r="J30" s="47">
        <f>AVERAGE(B30:I30)</f>
        <v>4.752179611004612E-3</v>
      </c>
      <c r="K30" s="47">
        <f>J30</f>
        <v>4.752179611004612E-3</v>
      </c>
      <c r="L30" s="47">
        <f t="shared" ref="L30:N30" si="33">K30</f>
        <v>4.752179611004612E-3</v>
      </c>
      <c r="M30" s="47">
        <f t="shared" si="33"/>
        <v>4.752179611004612E-3</v>
      </c>
      <c r="N30" s="47">
        <f t="shared" si="33"/>
        <v>4.752179611004612E-3</v>
      </c>
      <c r="O30" s="77"/>
      <c r="P30" s="84"/>
    </row>
    <row r="31" spans="1:16" x14ac:dyDescent="0.3">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 t="shared" ref="K31:N31" si="34">J31</f>
        <v>2926</v>
      </c>
      <c r="L31" s="80">
        <f t="shared" si="34"/>
        <v>2926</v>
      </c>
      <c r="M31" s="80">
        <f t="shared" si="34"/>
        <v>2926</v>
      </c>
      <c r="N31" s="80">
        <f t="shared" si="34"/>
        <v>2926</v>
      </c>
      <c r="O31" s="56"/>
      <c r="P31" s="89" t="s">
        <v>258</v>
      </c>
    </row>
    <row r="32" spans="1:16" x14ac:dyDescent="0.3">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80">
        <f t="shared" ref="K32:N32" si="35">J32</f>
        <v>3821</v>
      </c>
      <c r="L32" s="80">
        <f t="shared" si="35"/>
        <v>3821</v>
      </c>
      <c r="M32" s="80">
        <f t="shared" si="35"/>
        <v>3821</v>
      </c>
      <c r="N32" s="80">
        <f t="shared" si="35"/>
        <v>3821</v>
      </c>
      <c r="O32" s="56"/>
      <c r="P32" s="89"/>
    </row>
    <row r="33" spans="1:17" ht="15" thickBot="1" x14ac:dyDescent="0.35">
      <c r="A33" s="6" t="s">
        <v>159</v>
      </c>
      <c r="B33" s="7">
        <f t="shared" ref="B33:H33" si="36">SUM(B22:B24)+SUM(B26:B32)</f>
        <v>19466.004280905854</v>
      </c>
      <c r="C33" s="7">
        <f t="shared" si="36"/>
        <v>19205.004046207068</v>
      </c>
      <c r="D33" s="7">
        <f t="shared" si="36"/>
        <v>21211.004046579332</v>
      </c>
      <c r="E33" s="7">
        <f t="shared" si="36"/>
        <v>20257.00423111795</v>
      </c>
      <c r="F33" s="7">
        <f t="shared" si="36"/>
        <v>21105.003936907226</v>
      </c>
      <c r="G33" s="7">
        <f t="shared" si="36"/>
        <v>29094.005962088602</v>
      </c>
      <c r="H33" s="7">
        <f t="shared" si="36"/>
        <v>34904.00543356235</v>
      </c>
      <c r="I33" s="7">
        <f>SUM(I22:I24)+SUM(I26:I32)</f>
        <v>36963.00608006851</v>
      </c>
      <c r="J33" s="7">
        <f>I33-J56-J6</f>
        <v>37014.48446948253</v>
      </c>
      <c r="K33" s="7">
        <f>J33-K56-K6</f>
        <v>37088.230714245576</v>
      </c>
      <c r="L33" s="7">
        <f>K33-L56-L6</f>
        <v>37201.530158160713</v>
      </c>
      <c r="M33" s="7">
        <f>L33-M56-M6</f>
        <v>37379.837472136584</v>
      </c>
      <c r="N33" s="7">
        <f>M33-N56-N6</f>
        <v>37660.728041995317</v>
      </c>
      <c r="O33" s="92"/>
    </row>
    <row r="34" spans="1:17" ht="15" thickTop="1" x14ac:dyDescent="0.3">
      <c r="A34" t="s">
        <v>160</v>
      </c>
      <c r="B34" s="9">
        <f t="shared" ref="B34:H34" si="37">SUM(B35:B36)</f>
        <v>181</v>
      </c>
      <c r="C34" s="9">
        <f t="shared" si="37"/>
        <v>45</v>
      </c>
      <c r="D34" s="9">
        <f t="shared" si="37"/>
        <v>331</v>
      </c>
      <c r="E34" s="9">
        <f t="shared" si="37"/>
        <v>342</v>
      </c>
      <c r="F34" s="9">
        <f t="shared" si="37"/>
        <v>15</v>
      </c>
      <c r="G34" s="9">
        <f t="shared" si="37"/>
        <v>251</v>
      </c>
      <c r="H34" s="9">
        <f t="shared" si="37"/>
        <v>2</v>
      </c>
      <c r="I34" s="9">
        <f>SUM(I35:I36)</f>
        <v>510</v>
      </c>
      <c r="J34" s="86">
        <f>SUM(J35:J36)</f>
        <v>510</v>
      </c>
      <c r="K34" s="86">
        <f t="shared" ref="K34:N34" si="38">SUM(K35:K36)</f>
        <v>510</v>
      </c>
      <c r="L34" s="86">
        <f t="shared" si="38"/>
        <v>510</v>
      </c>
      <c r="M34" s="86">
        <f t="shared" si="38"/>
        <v>510</v>
      </c>
      <c r="N34" s="86">
        <f t="shared" si="38"/>
        <v>510</v>
      </c>
      <c r="O34" s="55"/>
      <c r="P34" s="89" t="s">
        <v>258</v>
      </c>
    </row>
    <row r="35" spans="1:17" x14ac:dyDescent="0.3">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f t="shared" ref="J35:N40" si="39">I35</f>
        <v>500</v>
      </c>
      <c r="K35" s="80">
        <f t="shared" ref="K35:K36" si="40">J35</f>
        <v>500</v>
      </c>
      <c r="L35" s="80">
        <f t="shared" ref="L35:L36" si="41">K35</f>
        <v>500</v>
      </c>
      <c r="M35" s="80">
        <f t="shared" ref="M35:M36" si="42">L35</f>
        <v>500</v>
      </c>
      <c r="N35" s="80">
        <f t="shared" ref="N35:N36" si="43">M35</f>
        <v>500</v>
      </c>
      <c r="O35" s="56" t="s">
        <v>267</v>
      </c>
      <c r="P35" s="89"/>
    </row>
    <row r="36" spans="1:17" x14ac:dyDescent="0.3">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 t="shared" si="39"/>
        <v>10</v>
      </c>
      <c r="K36" s="80">
        <f t="shared" si="40"/>
        <v>10</v>
      </c>
      <c r="L36" s="80">
        <f t="shared" si="41"/>
        <v>10</v>
      </c>
      <c r="M36" s="80">
        <f t="shared" si="42"/>
        <v>10</v>
      </c>
      <c r="N36" s="80">
        <f t="shared" si="43"/>
        <v>10</v>
      </c>
      <c r="O36" s="56"/>
      <c r="P36" s="89"/>
    </row>
    <row r="37" spans="1:17" x14ac:dyDescent="0.3">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 t="shared" si="39"/>
        <v>6862</v>
      </c>
      <c r="K37" s="80">
        <f t="shared" si="39"/>
        <v>6862</v>
      </c>
      <c r="L37" s="80">
        <f t="shared" si="39"/>
        <v>6862</v>
      </c>
      <c r="M37" s="80">
        <f t="shared" si="39"/>
        <v>6862</v>
      </c>
      <c r="N37" s="80">
        <f t="shared" si="39"/>
        <v>6862</v>
      </c>
      <c r="O37" s="56"/>
      <c r="P37" s="89"/>
      <c r="Q37" s="84" t="s">
        <v>252</v>
      </c>
    </row>
    <row r="38" spans="1:17" x14ac:dyDescent="0.3">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 t="shared" si="39"/>
        <v>8920</v>
      </c>
      <c r="K38" s="80">
        <f t="shared" si="39"/>
        <v>8920</v>
      </c>
      <c r="L38" s="80">
        <f t="shared" si="39"/>
        <v>8920</v>
      </c>
      <c r="M38" s="80">
        <f t="shared" si="39"/>
        <v>8920</v>
      </c>
      <c r="N38" s="80">
        <f t="shared" si="39"/>
        <v>8920</v>
      </c>
      <c r="O38" s="56"/>
      <c r="P38" s="89"/>
      <c r="Q38" s="84"/>
    </row>
    <row r="39" spans="1:17" x14ac:dyDescent="0.3">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 t="shared" si="39"/>
        <v>2777</v>
      </c>
      <c r="K39" s="80">
        <f t="shared" si="39"/>
        <v>2777</v>
      </c>
      <c r="L39" s="80">
        <f t="shared" si="39"/>
        <v>2777</v>
      </c>
      <c r="M39" s="80">
        <f t="shared" si="39"/>
        <v>2777</v>
      </c>
      <c r="N39" s="80">
        <f t="shared" si="39"/>
        <v>2777</v>
      </c>
      <c r="O39" s="56"/>
      <c r="P39" s="89"/>
      <c r="Q39" s="87"/>
    </row>
    <row r="40" spans="1:17" x14ac:dyDescent="0.3">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 t="shared" si="39"/>
        <v>2613</v>
      </c>
      <c r="K40" s="80">
        <f t="shared" si="39"/>
        <v>2613</v>
      </c>
      <c r="L40" s="80">
        <f t="shared" si="39"/>
        <v>2613</v>
      </c>
      <c r="M40" s="80">
        <f t="shared" si="39"/>
        <v>2613</v>
      </c>
      <c r="N40" s="80">
        <f t="shared" si="39"/>
        <v>2613</v>
      </c>
      <c r="O40" s="56"/>
      <c r="P40" s="89"/>
    </row>
    <row r="41" spans="1:17" x14ac:dyDescent="0.3">
      <c r="A41" t="s">
        <v>163</v>
      </c>
      <c r="B41" s="9">
        <f t="shared" ref="B41:H41" si="44">SUM(B42:B44)</f>
        <v>12707</v>
      </c>
      <c r="C41" s="9">
        <f t="shared" si="44"/>
        <v>12258</v>
      </c>
      <c r="D41" s="9">
        <f t="shared" si="44"/>
        <v>12407</v>
      </c>
      <c r="E41" s="9">
        <f t="shared" si="44"/>
        <v>9812</v>
      </c>
      <c r="F41" s="9">
        <f t="shared" si="44"/>
        <v>9040</v>
      </c>
      <c r="G41" s="9">
        <f t="shared" si="44"/>
        <v>8055</v>
      </c>
      <c r="H41" s="9">
        <f t="shared" si="44"/>
        <v>12767</v>
      </c>
      <c r="I41" s="9">
        <f>SUM(I42:I44)</f>
        <v>15281</v>
      </c>
      <c r="J41" s="9">
        <f>SUM(J42:J44)</f>
        <v>16270.263386646946</v>
      </c>
      <c r="K41" s="9">
        <f t="shared" ref="K41:N41" si="45">SUM(K42:K44)</f>
        <v>16826.965341853833</v>
      </c>
      <c r="L41" s="9">
        <f t="shared" si="45"/>
        <v>17531.279909089615</v>
      </c>
      <c r="M41" s="9">
        <f t="shared" si="45"/>
        <v>18419.382625723549</v>
      </c>
      <c r="N41" s="9">
        <f t="shared" si="45"/>
        <v>19536.103793312948</v>
      </c>
      <c r="O41" s="55"/>
      <c r="P41" s="82"/>
    </row>
    <row r="42" spans="1:17" x14ac:dyDescent="0.3">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 t="shared" ref="K42:N42" si="46">J42</f>
        <v>3</v>
      </c>
      <c r="L42" s="80">
        <f t="shared" si="46"/>
        <v>3</v>
      </c>
      <c r="M42" s="80">
        <f t="shared" si="46"/>
        <v>3</v>
      </c>
      <c r="N42" s="80">
        <f t="shared" si="46"/>
        <v>3</v>
      </c>
      <c r="O42" s="56"/>
      <c r="P42" s="81" t="s">
        <v>258</v>
      </c>
    </row>
    <row r="43" spans="1:17" x14ac:dyDescent="0.3">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J15+J68</f>
        <v>4465.2633866469459</v>
      </c>
      <c r="K43" s="3">
        <f>K15+K68</f>
        <v>5021.9653418538337</v>
      </c>
      <c r="L43" s="3">
        <f>L15+L68</f>
        <v>5726.279909089616</v>
      </c>
      <c r="M43" s="3">
        <f>M15+M68</f>
        <v>6614.3826257235496</v>
      </c>
      <c r="N43" s="3">
        <f>N15+N68</f>
        <v>7731.1037933129501</v>
      </c>
      <c r="O43" s="56" t="s">
        <v>269</v>
      </c>
      <c r="P43" s="83" t="s">
        <v>256</v>
      </c>
    </row>
    <row r="44" spans="1:17" x14ac:dyDescent="0.3">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 t="shared" ref="J44:N44" si="47">I44</f>
        <v>11802</v>
      </c>
      <c r="K44" s="80">
        <f t="shared" si="47"/>
        <v>11802</v>
      </c>
      <c r="L44" s="80">
        <f t="shared" si="47"/>
        <v>11802</v>
      </c>
      <c r="M44" s="80">
        <f t="shared" si="47"/>
        <v>11802</v>
      </c>
      <c r="N44" s="80">
        <f t="shared" si="47"/>
        <v>11802</v>
      </c>
      <c r="O44" s="56"/>
      <c r="P44" s="81" t="s">
        <v>258</v>
      </c>
    </row>
    <row r="45" spans="1:17" ht="15" thickBot="1" x14ac:dyDescent="0.35">
      <c r="A45" s="6" t="s">
        <v>167</v>
      </c>
      <c r="B45" s="7">
        <f t="shared" ref="B45:H45" si="48">B34+SUM(B37:B41)</f>
        <v>19466</v>
      </c>
      <c r="C45" s="7">
        <f t="shared" si="48"/>
        <v>19205</v>
      </c>
      <c r="D45" s="7">
        <f t="shared" si="48"/>
        <v>21211</v>
      </c>
      <c r="E45" s="7">
        <f t="shared" si="48"/>
        <v>20257</v>
      </c>
      <c r="F45" s="7">
        <f t="shared" si="48"/>
        <v>21105</v>
      </c>
      <c r="G45" s="7">
        <f t="shared" si="48"/>
        <v>29094</v>
      </c>
      <c r="H45" s="7">
        <f t="shared" si="48"/>
        <v>34904</v>
      </c>
      <c r="I45" s="7">
        <f>I34+SUM(I37:I41)</f>
        <v>36963</v>
      </c>
      <c r="J45" s="7">
        <f t="shared" ref="J45:N45" si="49">J34+SUM(J37:J41)</f>
        <v>37952.263386646948</v>
      </c>
      <c r="K45" s="7">
        <f t="shared" si="49"/>
        <v>38508.965341853836</v>
      </c>
      <c r="L45" s="7">
        <f t="shared" si="49"/>
        <v>39213.279909089615</v>
      </c>
      <c r="M45" s="7">
        <f t="shared" si="49"/>
        <v>40101.382625723549</v>
      </c>
      <c r="N45" s="7">
        <f t="shared" si="49"/>
        <v>41218.103793312948</v>
      </c>
      <c r="O45" s="92"/>
      <c r="P45" s="82"/>
    </row>
    <row r="46" spans="1:17" s="1" customFormat="1" ht="15" thickTop="1" x14ac:dyDescent="0.3">
      <c r="A46" s="78" t="s">
        <v>168</v>
      </c>
      <c r="B46" s="79">
        <f>B33-B45</f>
        <v>4.2809058541024569E-3</v>
      </c>
      <c r="C46" s="79">
        <f t="shared" ref="C46:H46" si="50">C33-C45</f>
        <v>4.0462070683133788E-3</v>
      </c>
      <c r="D46" s="79">
        <f t="shared" si="50"/>
        <v>4.0465793317707721E-3</v>
      </c>
      <c r="E46" s="79">
        <f t="shared" si="50"/>
        <v>4.2311179495300166E-3</v>
      </c>
      <c r="F46" s="79">
        <f t="shared" si="50"/>
        <v>3.936907225579489E-3</v>
      </c>
      <c r="G46" s="79">
        <f t="shared" si="50"/>
        <v>5.9620886022457853E-3</v>
      </c>
      <c r="H46" s="79">
        <f t="shared" si="50"/>
        <v>5.4335623499355279E-3</v>
      </c>
      <c r="I46" s="79">
        <f>I33-I45</f>
        <v>6.080068509618286E-3</v>
      </c>
      <c r="J46" s="79">
        <f>J33-J45</f>
        <v>-937.77891716441809</v>
      </c>
      <c r="K46" s="79">
        <f t="shared" ref="K46:N46" si="51">K33-K45</f>
        <v>-1420.7346276082608</v>
      </c>
      <c r="L46" s="79">
        <f t="shared" si="51"/>
        <v>-2011.7497509289024</v>
      </c>
      <c r="M46" s="79">
        <f t="shared" si="51"/>
        <v>-2721.5451535869652</v>
      </c>
      <c r="N46" s="79">
        <f t="shared" si="51"/>
        <v>-3557.3757513176315</v>
      </c>
      <c r="O46" s="79"/>
      <c r="P46" s="83"/>
    </row>
    <row r="47" spans="1:17" x14ac:dyDescent="0.3">
      <c r="A47" s="50" t="s">
        <v>246</v>
      </c>
      <c r="B47" s="33"/>
      <c r="C47" s="33"/>
      <c r="D47" s="33"/>
      <c r="E47" s="33"/>
      <c r="F47" s="33"/>
      <c r="G47" s="33"/>
      <c r="H47" s="33"/>
      <c r="I47" s="33"/>
      <c r="J47" s="33"/>
      <c r="K47" s="33"/>
      <c r="L47" s="33"/>
      <c r="M47" s="33"/>
      <c r="N47" s="33"/>
      <c r="O47" s="93"/>
      <c r="P47" s="82"/>
    </row>
    <row r="48" spans="1:17" x14ac:dyDescent="0.3">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55"/>
      <c r="P48" s="82"/>
    </row>
    <row r="49" spans="1:16" x14ac:dyDescent="0.3">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98"/>
      <c r="P49" s="84" t="s">
        <v>248</v>
      </c>
    </row>
    <row r="50" spans="1:16" x14ac:dyDescent="0.3">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J3*J51</f>
        <v>1242.3152479490093</v>
      </c>
      <c r="K50" s="56">
        <f t="shared" ref="K50:N50" si="52">K3*K51</f>
        <v>1363.4462061581719</v>
      </c>
      <c r="L50" s="56">
        <f t="shared" si="52"/>
        <v>1499.3958400571021</v>
      </c>
      <c r="M50" s="56">
        <f t="shared" si="52"/>
        <v>1652.2043788528329</v>
      </c>
      <c r="N50" s="56">
        <f t="shared" si="52"/>
        <v>1824.2212105845292</v>
      </c>
      <c r="O50" s="56" t="s">
        <v>270</v>
      </c>
      <c r="P50" s="82"/>
    </row>
    <row r="51" spans="1:16" x14ac:dyDescent="0.3">
      <c r="A51" s="46" t="s">
        <v>255</v>
      </c>
      <c r="B51" s="48">
        <f t="shared" ref="B51:H51" si="53">B50/B3</f>
        <v>2.2973105454070129E-2</v>
      </c>
      <c r="C51" s="48">
        <f t="shared" si="53"/>
        <v>2.3103533481591301E-2</v>
      </c>
      <c r="D51" s="48">
        <f t="shared" si="53"/>
        <v>3.6739446870451234E-2</v>
      </c>
      <c r="E51" s="48">
        <f t="shared" si="53"/>
        <v>1.4534164903700854E-2</v>
      </c>
      <c r="F51" s="48">
        <f t="shared" si="53"/>
        <v>1.935219981082394E-2</v>
      </c>
      <c r="G51" s="48">
        <f t="shared" si="53"/>
        <v>2.7484426382910463E-2</v>
      </c>
      <c r="H51" s="48">
        <f t="shared" si="53"/>
        <v>2.6426871435628004E-2</v>
      </c>
      <c r="I51" s="48">
        <f>I50/I3</f>
        <v>2.6354099764504389E-2</v>
      </c>
      <c r="J51" s="48">
        <f>AVERAGE(I51,C51,B51,G51,F51,H51)</f>
        <v>2.4282372721588036E-2</v>
      </c>
      <c r="K51" s="48">
        <f>J51</f>
        <v>2.4282372721588036E-2</v>
      </c>
      <c r="L51" s="48">
        <f t="shared" ref="L51" si="54">K51</f>
        <v>2.4282372721588036E-2</v>
      </c>
      <c r="M51" s="48">
        <f t="shared" ref="M51" si="55">L51</f>
        <v>2.4282372721588036E-2</v>
      </c>
      <c r="N51" s="48">
        <f t="shared" ref="N51" si="56">M51</f>
        <v>2.4282372721588036E-2</v>
      </c>
      <c r="O51" s="96"/>
      <c r="P51" s="83" t="s">
        <v>247</v>
      </c>
    </row>
    <row r="52" spans="1:16" x14ac:dyDescent="0.3">
      <c r="A52" s="1" t="s">
        <v>170</v>
      </c>
      <c r="B52" s="55">
        <f t="shared" ref="B52:N52" si="57">B48-B50</f>
        <v>3530</v>
      </c>
      <c r="C52" s="55">
        <f t="shared" si="57"/>
        <v>3894</v>
      </c>
      <c r="D52" s="55">
        <f t="shared" si="57"/>
        <v>3683</v>
      </c>
      <c r="E52" s="55">
        <f t="shared" si="57"/>
        <v>3850</v>
      </c>
      <c r="F52" s="55">
        <f t="shared" si="57"/>
        <v>4093</v>
      </c>
      <c r="G52" s="55">
        <f t="shared" si="57"/>
        <v>1948</v>
      </c>
      <c r="H52" s="55">
        <f t="shared" si="57"/>
        <v>5746</v>
      </c>
      <c r="I52" s="55">
        <f t="shared" si="57"/>
        <v>5625</v>
      </c>
      <c r="J52" s="55">
        <f t="shared" si="57"/>
        <v>6347.8378134467202</v>
      </c>
      <c r="K52" s="55">
        <f t="shared" si="57"/>
        <v>7159.2509489104059</v>
      </c>
      <c r="L52" s="55">
        <f t="shared" si="57"/>
        <v>8203.1146489154089</v>
      </c>
      <c r="M52" s="55">
        <f t="shared" si="57"/>
        <v>9537.987148825574</v>
      </c>
      <c r="N52" s="55">
        <f t="shared" si="57"/>
        <v>11236.615317303964</v>
      </c>
      <c r="O52" s="55"/>
      <c r="P52" s="82"/>
    </row>
    <row r="53" spans="1:16" x14ac:dyDescent="0.3">
      <c r="A53" t="s">
        <v>171</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J37*J54</f>
        <v>207.88222714162734</v>
      </c>
      <c r="K53" s="56">
        <f t="shared" ref="K53:N53" si="58">K37*K54</f>
        <v>207.88222714162734</v>
      </c>
      <c r="L53" s="56">
        <f t="shared" si="58"/>
        <v>207.88222714162734</v>
      </c>
      <c r="M53" s="56">
        <f t="shared" si="58"/>
        <v>207.88222714162734</v>
      </c>
      <c r="N53" s="56">
        <f t="shared" si="58"/>
        <v>207.88222714162734</v>
      </c>
      <c r="O53" s="56"/>
      <c r="P53" s="82"/>
    </row>
    <row r="54" spans="1:16" x14ac:dyDescent="0.3">
      <c r="A54" s="46" t="s">
        <v>249</v>
      </c>
      <c r="B54" s="48">
        <f>B53/'Three Statements'!B37</f>
        <v>1.3184079601990049E-2</v>
      </c>
      <c r="C54" s="48">
        <f>C53/'Three Statements'!C37</f>
        <v>2.2421524663677129E-2</v>
      </c>
      <c r="D54" s="48">
        <f>D53/'Three Statements'!D37</f>
        <v>3.1663974151857836E-2</v>
      </c>
      <c r="E54" s="48">
        <f>E53/'Three Statements'!E37</f>
        <v>3.6560397777127815E-2</v>
      </c>
      <c r="F54" s="48">
        <f>F53/'Three Statements'!F37</f>
        <v>2.920404657377362E-2</v>
      </c>
      <c r="G54" s="48">
        <f>G53/'Three Statements'!G37</f>
        <v>2.4200518582541054E-2</v>
      </c>
      <c r="H54" s="48">
        <f>H53/'Three Statements'!H37</f>
        <v>4.2861322410766532E-2</v>
      </c>
      <c r="I54" s="48">
        <f>I53/'Three Statements'!I37</f>
        <v>4.2261731273681144E-2</v>
      </c>
      <c r="J54" s="48">
        <f>AVERAGE(B54:I54)</f>
        <v>3.0294699379426894E-2</v>
      </c>
      <c r="K54" s="48">
        <f>J54</f>
        <v>3.0294699379426894E-2</v>
      </c>
      <c r="L54" s="48">
        <f t="shared" ref="L54:N54" si="59">K54</f>
        <v>3.0294699379426894E-2</v>
      </c>
      <c r="M54" s="48">
        <f t="shared" si="59"/>
        <v>3.0294699379426894E-2</v>
      </c>
      <c r="N54" s="48">
        <f t="shared" si="59"/>
        <v>3.0294699379426894E-2</v>
      </c>
      <c r="O54" s="96"/>
      <c r="P54" s="83" t="s">
        <v>247</v>
      </c>
    </row>
    <row r="55" spans="1:16" x14ac:dyDescent="0.3">
      <c r="A55" t="s">
        <v>172</v>
      </c>
      <c r="B55" s="56">
        <f>5451-B24</f>
        <v>-113</v>
      </c>
      <c r="C55" s="56">
        <f t="shared" ref="C55:N55" si="60">B24-C24</f>
        <v>-324</v>
      </c>
      <c r="D55" s="56">
        <f t="shared" si="60"/>
        <v>-796</v>
      </c>
      <c r="E55" s="56">
        <f t="shared" si="60"/>
        <v>204</v>
      </c>
      <c r="F55" s="56">
        <f t="shared" si="60"/>
        <v>-802</v>
      </c>
      <c r="G55" s="56">
        <f t="shared" si="60"/>
        <v>-586</v>
      </c>
      <c r="H55" s="56">
        <f t="shared" si="60"/>
        <v>-613</v>
      </c>
      <c r="I55" s="56">
        <f t="shared" si="60"/>
        <v>-1248</v>
      </c>
      <c r="J55" s="56">
        <f t="shared" si="60"/>
        <v>-65.381299840137217</v>
      </c>
      <c r="K55" s="56">
        <f t="shared" si="60"/>
        <v>-954.99334317454486</v>
      </c>
      <c r="L55" s="56">
        <f t="shared" si="60"/>
        <v>-1071.8233992363021</v>
      </c>
      <c r="M55" s="56">
        <f t="shared" si="60"/>
        <v>-1204.7385696245037</v>
      </c>
      <c r="N55" s="56">
        <f t="shared" si="60"/>
        <v>-1356.17625457965</v>
      </c>
      <c r="O55" s="56"/>
      <c r="P55" s="82"/>
    </row>
    <row r="56" spans="1:16" x14ac:dyDescent="0.3">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56"/>
      <c r="P56" s="84" t="s">
        <v>248</v>
      </c>
    </row>
    <row r="57" spans="1:16" x14ac:dyDescent="0.3">
      <c r="A57" s="46" t="s">
        <v>128</v>
      </c>
      <c r="B57" s="40" t="str">
        <f>+IFERROR(B55/A55-1,"nm")</f>
        <v>nm</v>
      </c>
      <c r="C57" s="40">
        <f>+IFERROR(C56/B56-1,"nm")</f>
        <v>0.18782161234991435</v>
      </c>
      <c r="D57" s="40">
        <f t="shared" ref="D57:I57" si="61">+IFERROR(D56/C56-1,"nm")</f>
        <v>-1.9494584837545181E-2</v>
      </c>
      <c r="E57" s="40">
        <f t="shared" si="61"/>
        <v>-2.8718703976435944E-2</v>
      </c>
      <c r="F57" s="40">
        <f t="shared" si="61"/>
        <v>-3.0326004548900665E-2</v>
      </c>
      <c r="G57" s="40">
        <f t="shared" si="61"/>
        <v>-5.6293979671618422E-2</v>
      </c>
      <c r="H57" s="40">
        <f t="shared" si="61"/>
        <v>-0.27589063794531898</v>
      </c>
      <c r="I57" s="40">
        <f t="shared" si="61"/>
        <v>5.034324942791768E-2</v>
      </c>
      <c r="J57" s="48">
        <f t="shared" ref="J57" si="62">+IFERROR(J56/I56-1,"nm")</f>
        <v>-0.13378270719548202</v>
      </c>
      <c r="K57" s="48">
        <f t="shared" ref="K57" si="63">+IFERROR(K56/J56-1,"nm")</f>
        <v>6.4343640895606846E-2</v>
      </c>
      <c r="L57" s="48">
        <f t="shared" ref="L57" si="64">+IFERROR(L56/K56-1,"nm")</f>
        <v>8.3654615228880624E-2</v>
      </c>
      <c r="M57" s="48">
        <f t="shared" ref="M57" si="65">+IFERROR(M56/L56-1,"nm")</f>
        <v>0.10770489742102907</v>
      </c>
      <c r="N57" s="48">
        <f t="shared" ref="N57" si="66">+IFERROR(N56/M56-1,"nm")</f>
        <v>0.13689109570057467</v>
      </c>
      <c r="O57" s="96"/>
      <c r="P57" s="83" t="s">
        <v>259</v>
      </c>
    </row>
    <row r="58" spans="1:16" x14ac:dyDescent="0.3">
      <c r="A58" s="1" t="s">
        <v>173</v>
      </c>
      <c r="B58" s="55">
        <f t="shared" ref="B58:N58" si="67">B52+B49+B55+B56-B53</f>
        <v>2804</v>
      </c>
      <c r="C58" s="55">
        <f t="shared" si="67"/>
        <v>2764</v>
      </c>
      <c r="D58" s="55">
        <f t="shared" si="67"/>
        <v>2137</v>
      </c>
      <c r="E58" s="55">
        <f t="shared" si="67"/>
        <v>3357</v>
      </c>
      <c r="F58" s="55">
        <f t="shared" si="67"/>
        <v>2564</v>
      </c>
      <c r="G58" s="55">
        <f t="shared" si="67"/>
        <v>736</v>
      </c>
      <c r="H58" s="55">
        <f t="shared" si="67"/>
        <v>4710</v>
      </c>
      <c r="I58" s="55">
        <f t="shared" si="67"/>
        <v>3886</v>
      </c>
      <c r="J58" s="55">
        <f t="shared" si="67"/>
        <v>6023.0958970509337</v>
      </c>
      <c r="K58" s="55">
        <f t="shared" si="67"/>
        <v>5922.6291338311858</v>
      </c>
      <c r="L58" s="55">
        <f t="shared" si="67"/>
        <v>6810.1095786223386</v>
      </c>
      <c r="M58" s="55">
        <f t="shared" si="67"/>
        <v>7947.0590380835774</v>
      </c>
      <c r="N58" s="55">
        <f t="shared" si="67"/>
        <v>9391.6662657239503</v>
      </c>
      <c r="O58" s="55"/>
      <c r="P58" s="82"/>
    </row>
    <row r="59" spans="1:16" x14ac:dyDescent="0.3">
      <c r="A59" t="s">
        <v>174</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80">
        <v>0</v>
      </c>
      <c r="K59" s="80">
        <v>0</v>
      </c>
      <c r="L59" s="80">
        <v>0</v>
      </c>
      <c r="M59" s="80">
        <v>0</v>
      </c>
      <c r="N59" s="80">
        <v>0</v>
      </c>
      <c r="O59" s="56"/>
      <c r="P59" s="81" t="s">
        <v>266</v>
      </c>
    </row>
    <row r="60" spans="1:16" x14ac:dyDescent="0.3">
      <c r="A60" s="25" t="s">
        <v>175</v>
      </c>
      <c r="B60" s="57">
        <f t="shared" ref="B60:N60" si="68">B52+B55+B59+B49</f>
        <v>4680</v>
      </c>
      <c r="C60" s="57">
        <f t="shared" si="68"/>
        <v>3399</v>
      </c>
      <c r="D60" s="57">
        <f t="shared" si="68"/>
        <v>3846</v>
      </c>
      <c r="E60" s="57">
        <f t="shared" si="68"/>
        <v>4955</v>
      </c>
      <c r="F60" s="57">
        <f t="shared" si="68"/>
        <v>5903</v>
      </c>
      <c r="G60" s="57">
        <f t="shared" si="68"/>
        <v>2485</v>
      </c>
      <c r="H60" s="57">
        <f t="shared" si="68"/>
        <v>6657</v>
      </c>
      <c r="I60" s="57">
        <f t="shared" si="68"/>
        <v>5188</v>
      </c>
      <c r="J60" s="57">
        <f t="shared" si="68"/>
        <v>7026.1655989871088</v>
      </c>
      <c r="K60" s="57">
        <f t="shared" si="68"/>
        <v>6976.8640930902257</v>
      </c>
      <c r="L60" s="57">
        <f t="shared" si="68"/>
        <v>7935.1458500345734</v>
      </c>
      <c r="M60" s="57">
        <f t="shared" si="68"/>
        <v>9170.8772917532588</v>
      </c>
      <c r="N60" s="57">
        <f t="shared" si="68"/>
        <v>10754.557115226744</v>
      </c>
      <c r="O60" s="92"/>
      <c r="P60" s="82"/>
    </row>
    <row r="61" spans="1:16" x14ac:dyDescent="0.3">
      <c r="A61" s="12" t="s">
        <v>168</v>
      </c>
      <c r="B61" s="79">
        <f>B60-Historicals!B76</f>
        <v>0</v>
      </c>
      <c r="C61" s="79">
        <f>C60-Historicals!C76</f>
        <v>0</v>
      </c>
      <c r="D61" s="79">
        <f>D60-Historicals!D76</f>
        <v>0</v>
      </c>
      <c r="E61" s="79">
        <f>E60-Historicals!E76</f>
        <v>0</v>
      </c>
      <c r="F61" s="79">
        <f>F60-Historicals!F76</f>
        <v>0</v>
      </c>
      <c r="G61" s="79">
        <f>G60-Historicals!G76</f>
        <v>0</v>
      </c>
      <c r="H61" s="79">
        <f>H60-Historicals!H76</f>
        <v>0</v>
      </c>
      <c r="I61" s="79">
        <f>I60-Historicals!I76</f>
        <v>0</v>
      </c>
      <c r="J61" s="79"/>
      <c r="K61" s="79"/>
      <c r="L61" s="79"/>
      <c r="M61" s="79"/>
      <c r="N61" s="79"/>
      <c r="O61" s="79"/>
      <c r="P61" s="82"/>
    </row>
    <row r="62" spans="1:16" x14ac:dyDescent="0.3">
      <c r="A62" t="s">
        <v>176</v>
      </c>
      <c r="B62" s="56"/>
      <c r="C62" s="56"/>
      <c r="D62" s="56"/>
      <c r="E62" s="56"/>
      <c r="F62" s="56"/>
      <c r="G62" s="56"/>
      <c r="H62" s="56"/>
      <c r="I62" s="56"/>
      <c r="J62" s="56"/>
      <c r="K62" s="56"/>
      <c r="L62" s="56"/>
      <c r="M62" s="56"/>
      <c r="N62" s="56"/>
      <c r="O62" s="56"/>
      <c r="P62" s="82"/>
    </row>
    <row r="63" spans="1:16" x14ac:dyDescent="0.3">
      <c r="A63" t="s">
        <v>177</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80"/>
      <c r="K63" s="80"/>
      <c r="L63" s="80"/>
      <c r="M63" s="80"/>
      <c r="N63" s="80"/>
      <c r="O63" s="56"/>
      <c r="P63" s="81" t="s">
        <v>261</v>
      </c>
    </row>
    <row r="64" spans="1:16" x14ac:dyDescent="0.3">
      <c r="A64" s="25" t="s">
        <v>178</v>
      </c>
      <c r="B64" s="57">
        <f t="shared" ref="B64:N64" si="69">B62+B63+B56</f>
        <v>-175</v>
      </c>
      <c r="C64" s="57">
        <f t="shared" si="69"/>
        <v>-1034</v>
      </c>
      <c r="D64" s="57">
        <f t="shared" si="69"/>
        <v>-1008</v>
      </c>
      <c r="E64" s="57">
        <f t="shared" si="69"/>
        <v>276</v>
      </c>
      <c r="F64" s="57">
        <f t="shared" si="69"/>
        <v>-264</v>
      </c>
      <c r="G64" s="57">
        <f t="shared" si="69"/>
        <v>-1028</v>
      </c>
      <c r="H64" s="57">
        <f t="shared" si="69"/>
        <v>-3800</v>
      </c>
      <c r="I64" s="57">
        <f t="shared" si="69"/>
        <v>-1524</v>
      </c>
      <c r="J64" s="57">
        <f>J62+J63+J56</f>
        <v>-795.18747479454748</v>
      </c>
      <c r="K64" s="57">
        <f t="shared" si="69"/>
        <v>-846.35273211741219</v>
      </c>
      <c r="L64" s="57">
        <f t="shared" si="69"/>
        <v>-917.15404427060616</v>
      </c>
      <c r="M64" s="57">
        <f t="shared" si="69"/>
        <v>-1015.9360265280537</v>
      </c>
      <c r="N64" s="57">
        <f t="shared" si="69"/>
        <v>-1155.008622361167</v>
      </c>
      <c r="O64" s="92"/>
      <c r="P64" s="82"/>
    </row>
    <row r="65" spans="1:16" x14ac:dyDescent="0.3">
      <c r="A65" s="12" t="s">
        <v>168</v>
      </c>
      <c r="B65" s="79">
        <f>B64-Historicals!B85</f>
        <v>0</v>
      </c>
      <c r="C65" s="79">
        <f>C64-Historicals!C85</f>
        <v>0</v>
      </c>
      <c r="D65" s="79">
        <f>D64-Historicals!D85</f>
        <v>0</v>
      </c>
      <c r="E65" s="79">
        <f>E64-Historicals!E85</f>
        <v>0</v>
      </c>
      <c r="F65" s="79">
        <f>F64-Historicals!F85</f>
        <v>0</v>
      </c>
      <c r="G65" s="79">
        <f>G64-Historicals!G85</f>
        <v>0</v>
      </c>
      <c r="H65" s="79">
        <f>H64-Historicals!H85</f>
        <v>0</v>
      </c>
      <c r="I65" s="79">
        <f>I64-Historicals!I85</f>
        <v>0</v>
      </c>
      <c r="J65" s="79"/>
      <c r="K65" s="79"/>
      <c r="L65" s="79"/>
      <c r="M65" s="79"/>
      <c r="N65" s="79"/>
      <c r="O65" s="79"/>
      <c r="P65" s="82"/>
    </row>
    <row r="66" spans="1:16" x14ac:dyDescent="0.3">
      <c r="A66" t="s">
        <v>179</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-18000/4</f>
        <v>-4500</v>
      </c>
      <c r="K66" s="56">
        <f t="shared" ref="K66:M66" si="70">-18000/4</f>
        <v>-4500</v>
      </c>
      <c r="L66" s="56">
        <f t="shared" si="70"/>
        <v>-4500</v>
      </c>
      <c r="M66" s="56">
        <f t="shared" si="70"/>
        <v>-4500</v>
      </c>
      <c r="N66" s="80">
        <v>0</v>
      </c>
      <c r="O66" s="56"/>
      <c r="P66" s="84" t="s">
        <v>262</v>
      </c>
    </row>
    <row r="67" spans="1:16" x14ac:dyDescent="0.3">
      <c r="A67" s="76" t="s">
        <v>128</v>
      </c>
      <c r="B67" s="72" t="str">
        <f>+IFERROR(B66/A66-1,"nm")</f>
        <v>nm</v>
      </c>
      <c r="C67" s="72">
        <f t="shared" ref="C67:I67" si="71">+IFERROR(-C66/-B66-1,"nm")</f>
        <v>0.35198019801980207</v>
      </c>
      <c r="D67" s="72">
        <f t="shared" si="71"/>
        <v>1.0984987184181616E-3</v>
      </c>
      <c r="E67" s="72">
        <f t="shared" si="71"/>
        <v>0.28785662033650339</v>
      </c>
      <c r="F67" s="72">
        <f t="shared" si="71"/>
        <v>1.8460664583924924E-2</v>
      </c>
      <c r="G67" s="72">
        <f t="shared" si="71"/>
        <v>-0.39152258784160621</v>
      </c>
      <c r="H67" s="72">
        <f t="shared" si="71"/>
        <v>-1.2584784601283228</v>
      </c>
      <c r="I67" s="72">
        <f t="shared" si="71"/>
        <v>-6.0762411347517729</v>
      </c>
      <c r="J67" s="72">
        <f t="shared" ref="J67" si="72">+IFERROR(-J66/-I66-1,"nm")</f>
        <v>0.57177785539643722</v>
      </c>
      <c r="K67" s="72">
        <f t="shared" ref="K67" si="73">+IFERROR(-K66/-J66-1,"nm")</f>
        <v>0</v>
      </c>
      <c r="L67" s="72">
        <f t="shared" ref="L67" si="74">+IFERROR(-L66/-K66-1,"nm")</f>
        <v>0</v>
      </c>
      <c r="M67" s="72">
        <f t="shared" ref="M67" si="75">+IFERROR(-M66/-L66-1,"nm")</f>
        <v>0</v>
      </c>
      <c r="N67" s="72">
        <f t="shared" ref="N67" si="76">+IFERROR(-N66/-M66-1,"nm")</f>
        <v>-1</v>
      </c>
      <c r="O67" s="72"/>
      <c r="P67" s="82"/>
    </row>
    <row r="68" spans="1:16" x14ac:dyDescent="0.3">
      <c r="A68" t="s">
        <v>180</v>
      </c>
      <c r="B68" s="56">
        <f t="shared" ref="B68:N68" si="77">-B16*B18</f>
        <v>-899.00000000000011</v>
      </c>
      <c r="C68" s="56">
        <f t="shared" si="77"/>
        <v>-1022</v>
      </c>
      <c r="D68" s="56">
        <f t="shared" si="77"/>
        <v>-1133</v>
      </c>
      <c r="E68" s="56">
        <f t="shared" si="77"/>
        <v>-1243</v>
      </c>
      <c r="F68" s="56">
        <f t="shared" si="77"/>
        <v>-1332</v>
      </c>
      <c r="G68" s="56">
        <f t="shared" si="77"/>
        <v>-1452</v>
      </c>
      <c r="H68" s="56">
        <f t="shared" si="77"/>
        <v>-1638.0000000000002</v>
      </c>
      <c r="I68" s="56">
        <f t="shared" si="77"/>
        <v>-1836.9999999999998</v>
      </c>
      <c r="J68" s="56">
        <f t="shared" si="77"/>
        <v>-1815.2169073889031</v>
      </c>
      <c r="K68" s="56">
        <f t="shared" si="77"/>
        <v>-2041.5271412913278</v>
      </c>
      <c r="L68" s="56">
        <f t="shared" si="77"/>
        <v>-2327.8447892916465</v>
      </c>
      <c r="M68" s="56">
        <f t="shared" si="77"/>
        <v>-2688.8759149253101</v>
      </c>
      <c r="N68" s="56">
        <f t="shared" si="77"/>
        <v>-3142.8449126577248</v>
      </c>
      <c r="O68" s="56"/>
      <c r="P68" s="83" t="s">
        <v>250</v>
      </c>
    </row>
    <row r="69" spans="1:16" x14ac:dyDescent="0.3">
      <c r="A69" t="s">
        <v>181</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AVERAGE(B69,C69,E69,D69,H69,I69)</f>
        <v>406.5</v>
      </c>
      <c r="K69" s="56">
        <f>J69</f>
        <v>406.5</v>
      </c>
      <c r="L69" s="56">
        <f t="shared" ref="L69:N69" si="78">K69</f>
        <v>406.5</v>
      </c>
      <c r="M69" s="56">
        <f t="shared" si="78"/>
        <v>406.5</v>
      </c>
      <c r="N69" s="56">
        <f t="shared" si="78"/>
        <v>406.5</v>
      </c>
      <c r="O69" s="56" t="s">
        <v>268</v>
      </c>
      <c r="P69" s="82" t="s">
        <v>257</v>
      </c>
    </row>
    <row r="70" spans="1:16" x14ac:dyDescent="0.3">
      <c r="A70" t="s">
        <v>182</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56"/>
      <c r="K70" s="56"/>
      <c r="L70" s="56"/>
      <c r="M70" s="56"/>
      <c r="N70" s="56"/>
      <c r="O70" s="56"/>
      <c r="P70" s="82"/>
    </row>
    <row r="71" spans="1:16" x14ac:dyDescent="0.3">
      <c r="A71" s="25" t="s">
        <v>183</v>
      </c>
      <c r="B71" s="57">
        <f t="shared" ref="B71:N71" si="79">B66+B68+B69+B70-B53</f>
        <v>-2790</v>
      </c>
      <c r="C71" s="57">
        <f t="shared" si="79"/>
        <v>-2974</v>
      </c>
      <c r="D71" s="57">
        <f t="shared" si="79"/>
        <v>-2148</v>
      </c>
      <c r="E71" s="57">
        <f t="shared" si="79"/>
        <v>-4835</v>
      </c>
      <c r="F71" s="57">
        <f t="shared" si="79"/>
        <v>-5293</v>
      </c>
      <c r="G71" s="57">
        <f t="shared" si="79"/>
        <v>2491</v>
      </c>
      <c r="H71" s="57">
        <f t="shared" si="79"/>
        <v>-1459</v>
      </c>
      <c r="I71" s="57">
        <f t="shared" si="79"/>
        <v>-4836</v>
      </c>
      <c r="J71" s="57">
        <f t="shared" si="79"/>
        <v>-6116.599134530531</v>
      </c>
      <c r="K71" s="57">
        <f t="shared" si="79"/>
        <v>-6342.9093684329555</v>
      </c>
      <c r="L71" s="57">
        <f t="shared" si="79"/>
        <v>-6629.227016433274</v>
      </c>
      <c r="M71" s="57">
        <f t="shared" si="79"/>
        <v>-6990.2581420669376</v>
      </c>
      <c r="N71" s="57">
        <f t="shared" si="79"/>
        <v>-2944.2271397993522</v>
      </c>
      <c r="O71" s="92"/>
      <c r="P71" s="82"/>
    </row>
    <row r="72" spans="1:16" x14ac:dyDescent="0.3">
      <c r="A72" s="12" t="s">
        <v>168</v>
      </c>
      <c r="B72" s="79">
        <f>B71-Historicals!B94</f>
        <v>0</v>
      </c>
      <c r="C72" s="79">
        <f>C71-Historicals!C94</f>
        <v>0</v>
      </c>
      <c r="D72" s="79">
        <f>D71-Historicals!D94</f>
        <v>0</v>
      </c>
      <c r="E72" s="79">
        <f>E71-Historicals!E94</f>
        <v>0</v>
      </c>
      <c r="F72" s="79">
        <f>F71-Historicals!F94</f>
        <v>0</v>
      </c>
      <c r="G72" s="79">
        <f>G71-Historicals!G94</f>
        <v>0</v>
      </c>
      <c r="H72" s="79">
        <f>H71-Historicals!H94</f>
        <v>0</v>
      </c>
      <c r="I72" s="79">
        <f>I71-Historicals!I94</f>
        <v>0</v>
      </c>
      <c r="J72" s="79"/>
      <c r="K72" s="79"/>
      <c r="L72" s="79"/>
      <c r="M72" s="79"/>
      <c r="N72" s="79"/>
      <c r="O72" s="79"/>
      <c r="P72" s="82"/>
    </row>
    <row r="73" spans="1:16" x14ac:dyDescent="0.3">
      <c r="A73" t="s">
        <v>184</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80"/>
      <c r="K73" s="80"/>
      <c r="L73" s="80"/>
      <c r="M73" s="80"/>
      <c r="N73" s="80"/>
      <c r="O73" s="56"/>
      <c r="P73" s="81" t="s">
        <v>261</v>
      </c>
    </row>
    <row r="74" spans="1:16" x14ac:dyDescent="0.3">
      <c r="A74" s="25" t="s">
        <v>185</v>
      </c>
      <c r="B74" s="57">
        <f t="shared" ref="B74:N74" si="80">B60+B64+B71+B73</f>
        <v>1632</v>
      </c>
      <c r="C74" s="57">
        <f t="shared" si="80"/>
        <v>-714</v>
      </c>
      <c r="D74" s="57">
        <f t="shared" si="80"/>
        <v>670</v>
      </c>
      <c r="E74" s="57">
        <f t="shared" si="80"/>
        <v>441</v>
      </c>
      <c r="F74" s="57">
        <f t="shared" si="80"/>
        <v>217</v>
      </c>
      <c r="G74" s="57">
        <f t="shared" si="80"/>
        <v>3882</v>
      </c>
      <c r="H74" s="57">
        <f t="shared" si="80"/>
        <v>1541</v>
      </c>
      <c r="I74" s="57">
        <f t="shared" si="80"/>
        <v>-1315</v>
      </c>
      <c r="J74" s="57">
        <f>J60+J64+J71+J73</f>
        <v>114.37898966203011</v>
      </c>
      <c r="K74" s="57">
        <f t="shared" si="80"/>
        <v>-212.39800746014225</v>
      </c>
      <c r="L74" s="57">
        <f t="shared" si="80"/>
        <v>388.76478933069302</v>
      </c>
      <c r="M74" s="57">
        <f t="shared" si="80"/>
        <v>1164.6831231582673</v>
      </c>
      <c r="N74" s="57">
        <f t="shared" si="80"/>
        <v>6655.3213530662251</v>
      </c>
      <c r="O74" s="92"/>
      <c r="P74" s="82"/>
    </row>
    <row r="75" spans="1:16" x14ac:dyDescent="0.3">
      <c r="A75" t="s">
        <v>186</v>
      </c>
      <c r="B75" s="56">
        <f>Historicals!B97</f>
        <v>2220</v>
      </c>
      <c r="C75" s="56">
        <f t="shared" ref="C75:H75" si="81">B76</f>
        <v>3852</v>
      </c>
      <c r="D75" s="56">
        <f t="shared" si="81"/>
        <v>3138</v>
      </c>
      <c r="E75" s="56">
        <f t="shared" si="81"/>
        <v>3808</v>
      </c>
      <c r="F75" s="56">
        <f t="shared" si="81"/>
        <v>4249</v>
      </c>
      <c r="G75" s="56">
        <f t="shared" si="81"/>
        <v>4466</v>
      </c>
      <c r="H75" s="56">
        <f t="shared" si="81"/>
        <v>8348</v>
      </c>
      <c r="I75" s="56">
        <f>H76</f>
        <v>9889</v>
      </c>
      <c r="J75" s="56">
        <f t="shared" ref="J75:N75" si="82">I76</f>
        <v>8574</v>
      </c>
      <c r="K75" s="56">
        <f t="shared" si="82"/>
        <v>8688.3789896620292</v>
      </c>
      <c r="L75" s="56">
        <f t="shared" si="82"/>
        <v>8475.9809822018869</v>
      </c>
      <c r="M75" s="56">
        <f t="shared" si="82"/>
        <v>8864.74577153258</v>
      </c>
      <c r="N75" s="56">
        <f t="shared" si="82"/>
        <v>10029.428894690847</v>
      </c>
      <c r="O75" s="56"/>
      <c r="P75" s="82"/>
    </row>
    <row r="76" spans="1:16" ht="15" thickBot="1" x14ac:dyDescent="0.35">
      <c r="A76" s="6" t="s">
        <v>187</v>
      </c>
      <c r="B76" s="58">
        <f t="shared" ref="B76:H76" si="83">B74+B75</f>
        <v>3852</v>
      </c>
      <c r="C76" s="58">
        <f t="shared" si="83"/>
        <v>3138</v>
      </c>
      <c r="D76" s="58">
        <f t="shared" si="83"/>
        <v>3808</v>
      </c>
      <c r="E76" s="58">
        <f t="shared" si="83"/>
        <v>4249</v>
      </c>
      <c r="F76" s="58">
        <f t="shared" si="83"/>
        <v>4466</v>
      </c>
      <c r="G76" s="58">
        <f t="shared" si="83"/>
        <v>8348</v>
      </c>
      <c r="H76" s="58">
        <f t="shared" si="83"/>
        <v>9889</v>
      </c>
      <c r="I76" s="58">
        <f>I74+I75</f>
        <v>8574</v>
      </c>
      <c r="J76" s="58">
        <f>J74+J75</f>
        <v>8688.3789896620292</v>
      </c>
      <c r="K76" s="58">
        <f t="shared" ref="K76:N76" si="84">K74+K75</f>
        <v>8475.9809822018869</v>
      </c>
      <c r="L76" s="58">
        <f t="shared" si="84"/>
        <v>8864.74577153258</v>
      </c>
      <c r="M76" s="58">
        <f t="shared" si="84"/>
        <v>10029.428894690847</v>
      </c>
      <c r="N76" s="58">
        <f t="shared" si="84"/>
        <v>16684.750247757074</v>
      </c>
      <c r="O76" s="92"/>
      <c r="P76" s="82"/>
    </row>
    <row r="77" spans="1:16" ht="15" thickTop="1" x14ac:dyDescent="0.3">
      <c r="A77" s="12" t="s">
        <v>168</v>
      </c>
      <c r="B77" s="79">
        <f t="shared" ref="B77:N77" si="85">+B76-B22</f>
        <v>0</v>
      </c>
      <c r="C77" s="79">
        <f t="shared" si="85"/>
        <v>0</v>
      </c>
      <c r="D77" s="79">
        <f t="shared" si="85"/>
        <v>0</v>
      </c>
      <c r="E77" s="79">
        <f t="shared" si="85"/>
        <v>0</v>
      </c>
      <c r="F77" s="79">
        <f t="shared" si="85"/>
        <v>0</v>
      </c>
      <c r="G77" s="79">
        <f t="shared" si="85"/>
        <v>0</v>
      </c>
      <c r="H77" s="79">
        <f t="shared" si="85"/>
        <v>0</v>
      </c>
      <c r="I77" s="79">
        <f t="shared" si="85"/>
        <v>0</v>
      </c>
      <c r="J77" s="79">
        <f t="shared" si="85"/>
        <v>0</v>
      </c>
      <c r="K77" s="79">
        <f t="shared" si="85"/>
        <v>0</v>
      </c>
      <c r="L77" s="79">
        <f t="shared" si="85"/>
        <v>0</v>
      </c>
      <c r="M77" s="79">
        <f t="shared" si="85"/>
        <v>0</v>
      </c>
      <c r="N77" s="79">
        <f t="shared" si="85"/>
        <v>0</v>
      </c>
      <c r="O77" s="79"/>
      <c r="P77" s="82"/>
    </row>
    <row r="78" spans="1:16" x14ac:dyDescent="0.3">
      <c r="A78" s="1" t="s">
        <v>188</v>
      </c>
      <c r="B78" s="41">
        <f t="shared" ref="B78:N78" si="86">(B35+B39)-(B23+23)</f>
        <v>-1988</v>
      </c>
      <c r="C78" s="41">
        <f t="shared" si="86"/>
        <v>-2298</v>
      </c>
      <c r="D78" s="41">
        <f t="shared" si="86"/>
        <v>-2388</v>
      </c>
      <c r="E78" s="41">
        <f t="shared" si="86"/>
        <v>-1013</v>
      </c>
      <c r="F78" s="41">
        <f t="shared" si="86"/>
        <v>-214</v>
      </c>
      <c r="G78" s="41">
        <f t="shared" si="86"/>
        <v>2454</v>
      </c>
      <c r="H78" s="41">
        <f t="shared" si="86"/>
        <v>-679</v>
      </c>
      <c r="I78" s="41">
        <f t="shared" si="86"/>
        <v>-1169</v>
      </c>
      <c r="J78" s="41">
        <f t="shared" si="86"/>
        <v>-1169</v>
      </c>
      <c r="K78" s="41">
        <f t="shared" si="86"/>
        <v>-1169</v>
      </c>
      <c r="L78" s="41">
        <f t="shared" si="86"/>
        <v>-1169</v>
      </c>
      <c r="M78" s="41">
        <f t="shared" si="86"/>
        <v>-1169</v>
      </c>
      <c r="N78" s="41">
        <f t="shared" si="86"/>
        <v>-1169</v>
      </c>
      <c r="O78" s="99"/>
      <c r="P78" s="82"/>
    </row>
    <row r="79" spans="1:16" x14ac:dyDescent="0.3">
      <c r="B79" s="52"/>
      <c r="C79" s="52"/>
      <c r="D79" s="52"/>
      <c r="E79" s="52"/>
      <c r="F79" s="52"/>
      <c r="G79" s="52"/>
      <c r="H79" s="52"/>
      <c r="I79" s="52"/>
    </row>
  </sheetData>
  <mergeCells count="4">
    <mergeCell ref="P34:P40"/>
    <mergeCell ref="P3:P9"/>
    <mergeCell ref="P31:P32"/>
    <mergeCell ref="P13:P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2023-08-21T17:04:13Z</dcterms:modified>
</cp:coreProperties>
</file>