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defaultThemeVersion="166925"/>
  <mc:AlternateContent xmlns:mc="http://schemas.openxmlformats.org/markup-compatibility/2006">
    <mc:Choice Requires="x15">
      <x15ac:absPath xmlns:x15ac="http://schemas.microsoft.com/office/spreadsheetml/2010/11/ac" url="/Users/katerinastylianaki/Desktop/"/>
    </mc:Choice>
  </mc:AlternateContent>
  <xr:revisionPtr revIDLastSave="0" documentId="8_{3FA516EA-FBE7-534D-8203-C4C63141F9E5}" xr6:coauthVersionLast="36" xr6:coauthVersionMax="36" xr10:uidLastSave="{00000000-0000-0000-0000-000000000000}"/>
  <bookViews>
    <workbookView xWindow="0" yWindow="0" windowWidth="28800" windowHeight="18000" activeTab="2" xr2:uid="{00000000-000D-0000-FFFF-FFFF00000000}"/>
  </bookViews>
  <sheets>
    <sheet name="Sheet1" sheetId="2" r:id="rId1"/>
    <sheet name="Historicals" sheetId="1" r:id="rId2"/>
    <sheet name="Segmental forecast"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3" l="1"/>
  <c r="D18" i="3"/>
  <c r="E18" i="3"/>
  <c r="F18" i="3"/>
  <c r="G18" i="3"/>
  <c r="H18" i="3"/>
  <c r="I18" i="3"/>
  <c r="B18" i="3"/>
  <c r="K261" i="3"/>
  <c r="J261" i="3"/>
  <c r="K288" i="3"/>
  <c r="L288" i="3"/>
  <c r="J289" i="3"/>
  <c r="K289" i="3"/>
  <c r="L289" i="3"/>
  <c r="M288" i="3" s="1"/>
  <c r="M289" i="3" s="1"/>
  <c r="J288" i="3"/>
  <c r="K234" i="3"/>
  <c r="J235" i="3"/>
  <c r="K235" i="3"/>
  <c r="L234" i="3" s="1"/>
  <c r="J234" i="3"/>
  <c r="F14" i="3"/>
  <c r="G14" i="3"/>
  <c r="H14" i="3"/>
  <c r="I14" i="3"/>
  <c r="E14" i="3"/>
  <c r="C14" i="3"/>
  <c r="D14" i="3"/>
  <c r="F149" i="3"/>
  <c r="G149" i="3"/>
  <c r="H149" i="3"/>
  <c r="I149" i="3"/>
  <c r="E149" i="3"/>
  <c r="B14" i="3"/>
  <c r="C308" i="3"/>
  <c r="D308" i="3"/>
  <c r="E308" i="3"/>
  <c r="F308" i="3"/>
  <c r="G308" i="3"/>
  <c r="H308" i="3"/>
  <c r="I308" i="3"/>
  <c r="B308" i="3"/>
  <c r="L261" i="3" l="1"/>
  <c r="L235" i="3"/>
  <c r="M234" i="3" s="1"/>
  <c r="M235" i="3" s="1"/>
  <c r="F311" i="3"/>
  <c r="F313" i="3" s="1"/>
  <c r="G311" i="3"/>
  <c r="H311" i="3"/>
  <c r="H313" i="3" s="1"/>
  <c r="I311" i="3"/>
  <c r="I313" i="3" s="1"/>
  <c r="E311" i="3"/>
  <c r="E313" i="3" s="1"/>
  <c r="C302" i="3"/>
  <c r="F302" i="3"/>
  <c r="G302" i="3"/>
  <c r="G303" i="3" s="1"/>
  <c r="B302" i="3"/>
  <c r="D309" i="3"/>
  <c r="E309" i="3"/>
  <c r="F309" i="3"/>
  <c r="G309" i="3"/>
  <c r="H309" i="3"/>
  <c r="I309" i="3"/>
  <c r="C309" i="3"/>
  <c r="D307" i="3"/>
  <c r="H307" i="3"/>
  <c r="C305" i="3"/>
  <c r="C306" i="3" s="1"/>
  <c r="D305" i="3"/>
  <c r="D302" i="3" s="1"/>
  <c r="D303" i="3" s="1"/>
  <c r="E305" i="3"/>
  <c r="E307" i="3" s="1"/>
  <c r="F305" i="3"/>
  <c r="F306" i="3" s="1"/>
  <c r="G305" i="3"/>
  <c r="G306" i="3" s="1"/>
  <c r="H305" i="3"/>
  <c r="H302" i="3" s="1"/>
  <c r="H303" i="3" s="1"/>
  <c r="I305" i="3"/>
  <c r="I307" i="3" s="1"/>
  <c r="B305" i="3"/>
  <c r="B307" i="3" s="1"/>
  <c r="E289" i="3"/>
  <c r="F289" i="3"/>
  <c r="I289" i="3"/>
  <c r="C288" i="3"/>
  <c r="C307" i="3" s="1"/>
  <c r="D288" i="3"/>
  <c r="D310" i="3" s="1"/>
  <c r="E288" i="3"/>
  <c r="E310" i="3" s="1"/>
  <c r="F288" i="3"/>
  <c r="F310" i="3" s="1"/>
  <c r="G288" i="3"/>
  <c r="G289" i="3" s="1"/>
  <c r="H288" i="3"/>
  <c r="H310" i="3" s="1"/>
  <c r="I288" i="3"/>
  <c r="I310" i="3" s="1"/>
  <c r="B288" i="3"/>
  <c r="E151" i="3"/>
  <c r="F151" i="3"/>
  <c r="G151" i="3"/>
  <c r="H151" i="3"/>
  <c r="I151" i="3"/>
  <c r="F150" i="3"/>
  <c r="G150" i="3"/>
  <c r="H150" i="3"/>
  <c r="I150" i="3"/>
  <c r="G148" i="3"/>
  <c r="C146" i="3"/>
  <c r="D146" i="3"/>
  <c r="D147" i="3" s="1"/>
  <c r="E146" i="3"/>
  <c r="E148" i="3" s="1"/>
  <c r="F146" i="3"/>
  <c r="F148" i="3" s="1"/>
  <c r="G146" i="3"/>
  <c r="H146" i="3"/>
  <c r="H147" i="3" s="1"/>
  <c r="I146" i="3"/>
  <c r="I148" i="3" s="1"/>
  <c r="B146" i="3"/>
  <c r="C143" i="3"/>
  <c r="D143" i="3"/>
  <c r="E143" i="3"/>
  <c r="E140" i="3" s="1"/>
  <c r="F143" i="3"/>
  <c r="G143" i="3"/>
  <c r="G145" i="3" s="1"/>
  <c r="H143" i="3"/>
  <c r="H144" i="3" s="1"/>
  <c r="I143" i="3"/>
  <c r="I140" i="3" s="1"/>
  <c r="B143" i="3"/>
  <c r="C138" i="3"/>
  <c r="D138" i="3"/>
  <c r="B138" i="3"/>
  <c r="C134" i="3"/>
  <c r="D134" i="3"/>
  <c r="B134" i="3"/>
  <c r="C130" i="3"/>
  <c r="D130" i="3"/>
  <c r="B130" i="3"/>
  <c r="C136" i="3"/>
  <c r="D137" i="3" s="1"/>
  <c r="D139" i="3" s="1"/>
  <c r="D136" i="3"/>
  <c r="E137" i="3" s="1"/>
  <c r="E139" i="3" s="1"/>
  <c r="B136" i="3"/>
  <c r="C132" i="3"/>
  <c r="D132" i="3"/>
  <c r="B132" i="3"/>
  <c r="C133" i="3" s="1"/>
  <c r="C135" i="3" s="1"/>
  <c r="C128" i="3"/>
  <c r="D128" i="3"/>
  <c r="E129" i="3" s="1"/>
  <c r="E131" i="3" s="1"/>
  <c r="B128" i="3"/>
  <c r="C126" i="3"/>
  <c r="D127" i="3" s="1"/>
  <c r="D126" i="3"/>
  <c r="D3" i="3" s="1"/>
  <c r="B126" i="3"/>
  <c r="D145" i="1"/>
  <c r="C145" i="1"/>
  <c r="C152" i="1" s="1"/>
  <c r="B145" i="1"/>
  <c r="D152" i="1"/>
  <c r="G286" i="3"/>
  <c r="C284" i="3"/>
  <c r="D284" i="3"/>
  <c r="E284" i="3"/>
  <c r="F284" i="3"/>
  <c r="G284" i="3"/>
  <c r="H284" i="3"/>
  <c r="I284" i="3"/>
  <c r="B284" i="3"/>
  <c r="D279" i="3"/>
  <c r="E279" i="3"/>
  <c r="F279" i="3"/>
  <c r="G279" i="3"/>
  <c r="H279" i="3"/>
  <c r="I279" i="3"/>
  <c r="C279" i="3"/>
  <c r="G275" i="3"/>
  <c r="G277" i="3" s="1"/>
  <c r="C281" i="3"/>
  <c r="D281" i="3"/>
  <c r="E281" i="3"/>
  <c r="F281" i="3"/>
  <c r="G281" i="3"/>
  <c r="H281" i="3"/>
  <c r="I281" i="3"/>
  <c r="B281" i="3"/>
  <c r="C282" i="3" s="1"/>
  <c r="C261" i="3"/>
  <c r="C280" i="3" s="1"/>
  <c r="D261" i="3"/>
  <c r="D280" i="3" s="1"/>
  <c r="E261" i="3"/>
  <c r="F261" i="3"/>
  <c r="F262" i="3" s="1"/>
  <c r="G261" i="3"/>
  <c r="G280" i="3" s="1"/>
  <c r="H261" i="3"/>
  <c r="H280" i="3" s="1"/>
  <c r="I261" i="3"/>
  <c r="I280" i="3" s="1"/>
  <c r="B261" i="3"/>
  <c r="B280" i="3" s="1"/>
  <c r="F257" i="3"/>
  <c r="G257" i="3"/>
  <c r="H257" i="3"/>
  <c r="H258" i="3" s="1"/>
  <c r="I257" i="3"/>
  <c r="I258" i="3" s="1"/>
  <c r="E257" i="3"/>
  <c r="C248" i="3"/>
  <c r="C249" i="3" s="1"/>
  <c r="D248" i="3"/>
  <c r="E248" i="3"/>
  <c r="F248" i="3"/>
  <c r="G248" i="3"/>
  <c r="G249" i="3" s="1"/>
  <c r="H248" i="3"/>
  <c r="I248" i="3"/>
  <c r="B248" i="3"/>
  <c r="D252" i="3"/>
  <c r="E252" i="3"/>
  <c r="F252" i="3"/>
  <c r="G252" i="3"/>
  <c r="H252" i="3"/>
  <c r="I252" i="3"/>
  <c r="C252" i="3"/>
  <c r="D255" i="3"/>
  <c r="E255" i="3"/>
  <c r="F255" i="3"/>
  <c r="G255" i="3"/>
  <c r="H255" i="3"/>
  <c r="I255" i="3"/>
  <c r="C255" i="3"/>
  <c r="I237" i="3"/>
  <c r="I239" i="3" s="1"/>
  <c r="G237" i="3"/>
  <c r="G239" i="3" s="1"/>
  <c r="H237" i="3"/>
  <c r="H239" i="3" s="1"/>
  <c r="F237" i="3"/>
  <c r="F239" i="3" s="1"/>
  <c r="F244" i="3"/>
  <c r="G244" i="3"/>
  <c r="H244" i="3"/>
  <c r="I244" i="3"/>
  <c r="I245" i="3" s="1"/>
  <c r="I247" i="3" s="1"/>
  <c r="E244" i="3"/>
  <c r="F240" i="3"/>
  <c r="F241" i="3" s="1"/>
  <c r="F243" i="3" s="1"/>
  <c r="G240" i="3"/>
  <c r="H240" i="3"/>
  <c r="H241" i="3" s="1"/>
  <c r="H243" i="3" s="1"/>
  <c r="I240" i="3"/>
  <c r="E240" i="3"/>
  <c r="C234" i="3"/>
  <c r="C256" i="3" s="1"/>
  <c r="D234" i="3"/>
  <c r="D253" i="3" s="1"/>
  <c r="E234" i="3"/>
  <c r="E256" i="3" s="1"/>
  <c r="F234" i="3"/>
  <c r="F235" i="3" s="1"/>
  <c r="G234" i="3"/>
  <c r="G253" i="3" s="1"/>
  <c r="H234" i="3"/>
  <c r="H253" i="3" s="1"/>
  <c r="I234" i="3"/>
  <c r="B234" i="3"/>
  <c r="M261" i="3" l="1"/>
  <c r="C289" i="3"/>
  <c r="I306" i="3"/>
  <c r="E306" i="3"/>
  <c r="G310" i="3"/>
  <c r="C310" i="3"/>
  <c r="G312" i="3"/>
  <c r="G313" i="3"/>
  <c r="I235" i="3"/>
  <c r="C253" i="3"/>
  <c r="I286" i="3"/>
  <c r="E286" i="3"/>
  <c r="B3" i="3"/>
  <c r="H306" i="3"/>
  <c r="D306" i="3"/>
  <c r="G307" i="3"/>
  <c r="B310" i="3"/>
  <c r="C303" i="3"/>
  <c r="F312" i="3"/>
  <c r="D256" i="3"/>
  <c r="H282" i="3"/>
  <c r="D282" i="3"/>
  <c r="H285" i="3"/>
  <c r="D285" i="3"/>
  <c r="C3" i="3"/>
  <c r="H289" i="3"/>
  <c r="D289" i="3"/>
  <c r="F307" i="3"/>
  <c r="I302" i="3"/>
  <c r="I303" i="3" s="1"/>
  <c r="E302" i="3"/>
  <c r="E303" i="3" s="1"/>
  <c r="I312" i="3"/>
  <c r="G241" i="3"/>
  <c r="G243" i="3" s="1"/>
  <c r="H245" i="3"/>
  <c r="H247" i="3" s="1"/>
  <c r="G283" i="3"/>
  <c r="C283" i="3"/>
  <c r="G285" i="3"/>
  <c r="B140" i="3"/>
  <c r="F140" i="3"/>
  <c r="H145" i="3"/>
  <c r="H312" i="3"/>
  <c r="H283" i="3"/>
  <c r="G140" i="3"/>
  <c r="G142" i="3" s="1"/>
  <c r="D235" i="3"/>
  <c r="F249" i="3"/>
  <c r="I256" i="3"/>
  <c r="C250" i="3"/>
  <c r="G259" i="3"/>
  <c r="H259" i="3"/>
  <c r="C275" i="3"/>
  <c r="C286" i="3"/>
  <c r="D144" i="3"/>
  <c r="E145" i="3"/>
  <c r="D148" i="3"/>
  <c r="D140" i="3"/>
  <c r="E235" i="3"/>
  <c r="G250" i="3"/>
  <c r="G235" i="3"/>
  <c r="E253" i="3"/>
  <c r="I250" i="3"/>
  <c r="E250" i="3"/>
  <c r="H256" i="3"/>
  <c r="E259" i="3"/>
  <c r="D262" i="3"/>
  <c r="C129" i="3"/>
  <c r="C131" i="3" s="1"/>
  <c r="C137" i="3"/>
  <c r="C139" i="3" s="1"/>
  <c r="B148" i="3"/>
  <c r="I259" i="3"/>
  <c r="I241" i="3"/>
  <c r="I243" i="3" s="1"/>
  <c r="G245" i="3"/>
  <c r="G247" i="3" s="1"/>
  <c r="H249" i="3"/>
  <c r="D250" i="3"/>
  <c r="G256" i="3"/>
  <c r="H250" i="3"/>
  <c r="I262" i="3"/>
  <c r="E262" i="3"/>
  <c r="H262" i="3"/>
  <c r="H275" i="3"/>
  <c r="H277" i="3" s="1"/>
  <c r="H286" i="3"/>
  <c r="D129" i="3"/>
  <c r="D131" i="3" s="1"/>
  <c r="B142" i="3"/>
  <c r="F141" i="3"/>
  <c r="I145" i="3"/>
  <c r="I147" i="3"/>
  <c r="H148" i="3"/>
  <c r="H140" i="3"/>
  <c r="C262" i="3"/>
  <c r="F256" i="3"/>
  <c r="F253" i="3"/>
  <c r="F142" i="3"/>
  <c r="F275" i="3"/>
  <c r="F283" i="3"/>
  <c r="G282" i="3"/>
  <c r="I285" i="3"/>
  <c r="C147" i="3"/>
  <c r="F245" i="3"/>
  <c r="F247" i="3" s="1"/>
  <c r="I275" i="3"/>
  <c r="I283" i="3"/>
  <c r="F280" i="3"/>
  <c r="F285" i="3"/>
  <c r="E133" i="3"/>
  <c r="E135" i="3" s="1"/>
  <c r="D133" i="3"/>
  <c r="D135" i="3" s="1"/>
  <c r="I141" i="3"/>
  <c r="I142" i="3"/>
  <c r="G144" i="3"/>
  <c r="I253" i="3"/>
  <c r="I249" i="3"/>
  <c r="E280" i="3"/>
  <c r="E127" i="3"/>
  <c r="D145" i="3"/>
  <c r="F144" i="3"/>
  <c r="F145" i="3"/>
  <c r="F147" i="3"/>
  <c r="D142" i="3"/>
  <c r="G258" i="3"/>
  <c r="B275" i="3"/>
  <c r="B277" i="3" s="1"/>
  <c r="B283" i="3"/>
  <c r="C144" i="3"/>
  <c r="B256" i="3"/>
  <c r="B253" i="3"/>
  <c r="C235" i="3"/>
  <c r="E249" i="3"/>
  <c r="F259" i="3"/>
  <c r="F258" i="3"/>
  <c r="E275" i="3"/>
  <c r="E283" i="3"/>
  <c r="E282" i="3"/>
  <c r="H276" i="3"/>
  <c r="E141" i="3"/>
  <c r="E142" i="3"/>
  <c r="G141" i="3"/>
  <c r="D249" i="3"/>
  <c r="F250" i="3"/>
  <c r="F282" i="3"/>
  <c r="E285" i="3"/>
  <c r="H235" i="3"/>
  <c r="B250" i="3"/>
  <c r="G262" i="3"/>
  <c r="I282" i="3"/>
  <c r="D283" i="3"/>
  <c r="D275" i="3"/>
  <c r="C277" i="3"/>
  <c r="B286" i="3"/>
  <c r="F286" i="3"/>
  <c r="C285" i="3"/>
  <c r="D286" i="3"/>
  <c r="C148" i="3"/>
  <c r="C127" i="3"/>
  <c r="C145" i="3"/>
  <c r="B145" i="3"/>
  <c r="G147" i="3"/>
  <c r="E147" i="3"/>
  <c r="C140" i="3"/>
  <c r="I144" i="3"/>
  <c r="E144" i="3"/>
  <c r="C195" i="3"/>
  <c r="D195" i="3"/>
  <c r="C229" i="3"/>
  <c r="D229" i="3"/>
  <c r="B229" i="3"/>
  <c r="C228" i="3"/>
  <c r="C226" i="3"/>
  <c r="D226" i="3"/>
  <c r="B226" i="3"/>
  <c r="C221" i="3"/>
  <c r="C223" i="3" s="1"/>
  <c r="D221" i="3"/>
  <c r="B221" i="3"/>
  <c r="B223" i="3" s="1"/>
  <c r="D225" i="3"/>
  <c r="C225" i="3"/>
  <c r="D228" i="3"/>
  <c r="F303" i="3" l="1"/>
  <c r="H142" i="3"/>
  <c r="H141" i="3"/>
  <c r="D277" i="3"/>
  <c r="D276" i="3"/>
  <c r="F276" i="3"/>
  <c r="F277" i="3"/>
  <c r="C276" i="3"/>
  <c r="E276" i="3"/>
  <c r="E277" i="3"/>
  <c r="C141" i="3"/>
  <c r="C142" i="3"/>
  <c r="D222" i="3"/>
  <c r="D141" i="3"/>
  <c r="I276" i="3"/>
  <c r="I277" i="3"/>
  <c r="G276" i="3"/>
  <c r="D223" i="3"/>
  <c r="C222" i="3"/>
  <c r="D218" i="3"/>
  <c r="D220" i="3" s="1"/>
  <c r="C218" i="3"/>
  <c r="C220" i="3" s="1"/>
  <c r="D214" i="3"/>
  <c r="D216" i="3" s="1"/>
  <c r="C214" i="3"/>
  <c r="C216" i="3" s="1"/>
  <c r="D210" i="3"/>
  <c r="D212" i="3" s="1"/>
  <c r="C210" i="3"/>
  <c r="C212" i="3" s="1"/>
  <c r="D208" i="3"/>
  <c r="C208" i="3"/>
  <c r="C202" i="3"/>
  <c r="D202" i="3"/>
  <c r="B202" i="3"/>
  <c r="C196" i="3"/>
  <c r="D196" i="3"/>
  <c r="B196" i="3"/>
  <c r="D201" i="3"/>
  <c r="C201" i="3"/>
  <c r="D191" i="3"/>
  <c r="D193" i="3" s="1"/>
  <c r="C191" i="3"/>
  <c r="C193" i="3" s="1"/>
  <c r="D187" i="3"/>
  <c r="D189" i="3" s="1"/>
  <c r="C187" i="3"/>
  <c r="C189" i="3" s="1"/>
  <c r="D183" i="3"/>
  <c r="D185" i="3" s="1"/>
  <c r="C183" i="3"/>
  <c r="C185" i="3" s="1"/>
  <c r="D181" i="3"/>
  <c r="C181" i="3"/>
  <c r="F178" i="3"/>
  <c r="G178" i="3"/>
  <c r="H178" i="3"/>
  <c r="I178" i="3"/>
  <c r="E178" i="3"/>
  <c r="G177" i="3"/>
  <c r="H177" i="3"/>
  <c r="I177" i="3"/>
  <c r="F177" i="3"/>
  <c r="F175" i="3"/>
  <c r="G175" i="3"/>
  <c r="H175" i="3"/>
  <c r="I175" i="3"/>
  <c r="E175" i="3"/>
  <c r="F169" i="3"/>
  <c r="G169" i="3"/>
  <c r="H169" i="3"/>
  <c r="I169" i="3"/>
  <c r="E169" i="3"/>
  <c r="I168" i="3"/>
  <c r="H168" i="3"/>
  <c r="G168" i="3"/>
  <c r="F168" i="3"/>
  <c r="G174" i="3"/>
  <c r="H174" i="3"/>
  <c r="I174" i="3"/>
  <c r="F174" i="3"/>
  <c r="G164" i="3"/>
  <c r="G166" i="3" s="1"/>
  <c r="H164" i="3"/>
  <c r="H166" i="3" s="1"/>
  <c r="I164" i="3"/>
  <c r="I166" i="3" s="1"/>
  <c r="F164" i="3"/>
  <c r="F166" i="3" s="1"/>
  <c r="G160" i="3"/>
  <c r="G162" i="3" s="1"/>
  <c r="H160" i="3"/>
  <c r="H162" i="3" s="1"/>
  <c r="I160" i="3"/>
  <c r="I162" i="3" s="1"/>
  <c r="F160" i="3"/>
  <c r="F162" i="3" s="1"/>
  <c r="G156" i="3"/>
  <c r="G158" i="3" s="1"/>
  <c r="H156" i="3"/>
  <c r="H158" i="3" s="1"/>
  <c r="I156" i="3"/>
  <c r="I158" i="3" s="1"/>
  <c r="F156" i="3"/>
  <c r="F158" i="3" s="1"/>
  <c r="I154" i="3"/>
  <c r="J153" i="3" s="1"/>
  <c r="G154" i="3"/>
  <c r="H154" i="3"/>
  <c r="F154" i="3"/>
  <c r="G137" i="3"/>
  <c r="G139" i="3" s="1"/>
  <c r="H137" i="3"/>
  <c r="H139" i="3" s="1"/>
  <c r="I137" i="3"/>
  <c r="I139" i="3" s="1"/>
  <c r="F137" i="3"/>
  <c r="F139" i="3" s="1"/>
  <c r="G133" i="3"/>
  <c r="G135" i="3" s="1"/>
  <c r="H133" i="3"/>
  <c r="H135" i="3" s="1"/>
  <c r="I133" i="3"/>
  <c r="I135" i="3" s="1"/>
  <c r="F133" i="3"/>
  <c r="F135" i="3" s="1"/>
  <c r="G129" i="3"/>
  <c r="G131" i="3" s="1"/>
  <c r="H129" i="3"/>
  <c r="H131" i="3" s="1"/>
  <c r="I129" i="3"/>
  <c r="I131" i="3" s="1"/>
  <c r="F129" i="3"/>
  <c r="F131" i="3" s="1"/>
  <c r="G127" i="3"/>
  <c r="H127" i="3"/>
  <c r="I127" i="3"/>
  <c r="J126" i="3" s="1"/>
  <c r="F127" i="3"/>
  <c r="C115" i="3"/>
  <c r="D115" i="3"/>
  <c r="B115" i="3"/>
  <c r="C113" i="3"/>
  <c r="C121" i="3" s="1"/>
  <c r="D113" i="3"/>
  <c r="D121" i="3" s="1"/>
  <c r="B113" i="3"/>
  <c r="B121" i="3" s="1"/>
  <c r="C118" i="3"/>
  <c r="D118" i="3"/>
  <c r="B118" i="3"/>
  <c r="D117" i="3"/>
  <c r="C117" i="3"/>
  <c r="D120" i="3"/>
  <c r="C120" i="3"/>
  <c r="D110" i="3"/>
  <c r="D112" i="3" s="1"/>
  <c r="C110" i="3"/>
  <c r="C112" i="3" s="1"/>
  <c r="D106" i="3"/>
  <c r="D108" i="3" s="1"/>
  <c r="C106" i="3"/>
  <c r="C108" i="3" s="1"/>
  <c r="D102" i="3"/>
  <c r="D104" i="3" s="1"/>
  <c r="C102" i="3"/>
  <c r="C104" i="3" s="1"/>
  <c r="D100" i="3"/>
  <c r="C100" i="3"/>
  <c r="J154" i="3" l="1"/>
  <c r="K153" i="3" s="1"/>
  <c r="K154" i="3" s="1"/>
  <c r="L153" i="3" s="1"/>
  <c r="L154" i="3" s="1"/>
  <c r="M153" i="3" s="1"/>
  <c r="J127" i="3"/>
  <c r="K126" i="3" s="1"/>
  <c r="C114" i="3"/>
  <c r="D114" i="3"/>
  <c r="C91" i="3"/>
  <c r="D91" i="3"/>
  <c r="B91" i="3"/>
  <c r="B88" i="3"/>
  <c r="C86" i="3"/>
  <c r="C94" i="3" s="1"/>
  <c r="D86" i="3"/>
  <c r="D94" i="3" s="1"/>
  <c r="B86" i="3"/>
  <c r="B94" i="3" s="1"/>
  <c r="D90" i="3"/>
  <c r="C90" i="3"/>
  <c r="D93" i="3"/>
  <c r="C93" i="3"/>
  <c r="C85" i="3"/>
  <c r="D83" i="3"/>
  <c r="D85" i="3" s="1"/>
  <c r="C83" i="3"/>
  <c r="D79" i="3"/>
  <c r="D81" i="3" s="1"/>
  <c r="C79" i="3"/>
  <c r="C81" i="3" s="1"/>
  <c r="D75" i="3"/>
  <c r="D77" i="3" s="1"/>
  <c r="C75" i="3"/>
  <c r="C77" i="3" s="1"/>
  <c r="F70" i="3"/>
  <c r="G70" i="3"/>
  <c r="H70" i="3"/>
  <c r="I70" i="3"/>
  <c r="E70" i="3"/>
  <c r="G69" i="3"/>
  <c r="H69" i="3"/>
  <c r="I69" i="3"/>
  <c r="F69" i="3"/>
  <c r="F61" i="3"/>
  <c r="G61" i="3"/>
  <c r="H61" i="3"/>
  <c r="I61" i="3"/>
  <c r="E61" i="3"/>
  <c r="F59" i="3"/>
  <c r="F67" i="3" s="1"/>
  <c r="G59" i="3"/>
  <c r="G67" i="3" s="1"/>
  <c r="H59" i="3"/>
  <c r="I59" i="3"/>
  <c r="E59" i="3"/>
  <c r="E67" i="3" s="1"/>
  <c r="F66" i="3"/>
  <c r="G66" i="3"/>
  <c r="H66" i="3"/>
  <c r="I66" i="3"/>
  <c r="F64" i="3"/>
  <c r="G64" i="3"/>
  <c r="H64" i="3"/>
  <c r="I64" i="3"/>
  <c r="E64" i="3"/>
  <c r="F63" i="3"/>
  <c r="G63" i="3"/>
  <c r="H63" i="3"/>
  <c r="I63" i="3"/>
  <c r="E63" i="3"/>
  <c r="F56" i="3"/>
  <c r="F58" i="3" s="1"/>
  <c r="G56" i="3"/>
  <c r="G58" i="3" s="1"/>
  <c r="H56" i="3"/>
  <c r="H58" i="3" s="1"/>
  <c r="I56" i="3"/>
  <c r="I58" i="3" s="1"/>
  <c r="E56" i="3"/>
  <c r="F48" i="3"/>
  <c r="F50" i="3" s="1"/>
  <c r="G48" i="3"/>
  <c r="G50" i="3" s="1"/>
  <c r="H48" i="3"/>
  <c r="H50" i="3" s="1"/>
  <c r="I48" i="3"/>
  <c r="I50" i="3" s="1"/>
  <c r="E48" i="3"/>
  <c r="F52" i="3"/>
  <c r="G52" i="3"/>
  <c r="G54" i="3" s="1"/>
  <c r="H52" i="3"/>
  <c r="H54" i="3" s="1"/>
  <c r="I52" i="3"/>
  <c r="I54" i="3" s="1"/>
  <c r="D4" i="3"/>
  <c r="C4" i="3"/>
  <c r="F46" i="3"/>
  <c r="G46" i="3"/>
  <c r="H46" i="3"/>
  <c r="E46" i="3"/>
  <c r="I46" i="3"/>
  <c r="J45" i="3" s="1"/>
  <c r="I60" i="3" l="1"/>
  <c r="H60" i="3"/>
  <c r="M154" i="3"/>
  <c r="N153" i="3" s="1"/>
  <c r="N154" i="3" s="1"/>
  <c r="J46" i="3"/>
  <c r="K45" i="3" s="1"/>
  <c r="K46" i="3" s="1"/>
  <c r="L45" i="3" s="1"/>
  <c r="L46" i="3" s="1"/>
  <c r="M45" i="3" s="1"/>
  <c r="M46" i="3" s="1"/>
  <c r="N45" i="3" s="1"/>
  <c r="N46" i="3" s="1"/>
  <c r="K127" i="3"/>
  <c r="L126" i="3" s="1"/>
  <c r="L127" i="3" s="1"/>
  <c r="M126" i="3" s="1"/>
  <c r="M127" i="3" s="1"/>
  <c r="N126" i="3" s="1"/>
  <c r="N127" i="3" s="1"/>
  <c r="H67" i="3"/>
  <c r="I67" i="3"/>
  <c r="D87" i="3"/>
  <c r="C87" i="3"/>
  <c r="G60" i="3"/>
  <c r="E60" i="3"/>
  <c r="F60" i="3"/>
  <c r="G194" i="1"/>
  <c r="G196" i="1" s="1"/>
  <c r="F194" i="1"/>
  <c r="F196" i="1" s="1"/>
  <c r="E194" i="1"/>
  <c r="E196" i="1" s="1"/>
  <c r="D194" i="1"/>
  <c r="C194" i="1"/>
  <c r="C196" i="1" s="1"/>
  <c r="B194" i="1"/>
  <c r="G179" i="1"/>
  <c r="F179" i="1"/>
  <c r="E179" i="1"/>
  <c r="D179" i="1"/>
  <c r="C179" i="1"/>
  <c r="B179" i="1"/>
  <c r="B182" i="1" s="1"/>
  <c r="G164" i="1"/>
  <c r="G167" i="1" s="1"/>
  <c r="F164" i="1"/>
  <c r="F167" i="1" s="1"/>
  <c r="E164" i="1"/>
  <c r="D164" i="1"/>
  <c r="D167" i="1" s="1"/>
  <c r="C164" i="1"/>
  <c r="C167" i="1" s="1"/>
  <c r="B164" i="1"/>
  <c r="B167" i="1" s="1"/>
  <c r="E167" i="1"/>
  <c r="G146" i="1"/>
  <c r="F146" i="1"/>
  <c r="E146" i="1"/>
  <c r="D141" i="1"/>
  <c r="C141" i="1"/>
  <c r="B141" i="1"/>
  <c r="D137" i="1"/>
  <c r="C137" i="1"/>
  <c r="B137" i="1"/>
  <c r="D133" i="1"/>
  <c r="C133" i="1"/>
  <c r="B133" i="1"/>
  <c r="D129" i="1"/>
  <c r="C129" i="1"/>
  <c r="B129" i="1"/>
  <c r="G124" i="1"/>
  <c r="F124" i="1"/>
  <c r="E124" i="1"/>
  <c r="G120" i="1"/>
  <c r="F120" i="1"/>
  <c r="E120" i="1"/>
  <c r="G116" i="1"/>
  <c r="F116" i="1"/>
  <c r="E116" i="1"/>
  <c r="G112" i="1"/>
  <c r="F112" i="1"/>
  <c r="E112" i="1"/>
  <c r="G97" i="1"/>
  <c r="F97" i="1"/>
  <c r="E97" i="1"/>
  <c r="D97" i="1"/>
  <c r="C97" i="1"/>
  <c r="B97" i="1"/>
  <c r="G85" i="1"/>
  <c r="F85" i="1"/>
  <c r="E85" i="1"/>
  <c r="D85" i="1"/>
  <c r="C85" i="1"/>
  <c r="B85" i="1"/>
  <c r="F76" i="1"/>
  <c r="E76" i="1"/>
  <c r="D76" i="1"/>
  <c r="C76" i="1"/>
  <c r="B76" i="1"/>
  <c r="G58" i="1"/>
  <c r="F58" i="1"/>
  <c r="E58" i="1"/>
  <c r="D58" i="1"/>
  <c r="C58" i="1"/>
  <c r="B58" i="1"/>
  <c r="D16" i="3" l="1"/>
  <c r="B152" i="1"/>
  <c r="G145" i="1"/>
  <c r="G152" i="1" s="1"/>
  <c r="D182" i="1"/>
  <c r="E182" i="1"/>
  <c r="E145" i="1"/>
  <c r="E152" i="1" s="1"/>
  <c r="F182" i="1"/>
  <c r="F197" i="1"/>
  <c r="F145" i="1"/>
  <c r="F152" i="1" s="1"/>
  <c r="C182" i="1"/>
  <c r="C16" i="3"/>
  <c r="G182" i="1"/>
  <c r="G197" i="1"/>
  <c r="C197" i="1"/>
  <c r="B196" i="1"/>
  <c r="B197" i="1" s="1"/>
  <c r="E197" i="1"/>
  <c r="D196" i="1"/>
  <c r="D197" i="1" s="1"/>
  <c r="D15" i="3" l="1"/>
  <c r="G15" i="3"/>
  <c r="F15" i="3"/>
  <c r="E15" i="3"/>
  <c r="A17" i="3"/>
  <c r="A44" i="3"/>
  <c r="H41" i="3"/>
  <c r="G41" i="3"/>
  <c r="F41" i="3"/>
  <c r="E41" i="3"/>
  <c r="D41" i="3"/>
  <c r="C41" i="3"/>
  <c r="B41" i="3"/>
  <c r="I41" i="3"/>
  <c r="I35" i="3"/>
  <c r="I8" i="3" s="1"/>
  <c r="H35" i="3"/>
  <c r="H8" i="3" s="1"/>
  <c r="G35" i="3"/>
  <c r="G8" i="3" s="1"/>
  <c r="F35" i="3"/>
  <c r="F8" i="3" s="1"/>
  <c r="E35" i="3"/>
  <c r="E8" i="3" s="1"/>
  <c r="D35" i="3"/>
  <c r="D8" i="3" s="1"/>
  <c r="C35" i="3"/>
  <c r="C8" i="3" s="1"/>
  <c r="B35" i="3"/>
  <c r="B8" i="3" s="1"/>
  <c r="H38" i="3"/>
  <c r="H11" i="3" s="1"/>
  <c r="G38" i="3"/>
  <c r="G11" i="3" s="1"/>
  <c r="F38" i="3"/>
  <c r="F11" i="3" s="1"/>
  <c r="E38" i="3"/>
  <c r="E11" i="3" s="1"/>
  <c r="E12" i="3" s="1"/>
  <c r="D38" i="3"/>
  <c r="D11" i="3" s="1"/>
  <c r="C38" i="3"/>
  <c r="C11" i="3" s="1"/>
  <c r="B38" i="3"/>
  <c r="B11" i="3" s="1"/>
  <c r="I38" i="3"/>
  <c r="I11" i="3" s="1"/>
  <c r="I12" i="3" s="1"/>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9" i="3"/>
  <c r="B29" i="3"/>
  <c r="I24" i="3"/>
  <c r="H24" i="3"/>
  <c r="G24" i="3"/>
  <c r="F24" i="3"/>
  <c r="E24" i="3"/>
  <c r="D25" i="3"/>
  <c r="B25" i="3"/>
  <c r="B21" i="3"/>
  <c r="B23" i="3" s="1"/>
  <c r="E20" i="3"/>
  <c r="F20" i="3"/>
  <c r="G20" i="3"/>
  <c r="H20" i="3"/>
  <c r="I20" i="3"/>
  <c r="J1" i="3"/>
  <c r="K1" i="3" s="1"/>
  <c r="L1" i="3" s="1"/>
  <c r="M1" i="3" s="1"/>
  <c r="N1" i="3" s="1"/>
  <c r="H1" i="3"/>
  <c r="G1" i="3" s="1"/>
  <c r="F1" i="3" s="1"/>
  <c r="E1" i="3" s="1"/>
  <c r="D1" i="3" s="1"/>
  <c r="C1" i="3" s="1"/>
  <c r="B1" i="3" s="1"/>
  <c r="F12" i="3" l="1"/>
  <c r="C12" i="3"/>
  <c r="G12" i="3"/>
  <c r="D9" i="3"/>
  <c r="D10" i="3"/>
  <c r="H9" i="3"/>
  <c r="D12" i="3"/>
  <c r="H12" i="3"/>
  <c r="E9" i="3"/>
  <c r="I9" i="3"/>
  <c r="B9" i="3"/>
  <c r="B10" i="3"/>
  <c r="F9" i="3"/>
  <c r="C10" i="3"/>
  <c r="C9" i="3"/>
  <c r="G9" i="3"/>
  <c r="I32" i="3"/>
  <c r="B27" i="3"/>
  <c r="D27" i="3"/>
  <c r="D31" i="3"/>
  <c r="H25" i="3"/>
  <c r="H27" i="3" s="1"/>
  <c r="I21" i="3"/>
  <c r="I23" i="3" s="1"/>
  <c r="H29" i="3"/>
  <c r="H31" i="3" s="1"/>
  <c r="G21" i="3"/>
  <c r="G23" i="3" s="1"/>
  <c r="C21" i="3"/>
  <c r="C23" i="3" s="1"/>
  <c r="D39" i="3"/>
  <c r="H39" i="3"/>
  <c r="F25" i="3"/>
  <c r="F27" i="3" s="1"/>
  <c r="B31" i="3"/>
  <c r="E32" i="3"/>
  <c r="C29" i="3"/>
  <c r="C31" i="3" s="1"/>
  <c r="G29" i="3"/>
  <c r="G31" i="3" s="1"/>
  <c r="D32" i="3"/>
  <c r="H32" i="3"/>
  <c r="E25" i="3"/>
  <c r="E27" i="3" s="1"/>
  <c r="I25" i="3"/>
  <c r="I27" i="3" s="1"/>
  <c r="E29" i="3"/>
  <c r="E31" i="3" s="1"/>
  <c r="I29" i="3"/>
  <c r="I31" i="3" s="1"/>
  <c r="F29" i="3"/>
  <c r="F31" i="3" s="1"/>
  <c r="H21" i="3"/>
  <c r="H23" i="3" s="1"/>
  <c r="D21" i="3"/>
  <c r="D23" i="3" s="1"/>
  <c r="G25" i="3"/>
  <c r="G27" i="3" s="1"/>
  <c r="C25" i="3"/>
  <c r="C27" i="3" s="1"/>
  <c r="F21" i="3"/>
  <c r="F23" i="3" s="1"/>
  <c r="E21" i="3"/>
  <c r="E23" i="3" s="1"/>
  <c r="D42" i="3"/>
  <c r="H42" i="3"/>
  <c r="B32" i="3"/>
  <c r="F32" i="3"/>
  <c r="C36" i="3"/>
  <c r="G36" i="3"/>
  <c r="C39" i="3"/>
  <c r="G39" i="3"/>
  <c r="C42" i="3"/>
  <c r="G42" i="3"/>
  <c r="C32" i="3"/>
  <c r="G32" i="3"/>
  <c r="D36" i="3"/>
  <c r="H36" i="3"/>
  <c r="E36" i="3"/>
  <c r="I36" i="3"/>
  <c r="E39" i="3"/>
  <c r="I39" i="3"/>
  <c r="E42" i="3"/>
  <c r="I42" i="3"/>
  <c r="B36" i="3"/>
  <c r="F36" i="3"/>
  <c r="B39" i="3"/>
  <c r="F39" i="3"/>
  <c r="B42" i="3"/>
  <c r="F42" i="3"/>
  <c r="I209" i="1"/>
  <c r="I212" i="1" s="1"/>
  <c r="I213" i="1" s="1"/>
  <c r="H209" i="1"/>
  <c r="H212" i="1" s="1"/>
  <c r="H213" i="1" s="1"/>
  <c r="G213" i="1"/>
  <c r="F213" i="1"/>
  <c r="E213" i="1"/>
  <c r="D213" i="1"/>
  <c r="C213" i="1"/>
  <c r="B213" i="1"/>
  <c r="I194" i="1"/>
  <c r="I196" i="1" s="1"/>
  <c r="H194" i="1"/>
  <c r="H196" i="1" s="1"/>
  <c r="H197" i="1" s="1"/>
  <c r="H198" i="1" s="1"/>
  <c r="H146" i="1"/>
  <c r="I146" i="1"/>
  <c r="I179" i="1"/>
  <c r="H179" i="1"/>
  <c r="G183" i="1"/>
  <c r="F183" i="1"/>
  <c r="E183" i="1"/>
  <c r="D183" i="1"/>
  <c r="C183" i="1"/>
  <c r="B183" i="1"/>
  <c r="I182" i="1" l="1"/>
  <c r="I183" i="1" s="1"/>
  <c r="H182" i="1"/>
  <c r="H183" i="1" s="1"/>
  <c r="I33" i="3"/>
  <c r="E33" i="3"/>
  <c r="G33" i="3"/>
  <c r="F33" i="3"/>
  <c r="H33" i="3"/>
  <c r="C33" i="3"/>
  <c r="B33" i="3"/>
  <c r="B198" i="1"/>
  <c r="I197" i="1"/>
  <c r="I198" i="1" s="1"/>
  <c r="D33" i="3"/>
  <c r="C198" i="1"/>
  <c r="D198" i="1"/>
  <c r="G198" i="1"/>
  <c r="E198" i="1"/>
  <c r="F198" i="1"/>
  <c r="I124" i="1"/>
  <c r="H124" i="1"/>
  <c r="D124" i="1"/>
  <c r="C124" i="1"/>
  <c r="B124" i="1"/>
  <c r="I120" i="1"/>
  <c r="H120" i="1"/>
  <c r="I116" i="1"/>
  <c r="H116" i="1"/>
  <c r="D116" i="1"/>
  <c r="C116" i="1"/>
  <c r="B116" i="1"/>
  <c r="H112" i="1"/>
  <c r="H3" i="3" s="1"/>
  <c r="G3" i="3"/>
  <c r="F3" i="3"/>
  <c r="E3" i="3"/>
  <c r="I112" i="1"/>
  <c r="I3" i="3" s="1"/>
  <c r="I164" i="1"/>
  <c r="I167" i="1" s="1"/>
  <c r="H164" i="1"/>
  <c r="H167" i="1" s="1"/>
  <c r="I4" i="3" l="1"/>
  <c r="J3" i="3" s="1"/>
  <c r="J4" i="3" s="1"/>
  <c r="K3" i="3" s="1"/>
  <c r="K4" i="3" s="1"/>
  <c r="L3" i="3" s="1"/>
  <c r="L4" i="3" s="1"/>
  <c r="M3" i="3" s="1"/>
  <c r="M4" i="3" s="1"/>
  <c r="N3" i="3" s="1"/>
  <c r="N4" i="3" s="1"/>
  <c r="I10" i="3"/>
  <c r="H4" i="3"/>
  <c r="H10" i="3"/>
  <c r="E4" i="3"/>
  <c r="E16" i="3"/>
  <c r="E10" i="3"/>
  <c r="F4" i="3"/>
  <c r="F16" i="3"/>
  <c r="F10" i="3"/>
  <c r="G4" i="3"/>
  <c r="G16" i="3"/>
  <c r="G10" i="3"/>
  <c r="H16" i="3"/>
  <c r="H15" i="3"/>
  <c r="I15" i="3"/>
  <c r="I16" i="3"/>
  <c r="I19" i="3"/>
  <c r="J18" i="3" s="1"/>
  <c r="C19" i="3"/>
  <c r="C43" i="3"/>
  <c r="C40" i="3"/>
  <c r="C37" i="3"/>
  <c r="B43" i="3"/>
  <c r="B37" i="3"/>
  <c r="B40" i="3"/>
  <c r="F19" i="3"/>
  <c r="F37" i="3"/>
  <c r="F40" i="3"/>
  <c r="F43" i="3"/>
  <c r="F34" i="3"/>
  <c r="G19" i="3"/>
  <c r="G40" i="3"/>
  <c r="G37" i="3"/>
  <c r="G43" i="3"/>
  <c r="D19" i="3"/>
  <c r="D40" i="3"/>
  <c r="D34" i="3"/>
  <c r="D37" i="3"/>
  <c r="D43" i="3"/>
  <c r="H19" i="3"/>
  <c r="H40" i="3"/>
  <c r="H37" i="3"/>
  <c r="H34" i="3"/>
  <c r="H43" i="3"/>
  <c r="C34" i="3"/>
  <c r="I43" i="3"/>
  <c r="I37" i="3"/>
  <c r="I34" i="3"/>
  <c r="I40" i="3"/>
  <c r="E19" i="3"/>
  <c r="E37" i="3"/>
  <c r="E34" i="3"/>
  <c r="E40" i="3"/>
  <c r="E43" i="3"/>
  <c r="B34" i="3"/>
  <c r="G34" i="3"/>
  <c r="H145" i="1"/>
  <c r="H152" i="1" s="1"/>
  <c r="H153" i="1" s="1"/>
  <c r="I145" i="1"/>
  <c r="J19" i="3" l="1"/>
  <c r="K18" i="3" s="1"/>
  <c r="E153" i="1"/>
  <c r="G153" i="1"/>
  <c r="D153" i="1"/>
  <c r="F153" i="1"/>
  <c r="I152" i="1"/>
  <c r="B153" i="1" s="1"/>
  <c r="C153" i="1"/>
  <c r="G102" i="1"/>
  <c r="F102" i="1"/>
  <c r="E102" i="1"/>
  <c r="D102" i="1"/>
  <c r="C102" i="1"/>
  <c r="B102" i="1"/>
  <c r="H97" i="1"/>
  <c r="I97" i="1"/>
  <c r="H85" i="1"/>
  <c r="I85" i="1"/>
  <c r="H58" i="1"/>
  <c r="I58" i="1"/>
  <c r="H45" i="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K19" i="3" l="1"/>
  <c r="L18" i="3" s="1"/>
  <c r="L19" i="3" s="1"/>
  <c r="M18" i="3" s="1"/>
  <c r="M19" i="3" s="1"/>
  <c r="N18" i="3" s="1"/>
  <c r="N19" i="3" s="1"/>
  <c r="H59" i="1"/>
  <c r="H60" i="1" s="1"/>
  <c r="E12" i="1"/>
  <c r="E20" i="1" s="1"/>
  <c r="E168" i="1"/>
  <c r="F12" i="1"/>
  <c r="F20" i="1" s="1"/>
  <c r="F168" i="1"/>
  <c r="H12" i="1"/>
  <c r="H20" i="1" s="1"/>
  <c r="H168" i="1"/>
  <c r="I12" i="1"/>
  <c r="I20" i="1" s="1"/>
  <c r="I168" i="1"/>
  <c r="B12" i="1"/>
  <c r="B20" i="1" s="1"/>
  <c r="B168" i="1"/>
  <c r="C12" i="1"/>
  <c r="C20" i="1" s="1"/>
  <c r="C168" i="1"/>
  <c r="D12" i="1"/>
  <c r="D20" i="1" s="1"/>
  <c r="D168" i="1"/>
  <c r="E99" i="1"/>
  <c r="D99" i="1"/>
  <c r="C99" i="1"/>
  <c r="B99" i="1"/>
  <c r="F99" i="1"/>
  <c r="G99" i="1"/>
  <c r="H64" i="1"/>
  <c r="H76" i="1" s="1"/>
  <c r="H99" i="1" s="1"/>
  <c r="H101" i="1" s="1"/>
  <c r="B60" i="1"/>
  <c r="E60" i="1"/>
  <c r="F60" i="1"/>
  <c r="G10" i="1"/>
  <c r="I59" i="1"/>
  <c r="I60" i="1" s="1"/>
  <c r="G60" i="1"/>
  <c r="C60" i="1"/>
  <c r="D60" i="1"/>
  <c r="I64" i="1" l="1"/>
  <c r="I76" i="1" s="1"/>
  <c r="I99" i="1" s="1"/>
  <c r="G12" i="1"/>
  <c r="G20" i="1" s="1"/>
  <c r="G168" i="1"/>
  <c r="I100" i="1"/>
  <c r="H102" i="1"/>
  <c r="I101" i="1" l="1"/>
  <c r="I102" i="1" s="1"/>
  <c r="H1" i="1"/>
  <c r="G1" i="1" s="1"/>
  <c r="F1" i="1" s="1"/>
  <c r="E1" i="1" s="1"/>
  <c r="D1" i="1" s="1"/>
  <c r="C1" i="1" s="1"/>
  <c r="B1" i="1" s="1"/>
  <c r="C88" i="3"/>
  <c r="C73" i="3"/>
  <c r="D88" i="3"/>
  <c r="D7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<sst xmlns="http://schemas.openxmlformats.org/spreadsheetml/2006/main" count="697" uniqueCount="173">
  <si>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</si>
  <si>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</si>
  <si>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</si>
  <si>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</si>
  <si>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</si>
  <si>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</si>
  <si>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</si>
  <si>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</si>
  <si>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</si>
  <si>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</si>
  <si>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</si>
  <si>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</si>
  <si>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</si>
  <si>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</si>
  <si>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</si>
  <si>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</si>
  <si>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</si>
  <si>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</si>
  <si>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</si>
  <si>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</si>
  <si>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</si>
  <si>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</si>
  <si>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</si>
  <si>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</si>
  <si>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</si>
  <si>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</si>
  <si>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</si>
  <si>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</si>
  <si>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</si>
  <si>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</si>
  <si>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</si>
  <si>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</si>
  <si>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</si>
  <si>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</si>
  <si>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</si>
  <si>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</si>
  <si>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</si>
  <si>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</si>
  <si>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</si>
  <si>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</si>
  <si>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</si>
  <si>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</si>
  <si>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</si>
  <si>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</si>
  <si>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</si>
  <si>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</si>
  <si>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</si>
  <si>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</si>
  <si>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</si>
  <si>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</si>
  <si>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</si>
  <si>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</si>
  <si>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</si>
  <si>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</si>
  <si>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</si>
  <si>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</si>
  <si>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</si>
  <si>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</si>
  <si>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</si>
  <si>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</si>
  <si>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</si>
  <si>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</si>
  <si>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</si>
  <si>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</si>
  <si>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</si>
  <si>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</si>
  <si>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</si>
  <si>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</si>
  <si>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</si>
  <si>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</si>
  <si>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</si>
  <si>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</si>
  <si>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</si>
  <si>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</si>
  <si>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</si>
  <si>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</si>
  <si>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</si>
  <si>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</si>
  <si>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</si>
  <si>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</si>
  <si>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</si>
  <si>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</si>
  <si>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</si>
  <si>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</si>
  <si>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</si>
  <si>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</si>
  <si>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</si>
  <si>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</si>
  <si>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</si>
  <si>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</si>
  <si>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</si>
  <si>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</si>
  <si>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</si>
  <si>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</si>
  <si>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</si>
  <si>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</si>
  <si>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</si>
  <si>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</si>
  <si>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</si>
  <si>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</si>
  <si>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</si>
  <si>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</si>
  <si>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</si>
  <si>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</si>
  <si>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</si>
  <si>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</si>
  <si>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</si>
  <si>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</si>
  <si>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</si>
  <si>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</si>
  <si>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</si>
  <si>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</si>
  <si>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</si>
  <si>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</si>
  <si>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</si>
  <si>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</si>
  <si>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</si>
  <si>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</si>
  <si>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</si>
  <si>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</si>
  <si>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</si>
  <si>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</si>
  <si>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</si>
  <si>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</si>
  <si>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</si>
  <si>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</si>
  <si>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</si>
  <si>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</si>
  <si>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</si>
  <si>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</si>
  <si>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</si>
  <si>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</si>
  <si>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</si>
  <si>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</si>
  <si>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</si>
  <si>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</si>
  <si>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</si>
  <si>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</si>
  <si>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</si>
  <si>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</si>
  <si>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</si>
  <si>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</si>
  <si>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</si>
  <si>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</si>
  <si>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t>
  </si>
  <si>
    <t xml:space="preserve">Investments in reverse purchase agreements </t>
  </si>
  <si>
    <t xml:space="preserve">Disposals of property, plant and equipment </t>
  </si>
  <si>
    <t>Long-term debt payments, including current portion</t>
  </si>
  <si>
    <t xml:space="preserve">Payments on capital lease and other financing obligations </t>
  </si>
  <si>
    <t xml:space="preserve"> Excess tax benefits from share-based payment arrangements</t>
  </si>
  <si>
    <t>Western Europe</t>
  </si>
  <si>
    <t>Central &amp; Eastern Europe</t>
  </si>
  <si>
    <t>Japan</t>
  </si>
  <si>
    <t>Emerging markets</t>
  </si>
  <si>
    <t xml:space="preserve">Emerging markets </t>
  </si>
  <si>
    <t>nm</t>
  </si>
  <si>
    <t xml:space="preserve">Western Europe </t>
  </si>
  <si>
    <t xml:space="preserve">Greater China </t>
  </si>
  <si>
    <t xml:space="preserve"> Revenue </t>
  </si>
  <si>
    <t xml:space="preserve"> Growth % </t>
  </si>
  <si>
    <t xml:space="preserve"> Footwear </t>
  </si>
  <si>
    <t xml:space="preserve"> Organic growth % </t>
  </si>
  <si>
    <t xml:space="preserve"> Currency impact % </t>
  </si>
  <si>
    <t xml:space="preserve"> Apparel </t>
  </si>
  <si>
    <t xml:space="preserve"> Equipment </t>
  </si>
  <si>
    <t xml:space="preserve"> EBITDA </t>
  </si>
  <si>
    <t xml:space="preserve"> Margin % </t>
  </si>
  <si>
    <t xml:space="preserve"> D&amp;A </t>
  </si>
  <si>
    <t xml:space="preserve"> As a  % of revenue </t>
  </si>
  <si>
    <t xml:space="preserve"> EBIT </t>
  </si>
  <si>
    <t xml:space="preserve"> Capex </t>
  </si>
  <si>
    <t xml:space="preserve">Corporate </t>
  </si>
  <si>
    <t xml:space="preserve">Global brand divisions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</si>
</sst>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b/>
      <sz val="11"/>
      <color rgb="FF000000"/>
      <name val="Calibri"/>
      <family val="2"/>
      <scheme val="minor"/>
    </font>
    <font>
      <sz val="10"/>
      <color theme="1"/>
      <name val="Calibri"/>
      <family val="2"/>
      <scheme val="minor"/>
    </font>
    <font>
      <i/>
      <sz val="10"/>
      <color rgb="FF000000"/>
      <name val="Calibri"/>
      <family val="2"/>
      <scheme val="minor"/>
    </font>
    <font>
      <i/>
      <sz val="9"/>
      <color rgb="FF00000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0" fillId="0" borderId="0" xfId="0" applyFont="1" applyAlignment="1">
      <alignmen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0" fillId="0" borderId="0" xfId="0" applyAlignment="1">
      <alignment horizontal="left" wrapText="1" indent="1"/>
    </xf>
    <xf numFmtId="0" fontId="0" fillId="0" borderId="0" xfId="0" applyAlignment="1">
      <alignment horizontal="left" wrapText="1"/>
    </xf>
    <xf numFmtId="0" fontId="0" fillId="0" borderId="0" xfId="0" applyFont="1" applyAlignment="1">
      <alignment wrapText="1"/>
    </xf>
    <xf numFmtId="165" fontId="0" fillId="0" borderId="0" xfId="0" applyNumberFormat="1"/>
    <xf numFmtId="165" fontId="14" fillId="0" borderId="0" xfId="0" applyNumberFormat="1" applyFont="1"/>
    <xf numFmtId="165" fontId="14" fillId="0" borderId="3" xfId="0" applyNumberFormat="1" applyFont="1" applyBorder="1"/>
    <xf numFmtId="165" fontId="0" fillId="0" borderId="0" xfId="1" applyNumberFormat="1" applyFont="1" applyAlignment="1">
      <alignment horizontal="center" vertical="center"/>
    </xf>
    <xf numFmtId="165" fontId="15" fillId="0" borderId="1" xfId="0" applyNumberFormat="1" applyFont="1" applyBorder="1"/>
    <xf numFmtId="165" fontId="15" fillId="0" borderId="2" xfId="0" applyNumberFormat="1" applyFont="1" applyBorder="1"/>
    <xf numFmtId="0" fontId="12" fillId="0" borderId="0" xfId="0" applyFont="1" applyAlignment="1">
      <alignment horizontal="left" indent="2"/>
    </xf>
    <xf numFmtId="10" fontId="0" fillId="0" borderId="0" xfId="0" applyNumberFormat="1"/>
    <xf numFmtId="10" fontId="0" fillId="0" borderId="0" xfId="0" applyNumberFormat="1" applyAlignment="1">
      <alignment horizontal="right"/>
    </xf>
    <xf numFmtId="0" fontId="0" fillId="0" borderId="0" xfId="0" applyAlignment="1">
      <alignment horizontal="right"/>
    </xf>
    <xf numFmtId="10" fontId="16" fillId="0" borderId="0" xfId="0" applyNumberFormat="1" applyFont="1"/>
    <xf numFmtId="0" fontId="16" fillId="0" borderId="0" xfId="0" applyFont="1" applyAlignment="1">
      <alignment horizontal="right"/>
    </xf>
    <xf numFmtId="0" fontId="16" fillId="0" borderId="0" xfId="0" applyFont="1"/>
    <xf numFmtId="166" fontId="16" fillId="0" borderId="0" xfId="0" applyNumberFormat="1" applyFont="1"/>
    <xf numFmtId="10" fontId="16" fillId="0" borderId="0" xfId="0" applyNumberFormat="1" applyFont="1" applyAlignment="1">
      <alignment horizontal="right"/>
    </xf>
    <xf numFmtId="43" fontId="16" fillId="0" borderId="0" xfId="0" applyNumberFormat="1" applyFont="1"/>
    <xf numFmtId="166" fontId="17" fillId="0" borderId="0" xfId="0" applyNumberFormat="1" applyFont="1"/>
    <xf numFmtId="165" fontId="15" fillId="0" borderId="0" xfId="0" applyNumberFormat="1" applyFont="1"/>
    <xf numFmtId="165" fontId="1" fillId="0" borderId="0" xfId="1" applyNumberFormat="1" applyFont="1" applyAlignment="1">
      <alignment horizontal="right"/>
    </xf>
    <xf numFmtId="165" fontId="18" fillId="0" borderId="0" xfId="0" applyNumberFormat="1" applyFont="1" applyAlignment="1">
      <alignment horizontal="left" indent="2"/>
    </xf>
    <xf numFmtId="165" fontId="14" fillId="0" borderId="0" xfId="0" applyNumberFormat="1" applyFont="1" applyAlignment="1">
      <alignment horizontal="left" indent="1"/>
    </xf>
    <xf numFmtId="165" fontId="18" fillId="0" borderId="0" xfId="0" applyNumberFormat="1" applyFont="1" applyAlignment="1">
      <alignment horizontal="left" indent="1"/>
    </xf>
    <xf numFmtId="4" fontId="0" fillId="0" borderId="0" xfId="0" applyNumberFormat="1"/>
    <xf numFmtId="0" fontId="0" fillId="0" borderId="0" xfId="0" applyAlignment="1">
      <alignment horizontal="center"/>
    </xf>
    <xf numFmtId="166" fontId="16" fillId="0" borderId="0" xfId="2" applyNumberFormat="1" applyFont="1" applyAlignment="1">
      <alignment horizontal="right"/>
    </xf>
    <xf numFmtId="166" fontId="16" fillId="0" borderId="0" xfId="0" applyNumberFormat="1" applyFont="1" applyAlignment="1">
      <alignment horizontal="right"/>
    </xf>
    <xf numFmtId="0" fontId="0" fillId="0" borderId="0" xfId="0" applyAlignment="1">
      <alignment vertical="center"/>
    </xf>
    <xf numFmtId="43" fontId="16" fillId="0" borderId="0" xfId="0" applyNumberFormat="1" applyFont="1" applyAlignment="1">
      <alignment horizontal="right"/>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69820"/>
          <a:ext cx="8011160" cy="19761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407920"/>
          <a:ext cx="4038600" cy="372110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6880"/>
          <a:ext cx="1760220" cy="116586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33700"/>
          <a:ext cx="1798320" cy="116586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45280"/>
          <a:ext cx="1943100" cy="116586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311140"/>
          <a:ext cx="2727960" cy="139700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78480" y="5537200"/>
          <a:ext cx="120396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125" workbookViewId="0"/>
  </sheetViews>
  <sheetFormatPr baseColWidth="10" defaultColWidth="8.83203125" defaultRowHeight="15" x14ac:dyDescent="0.2"/>
  <cols>
    <col min="1" max="1" width="176.1640625" style="20" customWidth="1"/>
  </cols>
  <sheetData>
    <row r="1" spans="1:1" ht="25" x14ac:dyDescent="0.3">
      <c r="A1" s="19" t="s">
        <v>21</v>
      </c>
    </row>
    <row r="2" spans="1:1" ht="16" x14ac:dyDescent="0.2">
      <c r="A2" s="54" t="s">
        <v>141</v>
      </c>
    </row>
    <row r="3" spans="1:1" ht="16" x14ac:dyDescent="0.2">
      <c r="A3" s="53" t="s">
        <v>142</v>
      </c>
    </row>
    <row r="4" spans="1:1" ht="16" x14ac:dyDescent="0.2">
      <c r="A4" s="54" t="s">
        <v>20</v>
      </c>
    </row>
    <row r="5" spans="1:1" ht="16" x14ac:dyDescent="0.2">
      <c r="A5" s="55" t="s">
        <v>143</v>
      </c>
    </row>
    <row r="6" spans="1:1" x14ac:dyDescent="0.2">
      <c r="A6" s="41"/>
    </row>
    <row r="7" spans="1:1" x14ac:dyDescent="0.2">
      <c r="A7" s="41"/>
    </row>
    <row r="8" spans="1:1" x14ac:dyDescent="0.2">
      <c r="A8" s="42"/>
    </row>
    <row r="9" spans="1:1" s="17" customFormat="1" x14ac:dyDescent="0.2">
      <c r="A9" s="23"/>
    </row>
    <row r="10" spans="1:1" x14ac:dyDescent="0.2">
      <c r="A10" s="21"/>
    </row>
    <row r="11" spans="1:1" x14ac:dyDescent="0.2">
      <c r="A11" s="21"/>
    </row>
    <row r="12" spans="1:1" x14ac:dyDescent="0.2">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8"/>
  <sheetViews>
    <sheetView zoomScale="125" zoomScaleNormal="50" workbookViewId="0">
      <pane ySplit="1" topLeftCell="A101" activePane="bottomLeft" state="frozen"/>
      <selection pane="bottomLeft" activeCell="B196" sqref="B196"/>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28</v>
      </c>
      <c r="B2" s="57">
        <v>30601</v>
      </c>
      <c r="C2" s="57">
        <v>32376</v>
      </c>
      <c r="D2" s="57">
        <v>34350</v>
      </c>
      <c r="E2" s="57">
        <v>36397</v>
      </c>
      <c r="F2" s="57">
        <v>39117</v>
      </c>
      <c r="G2" s="57">
        <v>37403</v>
      </c>
      <c r="H2" s="3">
        <v>44538</v>
      </c>
      <c r="I2" s="3">
        <v>46710</v>
      </c>
    </row>
    <row r="3" spans="1:9" x14ac:dyDescent="0.2">
      <c r="A3" s="26" t="s">
        <v>29</v>
      </c>
      <c r="B3" s="58">
        <v>16534</v>
      </c>
      <c r="C3" s="58">
        <v>17405</v>
      </c>
      <c r="D3" s="58">
        <v>19038</v>
      </c>
      <c r="E3" s="58">
        <v>20441</v>
      </c>
      <c r="F3" s="58">
        <v>21643</v>
      </c>
      <c r="G3" s="58">
        <v>21162</v>
      </c>
      <c r="H3" s="27">
        <v>24576</v>
      </c>
      <c r="I3" s="27">
        <v>25231</v>
      </c>
    </row>
    <row r="4" spans="1:9" s="1" customFormat="1" x14ac:dyDescent="0.2">
      <c r="A4" s="25"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22</v>
      </c>
      <c r="B5" s="3">
        <v>3213</v>
      </c>
      <c r="C5" s="3">
        <v>3278</v>
      </c>
      <c r="D5" s="3">
        <v>3341</v>
      </c>
      <c r="E5" s="3">
        <v>3577</v>
      </c>
      <c r="F5" s="3">
        <v>3753</v>
      </c>
      <c r="G5" s="3">
        <v>3592</v>
      </c>
      <c r="H5" s="3">
        <v>3114</v>
      </c>
      <c r="I5" s="3">
        <v>3850</v>
      </c>
    </row>
    <row r="6" spans="1:9" x14ac:dyDescent="0.2">
      <c r="A6" s="11" t="s">
        <v>23</v>
      </c>
      <c r="B6" s="3">
        <v>6679</v>
      </c>
      <c r="C6" s="3">
        <v>7191</v>
      </c>
      <c r="D6" s="3">
        <v>7222</v>
      </c>
      <c r="E6" s="3">
        <v>7934</v>
      </c>
      <c r="F6" s="3">
        <v>8949</v>
      </c>
      <c r="G6" s="3">
        <v>9534</v>
      </c>
      <c r="H6" s="3">
        <v>9911</v>
      </c>
      <c r="I6" s="3">
        <v>10954</v>
      </c>
    </row>
    <row r="7" spans="1:9" x14ac:dyDescent="0.2">
      <c r="A7" s="24" t="s">
        <v>24</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x14ac:dyDescent="0.2">
      <c r="A8" s="2" t="s">
        <v>25</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27</v>
      </c>
      <c r="B11" s="3">
        <v>932</v>
      </c>
      <c r="C11" s="3">
        <v>863</v>
      </c>
      <c r="D11" s="3">
        <v>646</v>
      </c>
      <c r="E11" s="3">
        <v>2392</v>
      </c>
      <c r="F11" s="3">
        <v>772</v>
      </c>
      <c r="G11" s="3">
        <v>348</v>
      </c>
      <c r="H11" s="3">
        <v>934</v>
      </c>
      <c r="I11" s="3">
        <v>605</v>
      </c>
    </row>
    <row r="12" spans="1:9" ht="16" thickBot="1" x14ac:dyDescent="0.2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1624</v>
      </c>
      <c r="F17">
        <v>1580</v>
      </c>
      <c r="G17" s="8">
        <v>1558.8</v>
      </c>
      <c r="H17" s="8">
        <v>1573</v>
      </c>
      <c r="I17" s="8">
        <v>1578.8</v>
      </c>
    </row>
    <row r="18" spans="1:9" x14ac:dyDescent="0.2">
      <c r="A18" s="2" t="s">
        <v>7</v>
      </c>
      <c r="B18">
        <v>1768.8</v>
      </c>
      <c r="C18">
        <v>1742.5</v>
      </c>
      <c r="D18">
        <v>1692</v>
      </c>
      <c r="E18">
        <v>1659</v>
      </c>
      <c r="F18">
        <v>1618</v>
      </c>
      <c r="G18" s="8">
        <v>1591.6</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3">
        <v>3358</v>
      </c>
      <c r="C27" s="3">
        <v>3241</v>
      </c>
      <c r="D27" s="3">
        <v>3677</v>
      </c>
      <c r="E27" s="3">
        <v>3498</v>
      </c>
      <c r="F27" s="3">
        <v>4272</v>
      </c>
      <c r="G27" s="3">
        <v>2749</v>
      </c>
      <c r="H27" s="3">
        <v>4463</v>
      </c>
      <c r="I27" s="3">
        <v>4667</v>
      </c>
    </row>
    <row r="28" spans="1:9" x14ac:dyDescent="0.2">
      <c r="A28" s="11" t="s">
        <v>36</v>
      </c>
      <c r="B28" s="3">
        <v>4337</v>
      </c>
      <c r="C28" s="3">
        <v>4838</v>
      </c>
      <c r="D28" s="3">
        <v>5055</v>
      </c>
      <c r="E28" s="3">
        <v>5261</v>
      </c>
      <c r="F28" s="3">
        <v>5622</v>
      </c>
      <c r="G28" s="3">
        <v>7367</v>
      </c>
      <c r="H28" s="3">
        <v>6854</v>
      </c>
      <c r="I28" s="3">
        <v>8420</v>
      </c>
    </row>
    <row r="29" spans="1:9" x14ac:dyDescent="0.2">
      <c r="A29" s="11" t="s">
        <v>37</v>
      </c>
      <c r="B29" s="3">
        <v>1968</v>
      </c>
      <c r="C29" s="3">
        <v>1489</v>
      </c>
      <c r="D29" s="3">
        <v>1150</v>
      </c>
      <c r="E29" s="3">
        <v>1130</v>
      </c>
      <c r="F29" s="3">
        <v>1968</v>
      </c>
      <c r="G29" s="3">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38</v>
      </c>
      <c r="B31" s="3">
        <v>3011</v>
      </c>
      <c r="C31" s="3">
        <v>3520</v>
      </c>
      <c r="D31" s="3">
        <v>3989</v>
      </c>
      <c r="E31" s="3">
        <v>4454</v>
      </c>
      <c r="F31" s="3">
        <v>4744</v>
      </c>
      <c r="G31" s="3">
        <v>4866</v>
      </c>
      <c r="H31" s="3">
        <v>4904</v>
      </c>
      <c r="I31" s="3">
        <v>4791</v>
      </c>
    </row>
    <row r="32" spans="1:9" x14ac:dyDescent="0.2">
      <c r="A32" s="2" t="s">
        <v>39</v>
      </c>
      <c r="C32" s="3"/>
      <c r="D32" s="3"/>
      <c r="E32" s="3"/>
      <c r="F32" s="3"/>
      <c r="G32" s="3">
        <v>3097</v>
      </c>
      <c r="H32" s="3">
        <v>3113</v>
      </c>
      <c r="I32" s="3">
        <v>2926</v>
      </c>
    </row>
    <row r="33" spans="1:9" x14ac:dyDescent="0.2">
      <c r="A33" s="2" t="s">
        <v>40</v>
      </c>
      <c r="B33" s="3">
        <v>281</v>
      </c>
      <c r="C33" s="3">
        <v>281</v>
      </c>
      <c r="D33" s="3">
        <v>283</v>
      </c>
      <c r="E33" s="3">
        <v>285</v>
      </c>
      <c r="F33" s="3">
        <v>283</v>
      </c>
      <c r="G33" s="3">
        <v>274</v>
      </c>
      <c r="H33" s="3">
        <v>269</v>
      </c>
      <c r="I33" s="3">
        <v>286</v>
      </c>
    </row>
    <row r="34" spans="1:9" x14ac:dyDescent="0.2">
      <c r="A34" s="2" t="s">
        <v>41</v>
      </c>
      <c r="B34" s="3">
        <v>131</v>
      </c>
      <c r="C34" s="3">
        <v>131</v>
      </c>
      <c r="D34" s="3">
        <v>139</v>
      </c>
      <c r="E34" s="3">
        <v>154</v>
      </c>
      <c r="F34" s="3">
        <v>154</v>
      </c>
      <c r="G34" s="3">
        <v>223</v>
      </c>
      <c r="H34" s="3">
        <v>242</v>
      </c>
      <c r="I34" s="3">
        <v>284</v>
      </c>
    </row>
    <row r="35" spans="1:9" x14ac:dyDescent="0.2">
      <c r="A35" s="2" t="s">
        <v>42</v>
      </c>
      <c r="B35" s="3">
        <v>2587</v>
      </c>
      <c r="C35" s="3">
        <v>2439</v>
      </c>
      <c r="D35" s="3">
        <v>2787</v>
      </c>
      <c r="E35" s="3">
        <v>2509</v>
      </c>
      <c r="F35" s="3">
        <v>2011</v>
      </c>
      <c r="G35" s="3">
        <v>2326</v>
      </c>
      <c r="H35" s="3">
        <v>2921</v>
      </c>
      <c r="I35" s="3">
        <v>3821</v>
      </c>
    </row>
    <row r="36" spans="1:9" ht="16" thickBot="1" x14ac:dyDescent="0.25">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s="3">
        <v>107</v>
      </c>
      <c r="C39" s="3">
        <v>44</v>
      </c>
      <c r="D39" s="3">
        <v>6</v>
      </c>
      <c r="E39" s="3">
        <v>6</v>
      </c>
      <c r="F39" s="3">
        <v>6</v>
      </c>
      <c r="G39" s="3">
        <v>3</v>
      </c>
      <c r="H39" s="3">
        <v>0</v>
      </c>
      <c r="I39" s="3">
        <v>500</v>
      </c>
    </row>
    <row r="40" spans="1:9" x14ac:dyDescent="0.2">
      <c r="A40" s="11" t="s">
        <v>47</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48</v>
      </c>
      <c r="D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49</v>
      </c>
      <c r="B44" s="3">
        <v>71</v>
      </c>
      <c r="C44" s="3">
        <v>85</v>
      </c>
      <c r="D44" s="3">
        <v>84</v>
      </c>
      <c r="E44" s="3">
        <v>150</v>
      </c>
      <c r="F44" s="3">
        <v>229</v>
      </c>
      <c r="G44" s="3">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50</v>
      </c>
      <c r="B46" s="3">
        <v>1079</v>
      </c>
      <c r="C46" s="3">
        <v>2010</v>
      </c>
      <c r="D46" s="3">
        <v>3471</v>
      </c>
      <c r="E46" s="3">
        <v>3468</v>
      </c>
      <c r="F46" s="3">
        <v>3464</v>
      </c>
      <c r="G46" s="3">
        <v>9406</v>
      </c>
      <c r="H46" s="3">
        <v>9413</v>
      </c>
      <c r="I46" s="3">
        <v>8920</v>
      </c>
    </row>
    <row r="47" spans="1:9" x14ac:dyDescent="0.2">
      <c r="A47" s="2" t="s">
        <v>51</v>
      </c>
      <c r="C47" s="3"/>
      <c r="E47" s="3"/>
      <c r="F47" s="3"/>
      <c r="G47" s="3">
        <v>2913</v>
      </c>
      <c r="H47" s="3">
        <v>2931</v>
      </c>
      <c r="I47" s="3">
        <v>2777</v>
      </c>
    </row>
    <row r="48" spans="1:9" x14ac:dyDescent="0.2">
      <c r="A48" s="2" t="s">
        <v>52</v>
      </c>
      <c r="B48" s="3">
        <v>1479</v>
      </c>
      <c r="C48" s="3">
        <v>1770</v>
      </c>
      <c r="D48" s="3">
        <v>1907</v>
      </c>
      <c r="E48" s="3">
        <v>3216</v>
      </c>
      <c r="F48" s="3">
        <v>3347</v>
      </c>
      <c r="G48" s="3">
        <v>2684</v>
      </c>
      <c r="H48" s="3">
        <v>2955</v>
      </c>
      <c r="I48" s="3">
        <v>2613</v>
      </c>
    </row>
    <row r="49" spans="1:9" x14ac:dyDescent="0.2">
      <c r="A49" s="2" t="s">
        <v>53</v>
      </c>
      <c r="B49" s="3"/>
      <c r="C49" s="3"/>
      <c r="D49" s="3"/>
      <c r="E49" s="3"/>
      <c r="F49" s="3"/>
      <c r="G49" s="3"/>
      <c r="H49" s="3"/>
      <c r="I49" s="3"/>
    </row>
    <row r="50" spans="1:9" x14ac:dyDescent="0.2">
      <c r="A50" s="11" t="s">
        <v>54</v>
      </c>
      <c r="B50" s="3"/>
      <c r="C50" s="3"/>
      <c r="D50" s="3"/>
      <c r="E50" s="3"/>
      <c r="F50" s="3"/>
      <c r="G50" s="3"/>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8" t="s">
        <v>57</v>
      </c>
      <c r="B53" s="3"/>
      <c r="C53" s="3"/>
      <c r="D53" s="3"/>
      <c r="E53" s="3"/>
      <c r="F53" s="3"/>
      <c r="G53" s="3"/>
      <c r="H53" s="3"/>
      <c r="I53" s="3"/>
    </row>
    <row r="54" spans="1:9" x14ac:dyDescent="0.2">
      <c r="A54" s="18" t="s">
        <v>58</v>
      </c>
      <c r="B54" s="3">
        <v>3</v>
      </c>
      <c r="C54" s="3">
        <v>3</v>
      </c>
      <c r="D54" s="3">
        <v>3</v>
      </c>
      <c r="E54" s="3">
        <v>3</v>
      </c>
      <c r="F54" s="3">
        <v>3</v>
      </c>
      <c r="G54" s="3">
        <v>3</v>
      </c>
      <c r="H54" s="3">
        <v>3</v>
      </c>
      <c r="I54" s="3">
        <v>3</v>
      </c>
    </row>
    <row r="55" spans="1:9" x14ac:dyDescent="0.2">
      <c r="A55" s="18" t="s">
        <v>59</v>
      </c>
      <c r="B55" s="3">
        <v>6773</v>
      </c>
      <c r="C55" s="3">
        <v>7786</v>
      </c>
      <c r="D55" s="3">
        <v>8638</v>
      </c>
      <c r="E55" s="3">
        <v>6384</v>
      </c>
      <c r="F55" s="3">
        <v>7163</v>
      </c>
      <c r="G55" s="3">
        <v>8299</v>
      </c>
      <c r="H55" s="3">
        <v>9965</v>
      </c>
      <c r="I55" s="3">
        <v>11484</v>
      </c>
    </row>
    <row r="56" spans="1:9" x14ac:dyDescent="0.2">
      <c r="A56" s="18" t="s">
        <v>60</v>
      </c>
      <c r="B56" s="3">
        <v>1246</v>
      </c>
      <c r="C56" s="3">
        <v>318</v>
      </c>
      <c r="D56" s="3">
        <v>-213</v>
      </c>
      <c r="E56" s="3">
        <v>-92</v>
      </c>
      <c r="F56" s="3">
        <v>231</v>
      </c>
      <c r="G56" s="3">
        <v>-56</v>
      </c>
      <c r="H56" s="3">
        <v>-380</v>
      </c>
      <c r="I56" s="3">
        <v>318</v>
      </c>
    </row>
    <row r="57" spans="1:9" x14ac:dyDescent="0.2">
      <c r="A57" s="18" t="s">
        <v>61</v>
      </c>
      <c r="B57" s="3">
        <v>4685</v>
      </c>
      <c r="C57" s="3">
        <v>4151</v>
      </c>
      <c r="D57" s="3">
        <v>3979</v>
      </c>
      <c r="E57" s="3">
        <v>3517</v>
      </c>
      <c r="F57" s="3">
        <v>1643</v>
      </c>
      <c r="G57" s="3">
        <v>-191</v>
      </c>
      <c r="H57" s="3">
        <v>3179</v>
      </c>
      <c r="I57" s="3">
        <v>3476</v>
      </c>
    </row>
    <row r="58" spans="1:9" x14ac:dyDescent="0.2">
      <c r="A58" s="4" t="s">
        <v>62</v>
      </c>
      <c r="B58" s="5">
        <f t="shared" ref="B58:G58" si="9">+SUM(B53:B57)</f>
        <v>12707</v>
      </c>
      <c r="C58" s="5">
        <f t="shared" si="9"/>
        <v>12258</v>
      </c>
      <c r="D58" s="5">
        <f t="shared" si="9"/>
        <v>12407</v>
      </c>
      <c r="E58" s="5">
        <f t="shared" si="9"/>
        <v>9812</v>
      </c>
      <c r="F58" s="5">
        <f t="shared" si="9"/>
        <v>9040</v>
      </c>
      <c r="G58" s="5">
        <f t="shared" si="9"/>
        <v>8055</v>
      </c>
      <c r="H58" s="5">
        <f t="shared" ref="H58" si="10">+SUM(H53:H57)</f>
        <v>12767</v>
      </c>
      <c r="I58" s="5">
        <f>+SUM(I53:I57)</f>
        <v>15281</v>
      </c>
    </row>
    <row r="59" spans="1:9" ht="16" thickBot="1" x14ac:dyDescent="0.25">
      <c r="A59" s="6" t="s">
        <v>63</v>
      </c>
      <c r="B59" s="7">
        <f t="shared" ref="B59:G59" si="11">+SUM(B45:B50)+B58</f>
        <v>21597</v>
      </c>
      <c r="C59" s="7">
        <f t="shared" si="11"/>
        <v>21396</v>
      </c>
      <c r="D59" s="7">
        <f t="shared" si="11"/>
        <v>23259</v>
      </c>
      <c r="E59" s="7">
        <f t="shared" si="11"/>
        <v>22536</v>
      </c>
      <c r="F59" s="7">
        <f>+SUM(F45:F50)+F58</f>
        <v>23717</v>
      </c>
      <c r="G59" s="7">
        <f t="shared" si="11"/>
        <v>31342</v>
      </c>
      <c r="H59" s="7">
        <f t="shared" ref="H59" si="12">+SUM(H45:H50)+H58</f>
        <v>37740</v>
      </c>
      <c r="I59" s="7">
        <f>+SUM(I45:I50)+I58</f>
        <v>40321</v>
      </c>
    </row>
    <row r="60" spans="1:9" s="12" customFormat="1" ht="16" thickTop="1" x14ac:dyDescent="0.2">
      <c r="A60" s="12" t="s">
        <v>3</v>
      </c>
      <c r="B60" s="13">
        <f t="shared" ref="B60:H60" si="13">+B59-B36</f>
        <v>0</v>
      </c>
      <c r="C60" s="13">
        <f t="shared" si="13"/>
        <v>0</v>
      </c>
      <c r="D60" s="13">
        <f t="shared" si="13"/>
        <v>0</v>
      </c>
      <c r="E60" s="13">
        <f t="shared" si="13"/>
        <v>0</v>
      </c>
      <c r="F60" s="13">
        <f t="shared" si="13"/>
        <v>0</v>
      </c>
      <c r="G60" s="13">
        <f t="shared" si="13"/>
        <v>0</v>
      </c>
      <c r="H60" s="13">
        <f t="shared" si="13"/>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v>3273</v>
      </c>
      <c r="C64" s="9">
        <v>3760</v>
      </c>
      <c r="D64" s="9">
        <v>4240</v>
      </c>
      <c r="E64" s="9">
        <v>1933</v>
      </c>
      <c r="F64" s="9">
        <v>4029</v>
      </c>
      <c r="G64" s="9">
        <v>2539</v>
      </c>
      <c r="H64" s="9">
        <f>+H12</f>
        <v>5727</v>
      </c>
      <c r="I64" s="9">
        <f>+I12</f>
        <v>6046</v>
      </c>
    </row>
    <row r="65" spans="1:9" s="1" customFormat="1" x14ac:dyDescent="0.2">
      <c r="A65" s="2" t="s">
        <v>66</v>
      </c>
      <c r="B65" s="3"/>
      <c r="C65" s="3"/>
      <c r="D65" s="3"/>
      <c r="E65" s="3"/>
      <c r="F65" s="3"/>
      <c r="G65" s="3"/>
      <c r="H65" s="3"/>
      <c r="I65" s="3"/>
    </row>
    <row r="66" spans="1:9" s="17" customFormat="1" x14ac:dyDescent="0.2">
      <c r="A66" s="11" t="s">
        <v>67</v>
      </c>
      <c r="B66" s="3">
        <v>606</v>
      </c>
      <c r="C66" s="3">
        <v>649</v>
      </c>
      <c r="D66" s="3">
        <v>706</v>
      </c>
      <c r="E66" s="3">
        <v>747</v>
      </c>
      <c r="F66" s="3">
        <v>705</v>
      </c>
      <c r="G66" s="3">
        <v>721</v>
      </c>
      <c r="H66" s="3">
        <v>744</v>
      </c>
      <c r="I66" s="3">
        <v>717</v>
      </c>
    </row>
    <row r="67" spans="1:9" s="17" customFormat="1" x14ac:dyDescent="0.2">
      <c r="A67" s="11" t="s">
        <v>68</v>
      </c>
      <c r="B67" s="3">
        <v>-113</v>
      </c>
      <c r="C67" s="3">
        <v>-80</v>
      </c>
      <c r="D67" s="3">
        <v>-273</v>
      </c>
      <c r="E67" s="3">
        <v>647</v>
      </c>
      <c r="F67" s="3">
        <v>34</v>
      </c>
      <c r="G67" s="3">
        <v>-380</v>
      </c>
      <c r="H67" s="3">
        <v>-385</v>
      </c>
      <c r="I67" s="3">
        <v>-650</v>
      </c>
    </row>
    <row r="68" spans="1:9" s="17" customFormat="1" x14ac:dyDescent="0.2">
      <c r="A68" s="11" t="s">
        <v>69</v>
      </c>
      <c r="B68" s="3">
        <v>191</v>
      </c>
      <c r="C68" s="3">
        <v>236</v>
      </c>
      <c r="D68" s="3">
        <v>215</v>
      </c>
      <c r="E68" s="3">
        <v>218</v>
      </c>
      <c r="F68" s="3">
        <v>325</v>
      </c>
      <c r="G68" s="3">
        <v>429</v>
      </c>
      <c r="H68" s="3">
        <v>611</v>
      </c>
      <c r="I68" s="3">
        <v>638</v>
      </c>
    </row>
    <row r="69" spans="1:9" s="17" customFormat="1" x14ac:dyDescent="0.2">
      <c r="A69" s="11" t="s">
        <v>70</v>
      </c>
      <c r="B69" s="3">
        <v>43</v>
      </c>
      <c r="C69" s="3">
        <v>13</v>
      </c>
      <c r="D69" s="3">
        <v>10</v>
      </c>
      <c r="E69" s="3">
        <v>27</v>
      </c>
      <c r="F69" s="3">
        <v>15</v>
      </c>
      <c r="G69" s="3">
        <v>398</v>
      </c>
      <c r="H69" s="3">
        <v>53</v>
      </c>
      <c r="I69" s="3">
        <v>123</v>
      </c>
    </row>
    <row r="70" spans="1:9" s="17" customFormat="1" x14ac:dyDescent="0.2">
      <c r="A70" s="11" t="s">
        <v>71</v>
      </c>
      <c r="B70" s="3">
        <v>424</v>
      </c>
      <c r="C70" s="3">
        <v>98</v>
      </c>
      <c r="D70" s="3">
        <v>-117</v>
      </c>
      <c r="E70" s="3">
        <v>-99</v>
      </c>
      <c r="F70" s="3">
        <v>233</v>
      </c>
      <c r="G70" s="3">
        <v>23</v>
      </c>
      <c r="H70" s="3">
        <v>-138</v>
      </c>
      <c r="I70" s="3">
        <v>-26</v>
      </c>
    </row>
    <row r="71" spans="1:9" s="17" customFormat="1" x14ac:dyDescent="0.2">
      <c r="A71" s="2" t="s">
        <v>72</v>
      </c>
      <c r="B71" s="3"/>
      <c r="C71" s="3"/>
      <c r="D71" s="3"/>
      <c r="E71" s="3"/>
      <c r="F71" s="3"/>
      <c r="G71" s="3"/>
      <c r="H71" s="3"/>
      <c r="I71" s="3"/>
    </row>
    <row r="72" spans="1:9" s="17" customFormat="1" x14ac:dyDescent="0.2">
      <c r="A72" s="11" t="s">
        <v>73</v>
      </c>
      <c r="B72" s="3">
        <v>-216</v>
      </c>
      <c r="C72" s="3">
        <v>60</v>
      </c>
      <c r="D72" s="3">
        <v>-426</v>
      </c>
      <c r="E72" s="3">
        <v>187</v>
      </c>
      <c r="F72" s="3">
        <v>1239</v>
      </c>
      <c r="G72" s="3">
        <v>1239</v>
      </c>
      <c r="H72" s="3">
        <v>-1606</v>
      </c>
      <c r="I72" s="3">
        <v>-504</v>
      </c>
    </row>
    <row r="73" spans="1:9" s="17" customFormat="1" x14ac:dyDescent="0.2">
      <c r="A73" s="11" t="s">
        <v>74</v>
      </c>
      <c r="B73" s="3">
        <v>-621</v>
      </c>
      <c r="C73" s="3">
        <v>-590</v>
      </c>
      <c r="D73" s="3">
        <v>-231</v>
      </c>
      <c r="E73" s="3">
        <v>-255</v>
      </c>
      <c r="F73" s="3">
        <v>-1854</v>
      </c>
      <c r="G73" s="3">
        <v>-1854</v>
      </c>
      <c r="H73" s="3">
        <v>507</v>
      </c>
      <c r="I73" s="3">
        <v>-1676</v>
      </c>
    </row>
    <row r="74" spans="1:9" s="17" customFormat="1" x14ac:dyDescent="0.2">
      <c r="A74" s="11" t="s">
        <v>99</v>
      </c>
      <c r="B74" s="3">
        <v>-144</v>
      </c>
      <c r="C74" s="3">
        <v>-161</v>
      </c>
      <c r="D74" s="3">
        <v>-120</v>
      </c>
      <c r="E74" s="3">
        <v>35</v>
      </c>
      <c r="F74" s="3">
        <v>-654</v>
      </c>
      <c r="G74" s="3">
        <v>-654</v>
      </c>
      <c r="H74" s="3">
        <v>-182</v>
      </c>
      <c r="I74" s="3">
        <v>-845</v>
      </c>
    </row>
    <row r="75" spans="1:9" s="17" customFormat="1" x14ac:dyDescent="0.2">
      <c r="A75" s="11" t="s">
        <v>98</v>
      </c>
      <c r="B75" s="3">
        <v>1237</v>
      </c>
      <c r="C75" s="3">
        <v>-889</v>
      </c>
      <c r="D75" s="3">
        <v>-364</v>
      </c>
      <c r="E75" s="3">
        <v>1515</v>
      </c>
      <c r="F75" s="3">
        <v>24</v>
      </c>
      <c r="G75" s="3">
        <v>24</v>
      </c>
      <c r="H75" s="3">
        <v>1326</v>
      </c>
      <c r="I75" s="3">
        <v>1365</v>
      </c>
    </row>
    <row r="76" spans="1:9" s="17" customFormat="1" x14ac:dyDescent="0.2">
      <c r="A76" s="28" t="s">
        <v>75</v>
      </c>
      <c r="B76" s="29">
        <f t="shared" ref="B76:F76" si="14">+SUM(B64:B75)</f>
        <v>4680</v>
      </c>
      <c r="C76" s="29">
        <f t="shared" si="14"/>
        <v>3096</v>
      </c>
      <c r="D76" s="29">
        <f t="shared" si="14"/>
        <v>3640</v>
      </c>
      <c r="E76" s="29">
        <f t="shared" si="14"/>
        <v>4955</v>
      </c>
      <c r="F76" s="29">
        <f t="shared" si="14"/>
        <v>4096</v>
      </c>
      <c r="G76" s="29">
        <v>2485</v>
      </c>
      <c r="H76" s="29">
        <f t="shared" ref="H76" si="15">+SUM(H64:H75)</f>
        <v>6657</v>
      </c>
      <c r="I76" s="29">
        <f>+SUM(I64:I75)</f>
        <v>5188</v>
      </c>
    </row>
    <row r="77" spans="1:9" s="17" customFormat="1" x14ac:dyDescent="0.2">
      <c r="A77" s="1" t="s">
        <v>76</v>
      </c>
      <c r="B77" s="3"/>
      <c r="C77" s="3"/>
      <c r="D77" s="3"/>
      <c r="E77" s="3"/>
      <c r="F77" s="3"/>
      <c r="G77" s="3"/>
      <c r="H77" s="3"/>
      <c r="I77" s="3"/>
    </row>
    <row r="78" spans="1:9" s="17" customFormat="1" x14ac:dyDescent="0.2">
      <c r="A78" s="2" t="s">
        <v>77</v>
      </c>
      <c r="B78" s="3">
        <v>-4936</v>
      </c>
      <c r="C78" s="3">
        <v>-5367</v>
      </c>
      <c r="D78" s="3">
        <v>-5928</v>
      </c>
      <c r="E78" s="3">
        <v>-4783</v>
      </c>
      <c r="F78" s="3">
        <v>-2937</v>
      </c>
      <c r="G78" s="3">
        <v>-2426</v>
      </c>
      <c r="H78" s="3">
        <v>-9961</v>
      </c>
      <c r="I78" s="3">
        <v>-12913</v>
      </c>
    </row>
    <row r="79" spans="1:9" s="17" customFormat="1" x14ac:dyDescent="0.2">
      <c r="A79" s="2" t="s">
        <v>78</v>
      </c>
      <c r="B79" s="3">
        <v>3655</v>
      </c>
      <c r="C79" s="3">
        <v>2924</v>
      </c>
      <c r="D79" s="3">
        <v>3623</v>
      </c>
      <c r="E79" s="3">
        <v>3613</v>
      </c>
      <c r="F79" s="3">
        <v>1715</v>
      </c>
      <c r="G79" s="3">
        <v>74</v>
      </c>
      <c r="H79" s="3">
        <v>4236</v>
      </c>
      <c r="I79" s="3">
        <v>8199</v>
      </c>
    </row>
    <row r="80" spans="1:9" s="17" customFormat="1" x14ac:dyDescent="0.2">
      <c r="A80" s="2" t="s">
        <v>79</v>
      </c>
      <c r="B80" s="3">
        <v>2216</v>
      </c>
      <c r="C80" s="3">
        <v>2386</v>
      </c>
      <c r="D80" s="3">
        <v>2423</v>
      </c>
      <c r="E80" s="3">
        <v>2496</v>
      </c>
      <c r="F80" s="3">
        <v>2072</v>
      </c>
      <c r="G80" s="3">
        <v>2379</v>
      </c>
      <c r="H80" s="3">
        <v>2449</v>
      </c>
      <c r="I80" s="3">
        <v>3967</v>
      </c>
    </row>
    <row r="81" spans="1:9" s="17" customFormat="1" x14ac:dyDescent="0.2">
      <c r="A81" s="2" t="s">
        <v>145</v>
      </c>
      <c r="B81" s="3">
        <v>-150</v>
      </c>
      <c r="C81" s="3">
        <v>150</v>
      </c>
      <c r="D81" s="59" t="s">
        <v>144</v>
      </c>
      <c r="E81" s="3"/>
      <c r="H81" s="3"/>
      <c r="I81" s="3"/>
    </row>
    <row r="82" spans="1:9" s="17" customFormat="1" x14ac:dyDescent="0.2">
      <c r="A82" s="2" t="s">
        <v>14</v>
      </c>
      <c r="B82" s="3">
        <v>-963</v>
      </c>
      <c r="C82" s="3">
        <v>-1143</v>
      </c>
      <c r="D82" s="3">
        <v>-1105</v>
      </c>
      <c r="E82" s="3">
        <v>-1028</v>
      </c>
      <c r="F82" s="3">
        <v>-1119</v>
      </c>
      <c r="G82" s="3">
        <v>-1086</v>
      </c>
      <c r="H82" s="3">
        <v>-695</v>
      </c>
      <c r="I82" s="3">
        <v>-758</v>
      </c>
    </row>
    <row r="83" spans="1:9" s="17" customFormat="1" x14ac:dyDescent="0.2">
      <c r="A83" s="2" t="s">
        <v>146</v>
      </c>
      <c r="B83" s="3">
        <v>3</v>
      </c>
      <c r="C83" s="3">
        <v>10</v>
      </c>
      <c r="D83" s="3">
        <v>13</v>
      </c>
      <c r="E83" s="3">
        <v>3</v>
      </c>
      <c r="F83" s="3"/>
      <c r="G83" s="3"/>
      <c r="H83" s="3"/>
      <c r="I83" s="3"/>
    </row>
    <row r="84" spans="1:9" s="17" customFormat="1" x14ac:dyDescent="0.2">
      <c r="A84" s="2" t="s">
        <v>80</v>
      </c>
      <c r="B84" s="3"/>
      <c r="C84" s="3">
        <v>6</v>
      </c>
      <c r="D84" s="3">
        <v>-34</v>
      </c>
      <c r="E84" s="3">
        <v>-25</v>
      </c>
      <c r="F84" s="3">
        <v>5</v>
      </c>
      <c r="G84" s="3">
        <v>31</v>
      </c>
      <c r="H84" s="3">
        <v>171</v>
      </c>
      <c r="I84" s="3">
        <v>-19</v>
      </c>
    </row>
    <row r="85" spans="1:9" s="17" customFormat="1" x14ac:dyDescent="0.2">
      <c r="A85" s="30" t="s">
        <v>81</v>
      </c>
      <c r="B85" s="29">
        <f t="shared" ref="B85:G85" si="16">+SUM(B78:B84)</f>
        <v>-175</v>
      </c>
      <c r="C85" s="29">
        <f t="shared" si="16"/>
        <v>-1034</v>
      </c>
      <c r="D85" s="29">
        <f t="shared" si="16"/>
        <v>-1008</v>
      </c>
      <c r="E85" s="29">
        <f t="shared" si="16"/>
        <v>276</v>
      </c>
      <c r="F85" s="29">
        <f t="shared" si="16"/>
        <v>-264</v>
      </c>
      <c r="G85" s="29">
        <f t="shared" si="16"/>
        <v>-1028</v>
      </c>
      <c r="H85" s="29">
        <f t="shared" ref="H85" si="17">+SUM(H78:H84)</f>
        <v>-3800</v>
      </c>
      <c r="I85" s="29">
        <f>+SUM(I78:I84)</f>
        <v>-1524</v>
      </c>
    </row>
    <row r="86" spans="1:9" s="17" customFormat="1" x14ac:dyDescent="0.2">
      <c r="A86" s="1" t="s">
        <v>82</v>
      </c>
      <c r="B86" s="3"/>
      <c r="C86" s="3"/>
      <c r="D86" s="3"/>
      <c r="E86" s="3"/>
      <c r="F86" s="3"/>
      <c r="G86" s="3"/>
      <c r="H86" s="3"/>
      <c r="I86" s="3"/>
    </row>
    <row r="87" spans="1:9" s="17" customFormat="1" x14ac:dyDescent="0.2">
      <c r="A87" s="2" t="s">
        <v>83</v>
      </c>
      <c r="B87" s="3"/>
      <c r="C87" s="3">
        <v>981</v>
      </c>
      <c r="D87" s="3">
        <v>1482</v>
      </c>
      <c r="E87" s="3"/>
      <c r="F87" s="3"/>
      <c r="G87" s="3">
        <v>6134</v>
      </c>
      <c r="H87" s="3">
        <v>0</v>
      </c>
      <c r="I87" s="3">
        <v>0</v>
      </c>
    </row>
    <row r="88" spans="1:9" s="17" customFormat="1" x14ac:dyDescent="0.2">
      <c r="A88" s="2" t="s">
        <v>147</v>
      </c>
      <c r="B88" s="3">
        <v>-7</v>
      </c>
      <c r="C88" s="3">
        <v>-106</v>
      </c>
      <c r="D88" s="3">
        <v>-44</v>
      </c>
      <c r="E88" s="3">
        <v>-6</v>
      </c>
      <c r="G88" s="3"/>
      <c r="H88" s="3"/>
      <c r="I88" s="3"/>
    </row>
    <row r="89" spans="1:9" s="17" customFormat="1" x14ac:dyDescent="0.2">
      <c r="A89" s="2" t="s">
        <v>84</v>
      </c>
      <c r="B89" s="3">
        <v>-63</v>
      </c>
      <c r="C89" s="3">
        <v>-67</v>
      </c>
      <c r="D89" s="3">
        <v>327</v>
      </c>
      <c r="E89" s="3">
        <v>13</v>
      </c>
      <c r="F89" s="3">
        <v>-325</v>
      </c>
      <c r="G89" s="3">
        <v>49</v>
      </c>
      <c r="H89" s="3">
        <v>-52</v>
      </c>
      <c r="I89" s="3">
        <v>15</v>
      </c>
    </row>
    <row r="90" spans="1:9" s="17" customFormat="1" x14ac:dyDescent="0.2">
      <c r="A90" s="2" t="s">
        <v>148</v>
      </c>
      <c r="B90" s="3">
        <v>-19</v>
      </c>
      <c r="C90" s="3">
        <v>-7</v>
      </c>
      <c r="D90" s="3">
        <v>-17</v>
      </c>
      <c r="E90" s="3">
        <v>-23</v>
      </c>
      <c r="F90" s="3"/>
      <c r="G90" s="3"/>
      <c r="H90" s="3"/>
      <c r="I90" s="3"/>
    </row>
    <row r="91" spans="1:9" s="17" customFormat="1" x14ac:dyDescent="0.2">
      <c r="A91" s="2" t="s">
        <v>85</v>
      </c>
      <c r="B91" s="3"/>
      <c r="C91" s="3"/>
      <c r="D91" s="3"/>
      <c r="E91" s="3"/>
      <c r="F91" s="3"/>
      <c r="G91" s="3"/>
      <c r="H91" s="3">
        <v>-197</v>
      </c>
      <c r="I91" s="3">
        <v>0</v>
      </c>
    </row>
    <row r="92" spans="1:9" s="17" customFormat="1" x14ac:dyDescent="0.2">
      <c r="A92" s="2" t="s">
        <v>86</v>
      </c>
      <c r="B92" s="3">
        <v>514</v>
      </c>
      <c r="C92" s="3">
        <v>507</v>
      </c>
      <c r="D92" s="3">
        <v>489</v>
      </c>
      <c r="E92" s="3">
        <v>733</v>
      </c>
      <c r="F92" s="3">
        <v>700</v>
      </c>
      <c r="G92" s="3">
        <v>885</v>
      </c>
      <c r="H92" s="3">
        <v>1172</v>
      </c>
      <c r="I92" s="3">
        <v>1151</v>
      </c>
    </row>
    <row r="93" spans="1:9" s="17" customFormat="1" x14ac:dyDescent="0.2">
      <c r="A93" s="2" t="s">
        <v>149</v>
      </c>
      <c r="B93" s="3">
        <v>218</v>
      </c>
      <c r="C93" s="3">
        <v>281</v>
      </c>
      <c r="D93" s="3">
        <v>177</v>
      </c>
      <c r="E93" s="3"/>
      <c r="F93" s="3"/>
      <c r="G93" s="3"/>
      <c r="H93" s="3"/>
      <c r="I93" s="3"/>
    </row>
    <row r="94" spans="1:9" s="17" customFormat="1" x14ac:dyDescent="0.2">
      <c r="A94" s="2" t="s">
        <v>16</v>
      </c>
      <c r="B94" s="3">
        <v>-2534</v>
      </c>
      <c r="C94" s="3">
        <v>-3238</v>
      </c>
      <c r="D94" s="3">
        <v>-3223</v>
      </c>
      <c r="E94" s="3">
        <v>-4254</v>
      </c>
      <c r="F94" s="3">
        <v>-4286</v>
      </c>
      <c r="G94" s="3">
        <v>-3067</v>
      </c>
      <c r="H94" s="3">
        <v>-608</v>
      </c>
      <c r="I94" s="3">
        <v>-4014</v>
      </c>
    </row>
    <row r="95" spans="1:9" s="17" customFormat="1" x14ac:dyDescent="0.2">
      <c r="A95" s="2" t="s">
        <v>87</v>
      </c>
      <c r="B95" s="3">
        <v>-899</v>
      </c>
      <c r="C95" s="3">
        <v>-1022</v>
      </c>
      <c r="D95" s="3">
        <v>-1133</v>
      </c>
      <c r="E95" s="3">
        <v>-1243</v>
      </c>
      <c r="F95" s="3">
        <v>-1332</v>
      </c>
      <c r="G95" s="3">
        <v>-1452</v>
      </c>
      <c r="H95" s="3">
        <v>-1638</v>
      </c>
      <c r="I95" s="3">
        <v>-1837</v>
      </c>
    </row>
    <row r="96" spans="1:9" s="17" customFormat="1" x14ac:dyDescent="0.2">
      <c r="A96" s="2" t="s">
        <v>88</v>
      </c>
      <c r="B96" s="3"/>
      <c r="C96" s="3"/>
      <c r="D96" s="3"/>
      <c r="E96" s="3"/>
      <c r="F96" s="3">
        <v>-50</v>
      </c>
      <c r="G96" s="3">
        <v>-58</v>
      </c>
      <c r="H96" s="3">
        <v>-136</v>
      </c>
      <c r="I96" s="3">
        <v>-151</v>
      </c>
    </row>
    <row r="97" spans="1:9" s="17" customFormat="1" x14ac:dyDescent="0.2">
      <c r="A97" s="30" t="s">
        <v>89</v>
      </c>
      <c r="B97" s="29">
        <f t="shared" ref="B97:G97" si="18">+SUM(B87:B96)</f>
        <v>-2790</v>
      </c>
      <c r="C97" s="29">
        <f t="shared" si="18"/>
        <v>-2671</v>
      </c>
      <c r="D97" s="29">
        <f t="shared" si="18"/>
        <v>-1942</v>
      </c>
      <c r="E97" s="29">
        <f t="shared" si="18"/>
        <v>-4780</v>
      </c>
      <c r="F97" s="29">
        <f t="shared" si="18"/>
        <v>-5293</v>
      </c>
      <c r="G97" s="29">
        <f t="shared" si="18"/>
        <v>2491</v>
      </c>
      <c r="H97" s="29">
        <f t="shared" ref="H97" si="19">+SUM(H87:H96)</f>
        <v>-1459</v>
      </c>
      <c r="I97" s="29">
        <f>+SUM(I87:I96)</f>
        <v>-4836</v>
      </c>
    </row>
    <row r="98" spans="1:9" s="17" customFormat="1" x14ac:dyDescent="0.2">
      <c r="A98" s="2" t="s">
        <v>90</v>
      </c>
      <c r="B98" s="3">
        <v>-83</v>
      </c>
      <c r="C98" s="3">
        <v>-105</v>
      </c>
      <c r="D98" s="3">
        <v>-20</v>
      </c>
      <c r="E98" s="3">
        <v>45</v>
      </c>
      <c r="F98" s="3">
        <v>-129</v>
      </c>
      <c r="G98" s="3">
        <v>-66</v>
      </c>
      <c r="H98" s="3">
        <v>143</v>
      </c>
      <c r="I98" s="3">
        <v>-143</v>
      </c>
    </row>
    <row r="99" spans="1:9" s="17" customFormat="1" x14ac:dyDescent="0.2">
      <c r="A99" s="30" t="s">
        <v>91</v>
      </c>
      <c r="B99" s="29">
        <f t="shared" ref="B99:H99" si="20">+B76+B85+B97+B98</f>
        <v>1632</v>
      </c>
      <c r="C99" s="29">
        <f t="shared" si="20"/>
        <v>-714</v>
      </c>
      <c r="D99" s="29">
        <f t="shared" si="20"/>
        <v>670</v>
      </c>
      <c r="E99" s="29">
        <f t="shared" si="20"/>
        <v>496</v>
      </c>
      <c r="F99" s="29">
        <f t="shared" si="20"/>
        <v>-1590</v>
      </c>
      <c r="G99" s="29">
        <f t="shared" si="20"/>
        <v>3882</v>
      </c>
      <c r="H99" s="29">
        <f t="shared" si="20"/>
        <v>1541</v>
      </c>
      <c r="I99" s="29">
        <f>+I76+I85+I97+I98</f>
        <v>-1315</v>
      </c>
    </row>
    <row r="100" spans="1:9" s="17" customFormat="1" x14ac:dyDescent="0.2">
      <c r="A100" t="s">
        <v>92</v>
      </c>
      <c r="B100" s="57">
        <v>2220</v>
      </c>
      <c r="C100" s="57">
        <v>3852</v>
      </c>
      <c r="D100" s="57">
        <v>3138</v>
      </c>
      <c r="E100" s="57">
        <v>3808</v>
      </c>
      <c r="F100" s="57">
        <v>4249</v>
      </c>
      <c r="G100" s="57">
        <v>4466</v>
      </c>
      <c r="H100" s="3">
        <v>8348</v>
      </c>
      <c r="I100" s="3">
        <f>+H101</f>
        <v>9889</v>
      </c>
    </row>
    <row r="101" spans="1:9" s="17" customFormat="1" ht="16" thickBot="1" x14ac:dyDescent="0.25">
      <c r="A101" s="6" t="s">
        <v>93</v>
      </c>
      <c r="B101" s="7">
        <v>3852</v>
      </c>
      <c r="C101" s="7">
        <v>3138</v>
      </c>
      <c r="D101" s="7">
        <v>3808</v>
      </c>
      <c r="E101" s="7">
        <v>4249</v>
      </c>
      <c r="F101" s="7">
        <v>4466</v>
      </c>
      <c r="G101" s="7">
        <v>8348</v>
      </c>
      <c r="H101" s="7">
        <f>+H99+H100</f>
        <v>9889</v>
      </c>
      <c r="I101" s="7">
        <f>+I99+I100</f>
        <v>8574</v>
      </c>
    </row>
    <row r="102" spans="1:9" s="12" customFormat="1" ht="16" thickTop="1" x14ac:dyDescent="0.2">
      <c r="A102" s="12" t="s">
        <v>19</v>
      </c>
      <c r="B102" s="13">
        <f t="shared" ref="B102:H102" si="21">+B101-B25</f>
        <v>0</v>
      </c>
      <c r="C102" s="13">
        <f t="shared" si="21"/>
        <v>0</v>
      </c>
      <c r="D102" s="13">
        <f t="shared" si="21"/>
        <v>0</v>
      </c>
      <c r="E102" s="13">
        <f t="shared" si="21"/>
        <v>0</v>
      </c>
      <c r="F102" s="13">
        <f t="shared" si="21"/>
        <v>0</v>
      </c>
      <c r="G102" s="13">
        <f t="shared" si="21"/>
        <v>0</v>
      </c>
      <c r="H102" s="13">
        <f t="shared" si="21"/>
        <v>0</v>
      </c>
      <c r="I102" s="13">
        <f>+I101-I25</f>
        <v>0</v>
      </c>
    </row>
    <row r="103" spans="1:9" s="17" customFormat="1" x14ac:dyDescent="0.2">
      <c r="A103" t="s">
        <v>94</v>
      </c>
      <c r="B103" s="3"/>
      <c r="C103" s="3"/>
      <c r="D103" s="3"/>
      <c r="E103" s="3"/>
      <c r="F103" s="3"/>
      <c r="G103" s="3"/>
      <c r="H103" s="3"/>
      <c r="I103" s="3"/>
    </row>
    <row r="104" spans="1:9" s="17" customFormat="1" x14ac:dyDescent="0.2">
      <c r="A104" s="2" t="s">
        <v>17</v>
      </c>
      <c r="H104" s="3"/>
      <c r="I104" s="3"/>
    </row>
    <row r="105" spans="1:9" s="17" customFormat="1" x14ac:dyDescent="0.2">
      <c r="A105" s="11" t="s">
        <v>95</v>
      </c>
      <c r="B105" s="3">
        <v>53</v>
      </c>
      <c r="C105" s="3">
        <v>70</v>
      </c>
      <c r="D105" s="3">
        <v>98</v>
      </c>
      <c r="E105" s="3">
        <v>125</v>
      </c>
      <c r="F105" s="3">
        <v>153</v>
      </c>
      <c r="G105" s="3">
        <v>140</v>
      </c>
      <c r="H105" s="3">
        <v>293</v>
      </c>
      <c r="I105" s="3">
        <v>290</v>
      </c>
    </row>
    <row r="106" spans="1:9" s="17" customFormat="1" x14ac:dyDescent="0.2">
      <c r="A106" s="11" t="s">
        <v>18</v>
      </c>
      <c r="B106" s="3">
        <v>703</v>
      </c>
      <c r="C106" s="3">
        <v>748</v>
      </c>
      <c r="D106" s="3">
        <v>1262</v>
      </c>
      <c r="E106" s="3">
        <v>529</v>
      </c>
      <c r="F106" s="3">
        <v>757</v>
      </c>
      <c r="G106" s="3">
        <v>1028</v>
      </c>
      <c r="H106" s="3">
        <v>1177</v>
      </c>
      <c r="I106" s="3">
        <v>1231</v>
      </c>
    </row>
    <row r="107" spans="1:9" s="17" customFormat="1" x14ac:dyDescent="0.2">
      <c r="A107" s="11" t="s">
        <v>96</v>
      </c>
      <c r="B107" s="3">
        <v>206</v>
      </c>
      <c r="C107" s="3">
        <v>252</v>
      </c>
      <c r="D107" s="3">
        <v>266</v>
      </c>
      <c r="E107" s="3">
        <v>294</v>
      </c>
      <c r="F107" s="3">
        <v>160</v>
      </c>
      <c r="G107" s="3">
        <v>121</v>
      </c>
      <c r="H107" s="3">
        <v>179</v>
      </c>
      <c r="I107" s="3">
        <v>160</v>
      </c>
    </row>
    <row r="108" spans="1:9" s="17" customFormat="1" x14ac:dyDescent="0.2">
      <c r="A108" s="11" t="s">
        <v>97</v>
      </c>
      <c r="B108" s="3">
        <v>240</v>
      </c>
      <c r="C108" s="3">
        <v>271</v>
      </c>
      <c r="D108" s="3">
        <v>300</v>
      </c>
      <c r="E108" s="3">
        <v>320</v>
      </c>
      <c r="F108" s="3">
        <v>347</v>
      </c>
      <c r="G108" s="3">
        <v>385</v>
      </c>
      <c r="H108" s="3">
        <v>438</v>
      </c>
      <c r="I108" s="3">
        <v>480</v>
      </c>
    </row>
    <row r="110" spans="1:9" x14ac:dyDescent="0.2">
      <c r="A110" s="14" t="s">
        <v>100</v>
      </c>
      <c r="B110" s="14"/>
      <c r="C110" s="14"/>
      <c r="D110" s="14"/>
      <c r="E110" s="14"/>
      <c r="F110" s="14"/>
      <c r="G110" s="14"/>
      <c r="H110" s="14"/>
      <c r="I110" s="14"/>
    </row>
    <row r="111" spans="1:9" x14ac:dyDescent="0.2">
      <c r="A111" s="31" t="s">
        <v>110</v>
      </c>
      <c r="B111" s="3"/>
      <c r="C111" s="3"/>
      <c r="D111" s="3"/>
      <c r="E111" s="3"/>
      <c r="F111" s="3"/>
      <c r="G111" s="3"/>
      <c r="H111" s="3"/>
      <c r="I111" s="3"/>
    </row>
    <row r="112" spans="1:9" x14ac:dyDescent="0.2">
      <c r="A112" s="2" t="s">
        <v>101</v>
      </c>
      <c r="B112" s="3">
        <v>13740</v>
      </c>
      <c r="C112" s="3">
        <v>14764</v>
      </c>
      <c r="D112" s="3">
        <v>15216</v>
      </c>
      <c r="E112" s="3">
        <f t="shared" ref="E112:G112" si="22">+SUM(E113:E115)</f>
        <v>14855</v>
      </c>
      <c r="F112" s="3">
        <f t="shared" si="22"/>
        <v>15902</v>
      </c>
      <c r="G112" s="3">
        <f t="shared" si="22"/>
        <v>14484</v>
      </c>
      <c r="H112" s="3">
        <f t="shared" ref="B112:H112" si="23">+SUM(H113:H115)</f>
        <v>17179</v>
      </c>
      <c r="I112" s="3">
        <f>+SUM(I113:I115)</f>
        <v>18353</v>
      </c>
    </row>
    <row r="113" spans="1:9" x14ac:dyDescent="0.2">
      <c r="A113" s="11" t="s">
        <v>114</v>
      </c>
      <c r="B113">
        <v>8506</v>
      </c>
      <c r="C113">
        <v>9299</v>
      </c>
      <c r="D113">
        <v>9684</v>
      </c>
      <c r="E113">
        <v>9322</v>
      </c>
      <c r="F113">
        <v>10045</v>
      </c>
      <c r="G113">
        <v>9329</v>
      </c>
      <c r="H113" s="8">
        <v>11644</v>
      </c>
      <c r="I113" s="8">
        <v>12228</v>
      </c>
    </row>
    <row r="114" spans="1:9" x14ac:dyDescent="0.2">
      <c r="A114" s="11" t="s">
        <v>115</v>
      </c>
      <c r="B114">
        <v>4410</v>
      </c>
      <c r="C114">
        <v>4746</v>
      </c>
      <c r="D114">
        <v>4886</v>
      </c>
      <c r="E114">
        <v>4938</v>
      </c>
      <c r="F114">
        <v>5260</v>
      </c>
      <c r="G114">
        <v>4639</v>
      </c>
      <c r="H114" s="8">
        <v>5028</v>
      </c>
      <c r="I114" s="8">
        <v>5492</v>
      </c>
    </row>
    <row r="115" spans="1:9" x14ac:dyDescent="0.2">
      <c r="A115" s="11" t="s">
        <v>116</v>
      </c>
      <c r="B115">
        <v>824</v>
      </c>
      <c r="C115">
        <v>719</v>
      </c>
      <c r="D115">
        <v>646</v>
      </c>
      <c r="E115">
        <v>595</v>
      </c>
      <c r="F115">
        <v>597</v>
      </c>
      <c r="G115">
        <v>516</v>
      </c>
      <c r="H115">
        <v>507</v>
      </c>
      <c r="I115">
        <v>633</v>
      </c>
    </row>
    <row r="116" spans="1:9" x14ac:dyDescent="0.2">
      <c r="A116" s="2" t="s">
        <v>102</v>
      </c>
      <c r="B116" s="3">
        <f t="shared" ref="B116" si="24">+SUM(B117:B119)</f>
        <v>0</v>
      </c>
      <c r="C116" s="3">
        <f t="shared" ref="C116" si="25">+SUM(C117:C119)</f>
        <v>0</v>
      </c>
      <c r="D116" s="3">
        <f t="shared" ref="D116:G116" si="26">+SUM(D117:D119)</f>
        <v>0</v>
      </c>
      <c r="E116" s="3">
        <f t="shared" si="26"/>
        <v>9242</v>
      </c>
      <c r="F116" s="3">
        <f t="shared" si="26"/>
        <v>9812</v>
      </c>
      <c r="G116" s="3">
        <f t="shared" si="26"/>
        <v>9347</v>
      </c>
      <c r="H116" s="3">
        <f t="shared" ref="H116" si="27">+SUM(H117:H119)</f>
        <v>11456</v>
      </c>
      <c r="I116" s="3">
        <f>+SUM(I117:I119)</f>
        <v>12479</v>
      </c>
    </row>
    <row r="117" spans="1:9" x14ac:dyDescent="0.2">
      <c r="A117" s="11" t="s">
        <v>114</v>
      </c>
      <c r="E117">
        <v>5875</v>
      </c>
      <c r="F117">
        <v>6293</v>
      </c>
      <c r="G117">
        <v>5892</v>
      </c>
      <c r="H117" s="8">
        <v>6970</v>
      </c>
      <c r="I117" s="8">
        <v>7388</v>
      </c>
    </row>
    <row r="118" spans="1:9" x14ac:dyDescent="0.2">
      <c r="A118" s="11" t="s">
        <v>115</v>
      </c>
      <c r="E118">
        <v>2940</v>
      </c>
      <c r="F118">
        <v>3087</v>
      </c>
      <c r="G118">
        <v>3053</v>
      </c>
      <c r="H118" s="8">
        <v>3996</v>
      </c>
      <c r="I118" s="8">
        <v>4527</v>
      </c>
    </row>
    <row r="119" spans="1:9" x14ac:dyDescent="0.2">
      <c r="A119" s="11" t="s">
        <v>116</v>
      </c>
      <c r="E119">
        <v>427</v>
      </c>
      <c r="F119">
        <v>432</v>
      </c>
      <c r="G119">
        <v>402</v>
      </c>
      <c r="H119">
        <v>490</v>
      </c>
      <c r="I119">
        <v>564</v>
      </c>
    </row>
    <row r="120" spans="1:9" x14ac:dyDescent="0.2">
      <c r="A120" s="2" t="s">
        <v>103</v>
      </c>
      <c r="B120" s="3">
        <v>3067</v>
      </c>
      <c r="C120" s="3">
        <v>3785</v>
      </c>
      <c r="D120" s="3">
        <v>4237</v>
      </c>
      <c r="E120" s="3">
        <f t="shared" ref="D120:G120" si="28">+SUM(E121:E123)</f>
        <v>5134</v>
      </c>
      <c r="F120" s="3">
        <f t="shared" si="28"/>
        <v>6208</v>
      </c>
      <c r="G120" s="3">
        <f t="shared" si="28"/>
        <v>6679</v>
      </c>
      <c r="H120" s="3">
        <f t="shared" ref="H120" si="29">+SUM(H121:H123)</f>
        <v>8290</v>
      </c>
      <c r="I120" s="3">
        <f>+SUM(I121:I123)</f>
        <v>7547</v>
      </c>
    </row>
    <row r="121" spans="1:9" x14ac:dyDescent="0.2">
      <c r="A121" s="11" t="s">
        <v>114</v>
      </c>
      <c r="B121">
        <v>2016</v>
      </c>
      <c r="C121">
        <v>2599</v>
      </c>
      <c r="D121">
        <v>2920</v>
      </c>
      <c r="E121">
        <v>3496</v>
      </c>
      <c r="F121">
        <v>4262</v>
      </c>
      <c r="G121">
        <v>4635</v>
      </c>
      <c r="H121" s="8">
        <v>5748</v>
      </c>
      <c r="I121" s="8">
        <v>5416</v>
      </c>
    </row>
    <row r="122" spans="1:9" x14ac:dyDescent="0.2">
      <c r="A122" s="11" t="s">
        <v>115</v>
      </c>
      <c r="B122">
        <v>925</v>
      </c>
      <c r="C122">
        <v>1055</v>
      </c>
      <c r="D122">
        <v>1188</v>
      </c>
      <c r="E122">
        <v>1508</v>
      </c>
      <c r="F122">
        <v>1808</v>
      </c>
      <c r="G122">
        <v>1896</v>
      </c>
      <c r="H122" s="8">
        <v>2347</v>
      </c>
      <c r="I122" s="8">
        <v>1938</v>
      </c>
    </row>
    <row r="123" spans="1:9" x14ac:dyDescent="0.2">
      <c r="A123" s="11" t="s">
        <v>116</v>
      </c>
      <c r="B123">
        <v>126</v>
      </c>
      <c r="C123">
        <v>131</v>
      </c>
      <c r="D123">
        <v>129</v>
      </c>
      <c r="E123">
        <v>130</v>
      </c>
      <c r="F123">
        <v>138</v>
      </c>
      <c r="G123">
        <v>148</v>
      </c>
      <c r="H123">
        <v>195</v>
      </c>
      <c r="I123">
        <v>193</v>
      </c>
    </row>
    <row r="124" spans="1:9" x14ac:dyDescent="0.2">
      <c r="A124" s="2" t="s">
        <v>107</v>
      </c>
      <c r="B124" s="3">
        <f t="shared" ref="B124" si="30">+SUM(B125:B127)</f>
        <v>0</v>
      </c>
      <c r="C124" s="3">
        <f t="shared" ref="C124" si="31">+SUM(C125:C127)</f>
        <v>0</v>
      </c>
      <c r="D124" s="3">
        <f t="shared" ref="D124:G124" si="32">+SUM(D125:D127)</f>
        <v>0</v>
      </c>
      <c r="E124" s="3">
        <f t="shared" si="32"/>
        <v>5166</v>
      </c>
      <c r="F124" s="3">
        <f t="shared" si="32"/>
        <v>5254</v>
      </c>
      <c r="G124" s="3">
        <f t="shared" si="32"/>
        <v>5028</v>
      </c>
      <c r="H124" s="3">
        <f t="shared" ref="H124" si="33">+SUM(H125:H127)</f>
        <v>5343</v>
      </c>
      <c r="I124" s="3">
        <f>+SUM(I125:I127)</f>
        <v>5955</v>
      </c>
    </row>
    <row r="125" spans="1:9" x14ac:dyDescent="0.2">
      <c r="A125" s="11" t="s">
        <v>114</v>
      </c>
      <c r="E125">
        <v>3575</v>
      </c>
      <c r="F125">
        <v>3622</v>
      </c>
      <c r="G125">
        <v>3449</v>
      </c>
      <c r="H125" s="8">
        <v>3659</v>
      </c>
      <c r="I125" s="8">
        <v>4111</v>
      </c>
    </row>
    <row r="126" spans="1:9" x14ac:dyDescent="0.2">
      <c r="A126" s="11" t="s">
        <v>115</v>
      </c>
      <c r="E126">
        <v>1347</v>
      </c>
      <c r="F126">
        <v>1395</v>
      </c>
      <c r="G126">
        <v>1365</v>
      </c>
      <c r="H126" s="8">
        <v>1494</v>
      </c>
      <c r="I126" s="8">
        <v>1610</v>
      </c>
    </row>
    <row r="127" spans="1:9" x14ac:dyDescent="0.2">
      <c r="A127" s="11" t="s">
        <v>116</v>
      </c>
      <c r="E127">
        <v>244</v>
      </c>
      <c r="F127">
        <v>237</v>
      </c>
      <c r="G127">
        <v>214</v>
      </c>
      <c r="H127">
        <v>190</v>
      </c>
      <c r="I127">
        <v>234</v>
      </c>
    </row>
    <row r="128" spans="1:9" x14ac:dyDescent="0.2">
      <c r="A128" s="2" t="s">
        <v>108</v>
      </c>
      <c r="B128" s="3">
        <v>115</v>
      </c>
      <c r="C128" s="3">
        <v>73</v>
      </c>
      <c r="D128" s="3">
        <v>73</v>
      </c>
      <c r="E128" s="3">
        <v>88</v>
      </c>
      <c r="F128" s="3">
        <v>42</v>
      </c>
      <c r="G128" s="3">
        <v>30</v>
      </c>
      <c r="H128" s="3">
        <v>25</v>
      </c>
      <c r="I128" s="3">
        <v>102</v>
      </c>
    </row>
    <row r="129" spans="1:9" x14ac:dyDescent="0.2">
      <c r="A129" s="2" t="s">
        <v>150</v>
      </c>
      <c r="B129" s="3">
        <f>SUM(B130:B132)</f>
        <v>5705</v>
      </c>
      <c r="C129" s="3">
        <f t="shared" ref="C129:D129" si="34">SUM(C130:C132)</f>
        <v>5884</v>
      </c>
      <c r="D129" s="3">
        <f t="shared" si="34"/>
        <v>6211</v>
      </c>
      <c r="E129" s="3"/>
      <c r="F129" s="3"/>
      <c r="G129" s="3"/>
      <c r="H129" s="3"/>
      <c r="I129" s="3"/>
    </row>
    <row r="130" spans="1:9" x14ac:dyDescent="0.2">
      <c r="A130" s="11" t="s">
        <v>114</v>
      </c>
      <c r="B130" s="3">
        <v>3876</v>
      </c>
      <c r="C130" s="3">
        <v>3985</v>
      </c>
      <c r="D130" s="3">
        <v>4068</v>
      </c>
      <c r="E130" s="3"/>
      <c r="F130" s="3"/>
      <c r="G130" s="3"/>
      <c r="H130" s="3"/>
      <c r="I130" s="3"/>
    </row>
    <row r="131" spans="1:9" x14ac:dyDescent="0.2">
      <c r="A131" s="11" t="s">
        <v>115</v>
      </c>
      <c r="B131" s="3">
        <v>1552</v>
      </c>
      <c r="C131" s="3">
        <v>1628</v>
      </c>
      <c r="D131" s="3">
        <v>1868</v>
      </c>
      <c r="E131" s="3"/>
      <c r="F131" s="3"/>
      <c r="G131" s="3"/>
      <c r="H131" s="3"/>
      <c r="I131" s="3"/>
    </row>
    <row r="132" spans="1:9" x14ac:dyDescent="0.2">
      <c r="A132" s="11" t="s">
        <v>116</v>
      </c>
      <c r="B132" s="3">
        <v>277</v>
      </c>
      <c r="C132" s="3">
        <v>271</v>
      </c>
      <c r="D132" s="3">
        <v>275</v>
      </c>
      <c r="E132" s="3"/>
      <c r="F132" s="3"/>
      <c r="G132" s="3"/>
      <c r="H132" s="3"/>
      <c r="I132" s="3"/>
    </row>
    <row r="133" spans="1:9" x14ac:dyDescent="0.2">
      <c r="A133" s="2" t="s">
        <v>151</v>
      </c>
      <c r="B133" s="3">
        <f>SUM(B134:B136)</f>
        <v>1421</v>
      </c>
      <c r="C133" s="3">
        <f t="shared" ref="C133:D133" si="35">SUM(C134:C136)</f>
        <v>1431</v>
      </c>
      <c r="D133" s="3">
        <f t="shared" si="35"/>
        <v>1487</v>
      </c>
      <c r="E133" s="3"/>
      <c r="F133" s="3"/>
      <c r="G133" s="3"/>
      <c r="H133" s="3"/>
      <c r="I133" s="3"/>
    </row>
    <row r="134" spans="1:9" x14ac:dyDescent="0.2">
      <c r="A134" s="11" t="s">
        <v>114</v>
      </c>
      <c r="B134" s="3">
        <v>827</v>
      </c>
      <c r="C134" s="3">
        <v>882</v>
      </c>
      <c r="D134" s="3">
        <v>927</v>
      </c>
      <c r="E134" s="3"/>
      <c r="F134" s="3"/>
      <c r="G134" s="3"/>
      <c r="H134" s="3"/>
      <c r="I134" s="3"/>
    </row>
    <row r="135" spans="1:9" x14ac:dyDescent="0.2">
      <c r="A135" s="11" t="s">
        <v>115</v>
      </c>
      <c r="B135" s="3">
        <v>499</v>
      </c>
      <c r="C135" s="3">
        <v>463</v>
      </c>
      <c r="D135" s="3">
        <v>471</v>
      </c>
      <c r="E135" s="3"/>
      <c r="F135" s="3"/>
      <c r="G135" s="3"/>
      <c r="H135" s="3"/>
      <c r="I135" s="3"/>
    </row>
    <row r="136" spans="1:9" x14ac:dyDescent="0.2">
      <c r="A136" s="11" t="s">
        <v>116</v>
      </c>
      <c r="B136" s="3">
        <v>95</v>
      </c>
      <c r="C136" s="3">
        <v>86</v>
      </c>
      <c r="D136" s="3">
        <v>89</v>
      </c>
      <c r="E136" s="3"/>
      <c r="F136" s="3"/>
      <c r="G136" s="3"/>
      <c r="H136" s="3"/>
      <c r="I136" s="3"/>
    </row>
    <row r="137" spans="1:9" x14ac:dyDescent="0.2">
      <c r="A137" s="2" t="s">
        <v>152</v>
      </c>
      <c r="B137" s="3">
        <f>SUM(B138:B140)</f>
        <v>755</v>
      </c>
      <c r="C137" s="3">
        <f>SUM(C138:C140)</f>
        <v>869</v>
      </c>
      <c r="D137" s="3">
        <f>SUM(D138:D140)</f>
        <v>1014</v>
      </c>
      <c r="E137" s="3"/>
      <c r="F137" s="3"/>
      <c r="G137" s="3"/>
      <c r="H137" s="3"/>
      <c r="I137" s="3"/>
    </row>
    <row r="138" spans="1:9" x14ac:dyDescent="0.2">
      <c r="A138" s="11" t="s">
        <v>114</v>
      </c>
      <c r="B138" s="3">
        <v>452</v>
      </c>
      <c r="C138" s="3">
        <v>570</v>
      </c>
      <c r="D138" s="3">
        <v>666</v>
      </c>
      <c r="E138" s="3"/>
      <c r="F138" s="3"/>
      <c r="G138" s="3"/>
      <c r="H138" s="3"/>
      <c r="I138" s="3"/>
    </row>
    <row r="139" spans="1:9" x14ac:dyDescent="0.2">
      <c r="A139" s="11" t="s">
        <v>115</v>
      </c>
      <c r="B139" s="3">
        <v>230</v>
      </c>
      <c r="C139" s="3">
        <v>228</v>
      </c>
      <c r="D139" s="3">
        <v>275</v>
      </c>
      <c r="E139" s="3"/>
      <c r="F139" s="3"/>
      <c r="G139" s="3"/>
      <c r="H139" s="3"/>
      <c r="I139" s="3"/>
    </row>
    <row r="140" spans="1:9" x14ac:dyDescent="0.2">
      <c r="A140" s="11" t="s">
        <v>116</v>
      </c>
      <c r="B140" s="3">
        <v>73</v>
      </c>
      <c r="C140" s="3">
        <v>71</v>
      </c>
      <c r="D140" s="3">
        <v>73</v>
      </c>
      <c r="E140" s="3"/>
      <c r="F140" s="3"/>
      <c r="G140" s="3"/>
      <c r="H140" s="3"/>
      <c r="I140" s="3"/>
    </row>
    <row r="141" spans="1:9" x14ac:dyDescent="0.2">
      <c r="A141" s="2" t="s">
        <v>153</v>
      </c>
      <c r="B141" s="3">
        <f>SUM(B142:B144)</f>
        <v>3898</v>
      </c>
      <c r="C141" s="3">
        <f t="shared" ref="C141:D141" si="36">SUM(C142:C144)</f>
        <v>3701</v>
      </c>
      <c r="D141" s="3">
        <f t="shared" si="36"/>
        <v>3995</v>
      </c>
      <c r="E141" s="3"/>
      <c r="F141" s="3"/>
      <c r="G141" s="3"/>
      <c r="H141" s="3"/>
      <c r="I141" s="3"/>
    </row>
    <row r="142" spans="1:9" x14ac:dyDescent="0.2">
      <c r="A142" s="11" t="s">
        <v>114</v>
      </c>
      <c r="B142" s="3">
        <v>2641</v>
      </c>
      <c r="C142" s="3">
        <v>2536</v>
      </c>
      <c r="D142" s="3">
        <v>2816</v>
      </c>
      <c r="E142" s="3"/>
      <c r="F142" s="3"/>
      <c r="G142" s="3"/>
      <c r="H142" s="3"/>
      <c r="I142" s="3"/>
    </row>
    <row r="143" spans="1:9" x14ac:dyDescent="0.2">
      <c r="A143" s="11" t="s">
        <v>115</v>
      </c>
      <c r="B143" s="3">
        <v>1021</v>
      </c>
      <c r="C143" s="3">
        <v>947</v>
      </c>
      <c r="D143" s="3">
        <v>966</v>
      </c>
      <c r="E143" s="3"/>
      <c r="F143" s="3"/>
      <c r="G143" s="3"/>
      <c r="H143" s="3"/>
      <c r="I143" s="3"/>
    </row>
    <row r="144" spans="1:9" x14ac:dyDescent="0.2">
      <c r="A144" s="11" t="s">
        <v>116</v>
      </c>
      <c r="B144" s="3">
        <v>236</v>
      </c>
      <c r="C144" s="3">
        <v>218</v>
      </c>
      <c r="D144" s="3">
        <v>213</v>
      </c>
      <c r="E144" s="3"/>
      <c r="F144" s="3"/>
      <c r="G144" s="3"/>
      <c r="H144" s="3"/>
      <c r="I144" s="3"/>
    </row>
    <row r="145" spans="1:9" x14ac:dyDescent="0.2">
      <c r="A145" s="4" t="s">
        <v>104</v>
      </c>
      <c r="B145" s="5">
        <f>B129+B133+B137+B141+B112+B128</f>
        <v>25634</v>
      </c>
      <c r="C145" s="5">
        <f>C129+C133+C137+C141+C112+C128+C120</f>
        <v>30507</v>
      </c>
      <c r="D145" s="5">
        <f>D129+D133+D137+D141+D112+D128+D120</f>
        <v>32233</v>
      </c>
      <c r="E145" s="5">
        <f t="shared" ref="E145:G145" si="37">+E112+E116+E120+E124+E128</f>
        <v>34485</v>
      </c>
      <c r="F145" s="5">
        <f t="shared" si="37"/>
        <v>37218</v>
      </c>
      <c r="G145" s="5">
        <f t="shared" si="37"/>
        <v>35568</v>
      </c>
      <c r="H145" s="5">
        <f>+H112+H116+H120+H124+H128</f>
        <v>42293</v>
      </c>
      <c r="I145" s="5">
        <f>+I112+I116+I120+I124+I128</f>
        <v>44436</v>
      </c>
    </row>
    <row r="146" spans="1:9" x14ac:dyDescent="0.2">
      <c r="A146" s="2" t="s">
        <v>105</v>
      </c>
      <c r="B146" s="3">
        <v>1982</v>
      </c>
      <c r="C146" s="3">
        <v>1955</v>
      </c>
      <c r="D146" s="3">
        <v>2042</v>
      </c>
      <c r="E146" s="3">
        <f>SUM(E147:E150)</f>
        <v>1886</v>
      </c>
      <c r="F146" s="3">
        <f t="shared" ref="F146:G146" si="38">SUM(F147:F150)</f>
        <v>1906</v>
      </c>
      <c r="G146" s="3">
        <f t="shared" si="38"/>
        <v>1846</v>
      </c>
      <c r="H146" s="3">
        <f>+SUM(H147:H150)</f>
        <v>2205</v>
      </c>
      <c r="I146" s="3">
        <f>+SUM(I147:I150)</f>
        <v>2346</v>
      </c>
    </row>
    <row r="147" spans="1:9" x14ac:dyDescent="0.2">
      <c r="A147" s="11" t="s">
        <v>114</v>
      </c>
      <c r="B147" s="3"/>
      <c r="C147" s="3"/>
      <c r="D147" s="3"/>
      <c r="E147" s="3">
        <v>1611</v>
      </c>
      <c r="F147" s="3">
        <v>1658</v>
      </c>
      <c r="G147" s="3">
        <v>1642</v>
      </c>
      <c r="H147" s="3">
        <v>1986</v>
      </c>
      <c r="I147" s="3">
        <v>2094</v>
      </c>
    </row>
    <row r="148" spans="1:9" x14ac:dyDescent="0.2">
      <c r="A148" s="11" t="s">
        <v>115</v>
      </c>
      <c r="B148" s="3"/>
      <c r="C148" s="3"/>
      <c r="D148" s="3"/>
      <c r="E148" s="3">
        <v>144</v>
      </c>
      <c r="F148" s="3">
        <v>118</v>
      </c>
      <c r="G148" s="3">
        <v>89</v>
      </c>
      <c r="H148" s="3">
        <v>104</v>
      </c>
      <c r="I148" s="3">
        <v>103</v>
      </c>
    </row>
    <row r="149" spans="1:9" x14ac:dyDescent="0.2">
      <c r="A149" s="11" t="s">
        <v>116</v>
      </c>
      <c r="B149" s="3"/>
      <c r="C149" s="3"/>
      <c r="D149" s="3"/>
      <c r="E149" s="3">
        <v>28</v>
      </c>
      <c r="F149" s="3">
        <v>24</v>
      </c>
      <c r="G149" s="3">
        <v>25</v>
      </c>
      <c r="H149" s="3">
        <v>29</v>
      </c>
      <c r="I149" s="3">
        <v>26</v>
      </c>
    </row>
    <row r="150" spans="1:9" x14ac:dyDescent="0.2">
      <c r="A150" s="11" t="s">
        <v>122</v>
      </c>
      <c r="B150" s="3"/>
      <c r="C150" s="3"/>
      <c r="D150" s="3"/>
      <c r="E150" s="3">
        <v>103</v>
      </c>
      <c r="F150" s="3">
        <v>106</v>
      </c>
      <c r="G150" s="3">
        <v>90</v>
      </c>
      <c r="H150" s="3">
        <v>86</v>
      </c>
      <c r="I150" s="3">
        <v>123</v>
      </c>
    </row>
    <row r="151" spans="1:9" x14ac:dyDescent="0.2">
      <c r="A151" s="2" t="s">
        <v>109</v>
      </c>
      <c r="B151" s="3">
        <v>-82</v>
      </c>
      <c r="C151" s="3">
        <v>-86</v>
      </c>
      <c r="D151" s="3">
        <v>75</v>
      </c>
      <c r="E151" s="3">
        <v>26</v>
      </c>
      <c r="F151" s="3">
        <v>-7</v>
      </c>
      <c r="G151" s="3">
        <v>-11</v>
      </c>
      <c r="H151" s="3">
        <v>40</v>
      </c>
      <c r="I151" s="3">
        <v>-72</v>
      </c>
    </row>
    <row r="152" spans="1:9" ht="16" thickBot="1" x14ac:dyDescent="0.25">
      <c r="A152" s="6" t="s">
        <v>106</v>
      </c>
      <c r="B152" s="7">
        <f t="shared" ref="B152:G152" si="39">+B145+B146+B151</f>
        <v>27534</v>
      </c>
      <c r="C152" s="7">
        <f t="shared" si="39"/>
        <v>32376</v>
      </c>
      <c r="D152" s="7">
        <f t="shared" si="39"/>
        <v>34350</v>
      </c>
      <c r="E152" s="7">
        <f t="shared" si="39"/>
        <v>36397</v>
      </c>
      <c r="F152" s="7">
        <f t="shared" si="39"/>
        <v>39117</v>
      </c>
      <c r="G152" s="7">
        <f t="shared" si="39"/>
        <v>37403</v>
      </c>
      <c r="H152" s="7">
        <f t="shared" ref="H152" si="40">+H145+H146+H151</f>
        <v>44538</v>
      </c>
      <c r="I152" s="7">
        <f>+I145+I146+I151</f>
        <v>46710</v>
      </c>
    </row>
    <row r="153" spans="1:9" s="12" customFormat="1" ht="16" thickTop="1" x14ac:dyDescent="0.2">
      <c r="A153" s="12" t="s">
        <v>112</v>
      </c>
      <c r="B153" s="13">
        <f>+I152-I2</f>
        <v>0</v>
      </c>
      <c r="C153" s="13">
        <f t="shared" ref="C153:H153" si="41">+C152-C2</f>
        <v>0</v>
      </c>
      <c r="D153" s="13">
        <f t="shared" si="41"/>
        <v>0</v>
      </c>
      <c r="E153" s="13">
        <f t="shared" si="41"/>
        <v>0</v>
      </c>
      <c r="F153" s="13">
        <f t="shared" si="41"/>
        <v>0</v>
      </c>
      <c r="G153" s="13">
        <f t="shared" si="41"/>
        <v>0</v>
      </c>
      <c r="H153" s="13">
        <f t="shared" si="41"/>
        <v>0</v>
      </c>
    </row>
    <row r="154" spans="1:9" x14ac:dyDescent="0.2">
      <c r="A154" s="1" t="s">
        <v>111</v>
      </c>
    </row>
    <row r="155" spans="1:9" x14ac:dyDescent="0.2">
      <c r="A155" s="2" t="s">
        <v>101</v>
      </c>
      <c r="B155">
        <v>3645</v>
      </c>
      <c r="C155" s="3">
        <v>3763</v>
      </c>
      <c r="D155" s="3">
        <v>3875</v>
      </c>
      <c r="E155" s="3">
        <v>3600</v>
      </c>
      <c r="F155" s="3">
        <v>3925</v>
      </c>
      <c r="G155" s="3">
        <v>2899</v>
      </c>
      <c r="H155" s="3">
        <v>5089</v>
      </c>
      <c r="I155" s="3">
        <v>5114</v>
      </c>
    </row>
    <row r="156" spans="1:9" x14ac:dyDescent="0.2">
      <c r="A156" s="2" t="s">
        <v>150</v>
      </c>
      <c r="B156">
        <v>1275</v>
      </c>
      <c r="C156" s="3">
        <v>1434</v>
      </c>
      <c r="D156" s="3">
        <v>1203</v>
      </c>
      <c r="E156" s="3"/>
      <c r="F156" s="3"/>
      <c r="G156" s="3"/>
      <c r="H156" s="3"/>
      <c r="I156" s="3"/>
    </row>
    <row r="157" spans="1:9" x14ac:dyDescent="0.2">
      <c r="A157" s="2" t="s">
        <v>151</v>
      </c>
      <c r="B157">
        <v>249</v>
      </c>
      <c r="C157" s="3">
        <v>289</v>
      </c>
      <c r="D157" s="3">
        <v>244</v>
      </c>
      <c r="E157" s="3"/>
      <c r="F157" s="3"/>
      <c r="G157" s="3"/>
      <c r="H157" s="3"/>
      <c r="I157" s="3"/>
    </row>
    <row r="158" spans="1:9" x14ac:dyDescent="0.2">
      <c r="A158" s="2" t="s">
        <v>102</v>
      </c>
      <c r="B158" s="3"/>
      <c r="C158" s="3"/>
      <c r="D158" s="3"/>
      <c r="E158" s="3">
        <v>1587</v>
      </c>
      <c r="F158" s="3">
        <v>1995</v>
      </c>
      <c r="G158" s="3">
        <v>1541</v>
      </c>
      <c r="H158" s="3">
        <v>2435</v>
      </c>
      <c r="I158" s="3">
        <v>3293</v>
      </c>
    </row>
    <row r="159" spans="1:9" x14ac:dyDescent="0.2">
      <c r="A159" s="2" t="s">
        <v>103</v>
      </c>
      <c r="B159" s="3">
        <v>993</v>
      </c>
      <c r="C159" s="3">
        <v>1372</v>
      </c>
      <c r="D159" s="3">
        <v>1507</v>
      </c>
      <c r="E159" s="3">
        <v>1807</v>
      </c>
      <c r="F159" s="3">
        <v>2376</v>
      </c>
      <c r="G159" s="3">
        <v>2490</v>
      </c>
      <c r="H159" s="3">
        <v>3243</v>
      </c>
      <c r="I159" s="3">
        <v>2365</v>
      </c>
    </row>
    <row r="160" spans="1:9" x14ac:dyDescent="0.2">
      <c r="A160" s="2" t="s">
        <v>152</v>
      </c>
      <c r="B160" s="3">
        <v>100</v>
      </c>
      <c r="C160" s="3">
        <v>174</v>
      </c>
      <c r="D160" s="3">
        <v>224</v>
      </c>
      <c r="E160" s="3"/>
      <c r="F160" s="3"/>
      <c r="G160" s="3"/>
      <c r="H160" s="3"/>
      <c r="I160" s="3"/>
    </row>
    <row r="161" spans="1:9" x14ac:dyDescent="0.2">
      <c r="A161" s="2" t="s">
        <v>107</v>
      </c>
      <c r="B161" s="3"/>
      <c r="C161" s="3"/>
      <c r="D161" s="3"/>
      <c r="E161" s="3">
        <v>1189</v>
      </c>
      <c r="F161" s="3">
        <v>1323</v>
      </c>
      <c r="G161" s="3">
        <v>1184</v>
      </c>
      <c r="H161" s="3">
        <v>1530</v>
      </c>
      <c r="I161" s="3">
        <v>1896</v>
      </c>
    </row>
    <row r="162" spans="1:9" x14ac:dyDescent="0.2">
      <c r="A162" s="2" t="s">
        <v>108</v>
      </c>
      <c r="B162" s="3">
        <v>-2267</v>
      </c>
      <c r="C162" s="3">
        <v>-2596</v>
      </c>
      <c r="D162" s="3">
        <v>-2677</v>
      </c>
      <c r="E162" s="3">
        <v>-2658</v>
      </c>
      <c r="F162" s="3">
        <v>-3262</v>
      </c>
      <c r="G162" s="3">
        <v>-3468</v>
      </c>
      <c r="H162" s="3">
        <v>-3656</v>
      </c>
      <c r="I162" s="3">
        <v>-4262</v>
      </c>
    </row>
    <row r="163" spans="1:9" x14ac:dyDescent="0.2">
      <c r="A163" s="2" t="s">
        <v>153</v>
      </c>
      <c r="B163" s="3">
        <v>818</v>
      </c>
      <c r="C163" s="3">
        <v>892</v>
      </c>
      <c r="D163" s="3">
        <v>816</v>
      </c>
      <c r="H163" s="3"/>
      <c r="I163" s="3"/>
    </row>
    <row r="164" spans="1:9" x14ac:dyDescent="0.2">
      <c r="A164" s="4" t="s">
        <v>104</v>
      </c>
      <c r="B164" s="5">
        <f>SUM(B155:B163)</f>
        <v>4813</v>
      </c>
      <c r="C164" s="5">
        <f t="shared" ref="C164:F164" si="42">SUM(C155:C163)</f>
        <v>5328</v>
      </c>
      <c r="D164" s="5">
        <f t="shared" si="42"/>
        <v>5192</v>
      </c>
      <c r="E164" s="5">
        <f>SUM(E155:E162)</f>
        <v>5525</v>
      </c>
      <c r="F164" s="5">
        <f>SUM(F155:F162)</f>
        <v>6357</v>
      </c>
      <c r="G164" s="5">
        <f>SUM(G155:G162)</f>
        <v>4646</v>
      </c>
      <c r="H164" s="5">
        <f t="shared" ref="H164:I164" si="43">+SUM(H155:H162)</f>
        <v>8641</v>
      </c>
      <c r="I164" s="5">
        <f t="shared" si="43"/>
        <v>8406</v>
      </c>
    </row>
    <row r="165" spans="1:9" x14ac:dyDescent="0.2">
      <c r="A165" s="2" t="s">
        <v>105</v>
      </c>
      <c r="B165" s="3">
        <v>517</v>
      </c>
      <c r="C165" s="3">
        <v>487</v>
      </c>
      <c r="D165" s="3">
        <v>477</v>
      </c>
      <c r="E165" s="3">
        <v>310</v>
      </c>
      <c r="F165" s="3">
        <v>303</v>
      </c>
      <c r="G165" s="3">
        <v>297</v>
      </c>
      <c r="H165" s="3">
        <v>543</v>
      </c>
      <c r="I165" s="3">
        <v>669</v>
      </c>
    </row>
    <row r="166" spans="1:9" x14ac:dyDescent="0.2">
      <c r="A166" s="2" t="s">
        <v>109</v>
      </c>
      <c r="B166" s="3">
        <v>-1097</v>
      </c>
      <c r="C166" s="3">
        <v>-1173</v>
      </c>
      <c r="D166">
        <v>-724</v>
      </c>
      <c r="E166" s="3">
        <v>-1456</v>
      </c>
      <c r="F166" s="3">
        <v>-1810</v>
      </c>
      <c r="G166" s="3">
        <v>-1967</v>
      </c>
      <c r="H166" s="3">
        <v>-2261</v>
      </c>
      <c r="I166" s="3">
        <v>-2219</v>
      </c>
    </row>
    <row r="167" spans="1:9" ht="16" thickBot="1" x14ac:dyDescent="0.25">
      <c r="A167" s="6" t="s">
        <v>113</v>
      </c>
      <c r="B167" s="7">
        <f t="shared" ref="B167" si="44">+SUM(B164:B166)</f>
        <v>4233</v>
      </c>
      <c r="C167" s="7">
        <f t="shared" ref="C167:G167" si="45">+SUM(C164:C166)</f>
        <v>4642</v>
      </c>
      <c r="D167" s="7">
        <f t="shared" si="45"/>
        <v>4945</v>
      </c>
      <c r="E167" s="7">
        <f t="shared" si="45"/>
        <v>4379</v>
      </c>
      <c r="F167" s="7">
        <f t="shared" si="45"/>
        <v>4850</v>
      </c>
      <c r="G167" s="7">
        <f t="shared" si="45"/>
        <v>2976</v>
      </c>
      <c r="H167" s="7">
        <f t="shared" ref="H167" si="46">+SUM(H164:H166)</f>
        <v>6923</v>
      </c>
      <c r="I167" s="7">
        <f>+SUM(I164:I166)</f>
        <v>6856</v>
      </c>
    </row>
    <row r="168" spans="1:9" s="12" customFormat="1" ht="16" thickTop="1" x14ac:dyDescent="0.2">
      <c r="A168" s="12" t="s">
        <v>112</v>
      </c>
      <c r="B168" s="13">
        <f t="shared" ref="B168:I168" si="47">+B167-B10-B8</f>
        <v>0</v>
      </c>
      <c r="C168" s="13">
        <f t="shared" si="47"/>
        <v>0</v>
      </c>
      <c r="D168" s="13">
        <f t="shared" si="47"/>
        <v>0</v>
      </c>
      <c r="E168" s="13">
        <f t="shared" si="47"/>
        <v>0</v>
      </c>
      <c r="F168" s="13">
        <f t="shared" si="47"/>
        <v>0</v>
      </c>
      <c r="G168" s="13">
        <f t="shared" si="47"/>
        <v>0</v>
      </c>
      <c r="H168" s="13">
        <f t="shared" si="47"/>
        <v>0</v>
      </c>
      <c r="I168" s="13">
        <f t="shared" si="47"/>
        <v>0</v>
      </c>
    </row>
    <row r="169" spans="1:9" x14ac:dyDescent="0.2">
      <c r="A169" s="1" t="s">
        <v>118</v>
      </c>
    </row>
    <row r="170" spans="1:9" x14ac:dyDescent="0.2">
      <c r="A170" s="2" t="s">
        <v>101</v>
      </c>
      <c r="B170" s="3">
        <v>632</v>
      </c>
      <c r="C170" s="3">
        <v>742</v>
      </c>
      <c r="D170" s="3">
        <v>819</v>
      </c>
      <c r="E170" s="3">
        <v>848</v>
      </c>
      <c r="F170" s="3">
        <v>814</v>
      </c>
      <c r="G170" s="3">
        <v>645</v>
      </c>
      <c r="H170" s="3">
        <v>617</v>
      </c>
      <c r="I170" s="3">
        <v>639</v>
      </c>
    </row>
    <row r="171" spans="1:9" x14ac:dyDescent="0.2">
      <c r="A171" s="2" t="s">
        <v>150</v>
      </c>
      <c r="B171" s="3">
        <v>451</v>
      </c>
      <c r="C171" s="3">
        <v>589</v>
      </c>
      <c r="D171" s="3">
        <v>658</v>
      </c>
      <c r="E171" s="3"/>
      <c r="F171" s="3"/>
      <c r="G171" s="3"/>
      <c r="H171" s="3"/>
      <c r="I171" s="3"/>
    </row>
    <row r="172" spans="1:9" x14ac:dyDescent="0.2">
      <c r="A172" s="2" t="s">
        <v>151</v>
      </c>
      <c r="B172" s="3">
        <v>47</v>
      </c>
      <c r="C172" s="3">
        <v>50</v>
      </c>
      <c r="D172" s="3">
        <v>48</v>
      </c>
      <c r="E172" s="3"/>
      <c r="F172" s="3"/>
      <c r="G172" s="3"/>
      <c r="H172" s="3"/>
      <c r="I172" s="3"/>
    </row>
    <row r="173" spans="1:9" x14ac:dyDescent="0.2">
      <c r="A173" s="2" t="s">
        <v>102</v>
      </c>
      <c r="B173" s="3"/>
      <c r="C173" s="3"/>
      <c r="D173" s="3"/>
      <c r="E173" s="3">
        <v>849</v>
      </c>
      <c r="F173" s="3">
        <v>929</v>
      </c>
      <c r="G173" s="3">
        <v>885</v>
      </c>
      <c r="H173" s="3">
        <v>982</v>
      </c>
      <c r="I173" s="3">
        <v>920</v>
      </c>
    </row>
    <row r="174" spans="1:9" x14ac:dyDescent="0.2">
      <c r="A174" s="2" t="s">
        <v>103</v>
      </c>
      <c r="B174" s="3">
        <v>254</v>
      </c>
      <c r="C174" s="3">
        <v>234</v>
      </c>
      <c r="D174" s="3">
        <v>225</v>
      </c>
      <c r="E174" s="3">
        <v>256</v>
      </c>
      <c r="F174" s="3">
        <v>237</v>
      </c>
      <c r="G174" s="3">
        <v>214</v>
      </c>
      <c r="H174" s="3">
        <v>288</v>
      </c>
      <c r="I174" s="3">
        <v>303</v>
      </c>
    </row>
    <row r="175" spans="1:9" x14ac:dyDescent="0.2">
      <c r="A175" s="2" t="s">
        <v>152</v>
      </c>
      <c r="B175" s="3">
        <v>205</v>
      </c>
      <c r="C175" s="3">
        <v>223</v>
      </c>
      <c r="D175" s="3">
        <v>223</v>
      </c>
      <c r="E175" s="3"/>
      <c r="F175" s="3"/>
      <c r="G175" s="3"/>
      <c r="H175" s="3"/>
      <c r="I175" s="3"/>
    </row>
    <row r="176" spans="1:9" x14ac:dyDescent="0.2">
      <c r="A176" s="2" t="s">
        <v>119</v>
      </c>
      <c r="B176" s="3"/>
      <c r="C176" s="3"/>
      <c r="D176" s="3"/>
      <c r="E176" s="3">
        <v>339</v>
      </c>
      <c r="F176" s="3">
        <v>326</v>
      </c>
      <c r="G176" s="3">
        <v>296</v>
      </c>
      <c r="H176" s="3">
        <v>304</v>
      </c>
      <c r="I176" s="3">
        <v>274</v>
      </c>
    </row>
    <row r="177" spans="1:9" x14ac:dyDescent="0.2">
      <c r="A177" s="2" t="s">
        <v>153</v>
      </c>
      <c r="B177" s="3">
        <v>103</v>
      </c>
      <c r="C177" s="3">
        <v>109</v>
      </c>
      <c r="D177" s="3">
        <v>120</v>
      </c>
      <c r="E177" s="3"/>
      <c r="F177" s="3"/>
      <c r="G177" s="3"/>
      <c r="H177" s="3"/>
      <c r="I177" s="3"/>
    </row>
    <row r="178" spans="1:9" x14ac:dyDescent="0.2">
      <c r="A178" s="2" t="s">
        <v>108</v>
      </c>
      <c r="B178" s="3">
        <v>484</v>
      </c>
      <c r="C178" s="3">
        <v>511</v>
      </c>
      <c r="D178" s="3">
        <v>533</v>
      </c>
      <c r="E178" s="3">
        <v>597</v>
      </c>
      <c r="F178" s="3">
        <v>665</v>
      </c>
      <c r="G178" s="3">
        <v>830</v>
      </c>
      <c r="H178" s="3">
        <v>780</v>
      </c>
      <c r="I178" s="3">
        <v>789</v>
      </c>
    </row>
    <row r="179" spans="1:9" x14ac:dyDescent="0.2">
      <c r="A179" s="4" t="s">
        <v>120</v>
      </c>
      <c r="B179" s="5">
        <f t="shared" ref="B179:G179" si="48">+SUM(B170:B178)</f>
        <v>2176</v>
      </c>
      <c r="C179" s="5">
        <f t="shared" si="48"/>
        <v>2458</v>
      </c>
      <c r="D179" s="5">
        <f t="shared" si="48"/>
        <v>2626</v>
      </c>
      <c r="E179" s="5">
        <f t="shared" si="48"/>
        <v>2889</v>
      </c>
      <c r="F179" s="5">
        <f t="shared" si="48"/>
        <v>2971</v>
      </c>
      <c r="G179" s="5">
        <f t="shared" si="48"/>
        <v>2870</v>
      </c>
      <c r="H179" s="5">
        <f t="shared" ref="H179:I179" si="49">+SUM(H170:H178)</f>
        <v>2971</v>
      </c>
      <c r="I179" s="5">
        <f t="shared" si="49"/>
        <v>2925</v>
      </c>
    </row>
    <row r="180" spans="1:9" x14ac:dyDescent="0.2">
      <c r="A180" s="2" t="s">
        <v>105</v>
      </c>
      <c r="B180" s="3">
        <v>122</v>
      </c>
      <c r="C180" s="3">
        <v>125</v>
      </c>
      <c r="D180" s="3">
        <v>125</v>
      </c>
      <c r="E180" s="3">
        <v>115</v>
      </c>
      <c r="F180" s="3">
        <v>100</v>
      </c>
      <c r="G180" s="3">
        <v>80</v>
      </c>
      <c r="H180" s="3">
        <v>63</v>
      </c>
      <c r="I180" s="3">
        <v>49</v>
      </c>
    </row>
    <row r="181" spans="1:9" x14ac:dyDescent="0.2">
      <c r="A181" s="2" t="s">
        <v>109</v>
      </c>
      <c r="B181" s="3">
        <v>713</v>
      </c>
      <c r="C181" s="3">
        <v>937</v>
      </c>
      <c r="D181" s="3">
        <v>1238</v>
      </c>
      <c r="E181" s="3">
        <v>1450</v>
      </c>
      <c r="F181" s="3">
        <v>1673</v>
      </c>
      <c r="G181" s="3">
        <v>1916</v>
      </c>
      <c r="H181" s="3">
        <v>1870</v>
      </c>
      <c r="I181" s="3">
        <v>1817</v>
      </c>
    </row>
    <row r="182" spans="1:9" ht="16" thickBot="1" x14ac:dyDescent="0.25">
      <c r="A182" s="6" t="s">
        <v>121</v>
      </c>
      <c r="B182" s="7">
        <f t="shared" ref="B182:G182" si="50">+SUM(B179:B181)</f>
        <v>3011</v>
      </c>
      <c r="C182" s="7">
        <f t="shared" si="50"/>
        <v>3520</v>
      </c>
      <c r="D182" s="7">
        <f t="shared" si="50"/>
        <v>3989</v>
      </c>
      <c r="E182" s="7">
        <f t="shared" si="50"/>
        <v>4454</v>
      </c>
      <c r="F182" s="7">
        <f t="shared" si="50"/>
        <v>4744</v>
      </c>
      <c r="G182" s="7">
        <f t="shared" si="50"/>
        <v>4866</v>
      </c>
      <c r="H182" s="7">
        <f t="shared" ref="H182" si="51">+SUM(H179:H181)</f>
        <v>4904</v>
      </c>
      <c r="I182" s="7">
        <f>+SUM(I179:I181)</f>
        <v>4791</v>
      </c>
    </row>
    <row r="183" spans="1:9" ht="16" thickTop="1" x14ac:dyDescent="0.2">
      <c r="A183" s="12" t="s">
        <v>112</v>
      </c>
      <c r="B183" s="13">
        <f t="shared" ref="B183:I183" si="52">+B182-B31</f>
        <v>0</v>
      </c>
      <c r="C183" s="13">
        <f t="shared" si="52"/>
        <v>0</v>
      </c>
      <c r="D183" s="13">
        <f t="shared" si="52"/>
        <v>0</v>
      </c>
      <c r="E183" s="13">
        <f t="shared" si="52"/>
        <v>0</v>
      </c>
      <c r="F183" s="13">
        <f t="shared" si="52"/>
        <v>0</v>
      </c>
      <c r="G183" s="13">
        <f t="shared" si="52"/>
        <v>0</v>
      </c>
      <c r="H183" s="13">
        <f t="shared" si="52"/>
        <v>0</v>
      </c>
      <c r="I183" s="13">
        <f t="shared" si="52"/>
        <v>0</v>
      </c>
    </row>
    <row r="184" spans="1:9" x14ac:dyDescent="0.2">
      <c r="A184" s="1" t="s">
        <v>123</v>
      </c>
    </row>
    <row r="185" spans="1:9" x14ac:dyDescent="0.2">
      <c r="A185" s="2" t="s">
        <v>101</v>
      </c>
      <c r="B185" s="3"/>
      <c r="C185" s="3"/>
      <c r="D185" s="3"/>
      <c r="E185" s="3">
        <v>196</v>
      </c>
      <c r="F185" s="3">
        <v>117</v>
      </c>
      <c r="G185" s="3">
        <v>110</v>
      </c>
      <c r="H185" s="3">
        <v>98</v>
      </c>
      <c r="I185" s="3">
        <v>146</v>
      </c>
    </row>
    <row r="186" spans="1:9" x14ac:dyDescent="0.2">
      <c r="A186" s="2" t="s">
        <v>150</v>
      </c>
      <c r="B186" s="3"/>
      <c r="C186" s="3"/>
      <c r="D186" s="3"/>
      <c r="E186" s="3"/>
      <c r="F186" s="3"/>
      <c r="G186" s="3"/>
      <c r="H186" s="3"/>
      <c r="I186" s="3"/>
    </row>
    <row r="187" spans="1:9" x14ac:dyDescent="0.2">
      <c r="A187" s="2" t="s">
        <v>151</v>
      </c>
      <c r="B187" s="3"/>
      <c r="C187" s="3"/>
      <c r="D187" s="3"/>
      <c r="E187" s="3"/>
      <c r="F187" s="3"/>
      <c r="G187" s="3"/>
      <c r="H187" s="3"/>
      <c r="I187" s="3"/>
    </row>
    <row r="188" spans="1:9" x14ac:dyDescent="0.2">
      <c r="A188" s="2" t="s">
        <v>102</v>
      </c>
      <c r="B188" s="3"/>
      <c r="C188" s="3"/>
      <c r="D188" s="3"/>
      <c r="E188" s="3">
        <v>240</v>
      </c>
      <c r="F188" s="3">
        <v>233</v>
      </c>
      <c r="G188" s="3">
        <v>139</v>
      </c>
      <c r="H188" s="3">
        <v>153</v>
      </c>
      <c r="I188" s="3">
        <v>197</v>
      </c>
    </row>
    <row r="189" spans="1:9" x14ac:dyDescent="0.2">
      <c r="A189" s="2" t="s">
        <v>103</v>
      </c>
      <c r="B189" s="3"/>
      <c r="C189" s="3"/>
      <c r="D189" s="3"/>
      <c r="E189" s="3">
        <v>76</v>
      </c>
      <c r="F189" s="3">
        <v>49</v>
      </c>
      <c r="G189" s="3">
        <v>28</v>
      </c>
      <c r="H189" s="3">
        <v>94</v>
      </c>
      <c r="I189" s="3">
        <v>78</v>
      </c>
    </row>
    <row r="190" spans="1:9" x14ac:dyDescent="0.2">
      <c r="A190" s="2" t="s">
        <v>152</v>
      </c>
      <c r="B190" s="3"/>
      <c r="C190" s="3"/>
      <c r="D190" s="3"/>
      <c r="E190" s="3"/>
      <c r="F190" s="3"/>
      <c r="G190" s="3"/>
      <c r="H190" s="3"/>
      <c r="I190" s="3"/>
    </row>
    <row r="191" spans="1:9" x14ac:dyDescent="0.2">
      <c r="A191" s="2" t="s">
        <v>119</v>
      </c>
      <c r="B191" s="3"/>
      <c r="C191" s="3"/>
      <c r="D191" s="3"/>
      <c r="E191" s="3">
        <v>49</v>
      </c>
      <c r="F191" s="3">
        <v>47</v>
      </c>
      <c r="G191" s="3">
        <v>41</v>
      </c>
      <c r="H191" s="3">
        <v>54</v>
      </c>
      <c r="I191" s="3">
        <v>56</v>
      </c>
    </row>
    <row r="192" spans="1:9" x14ac:dyDescent="0.2">
      <c r="A192" s="2" t="s">
        <v>153</v>
      </c>
      <c r="B192" s="3"/>
      <c r="C192" s="3"/>
      <c r="D192" s="3"/>
      <c r="E192" s="3"/>
      <c r="F192" s="3"/>
      <c r="G192" s="3"/>
      <c r="H192" s="3"/>
      <c r="I192" s="3"/>
    </row>
    <row r="193" spans="1:9" x14ac:dyDescent="0.2">
      <c r="A193" s="2" t="s">
        <v>108</v>
      </c>
      <c r="B193" s="3"/>
      <c r="C193" s="3"/>
      <c r="D193" s="3"/>
      <c r="E193" s="3">
        <v>286</v>
      </c>
      <c r="F193" s="3">
        <v>278</v>
      </c>
      <c r="G193" s="3">
        <v>438</v>
      </c>
      <c r="H193" s="3">
        <v>278</v>
      </c>
      <c r="I193" s="3">
        <v>222</v>
      </c>
    </row>
    <row r="194" spans="1:9" x14ac:dyDescent="0.2">
      <c r="A194" s="4" t="s">
        <v>120</v>
      </c>
      <c r="B194" s="5">
        <f t="shared" ref="B194:G194" si="53">+SUM(B185:B193)</f>
        <v>0</v>
      </c>
      <c r="C194" s="5">
        <f t="shared" si="53"/>
        <v>0</v>
      </c>
      <c r="D194" s="5">
        <f t="shared" si="53"/>
        <v>0</v>
      </c>
      <c r="E194" s="5">
        <f t="shared" si="53"/>
        <v>847</v>
      </c>
      <c r="F194" s="5">
        <f t="shared" si="53"/>
        <v>724</v>
      </c>
      <c r="G194" s="5">
        <f t="shared" si="53"/>
        <v>756</v>
      </c>
      <c r="H194" s="5">
        <f t="shared" ref="H194:I194" si="54">+SUM(H185:H193)</f>
        <v>677</v>
      </c>
      <c r="I194" s="5">
        <f t="shared" si="54"/>
        <v>699</v>
      </c>
    </row>
    <row r="195" spans="1:9" x14ac:dyDescent="0.2">
      <c r="A195" s="2" t="s">
        <v>105</v>
      </c>
      <c r="B195" s="3"/>
      <c r="E195" s="3">
        <v>22</v>
      </c>
      <c r="F195" s="3">
        <v>18</v>
      </c>
      <c r="G195" s="3">
        <v>12</v>
      </c>
      <c r="H195" s="3">
        <v>7</v>
      </c>
      <c r="I195" s="3">
        <v>9</v>
      </c>
    </row>
    <row r="196" spans="1:9" x14ac:dyDescent="0.2">
      <c r="A196" s="2" t="s">
        <v>109</v>
      </c>
      <c r="B196" s="3">
        <f t="shared" ref="B196:G196" si="55">-(SUM(B194:B195)+B82)</f>
        <v>963</v>
      </c>
      <c r="C196" s="3">
        <f t="shared" si="55"/>
        <v>1143</v>
      </c>
      <c r="D196" s="3">
        <f t="shared" si="55"/>
        <v>1105</v>
      </c>
      <c r="E196" s="3">
        <f t="shared" si="55"/>
        <v>159</v>
      </c>
      <c r="F196" s="3">
        <f t="shared" si="55"/>
        <v>377</v>
      </c>
      <c r="G196" s="3">
        <f t="shared" si="55"/>
        <v>318</v>
      </c>
      <c r="H196" s="3">
        <f>-(SUM(H194:H195)+H82)</f>
        <v>11</v>
      </c>
      <c r="I196" s="3">
        <f>-(SUM(I194:I195)+I82)</f>
        <v>50</v>
      </c>
    </row>
    <row r="197" spans="1:9" ht="16" thickBot="1" x14ac:dyDescent="0.25">
      <c r="A197" s="6" t="s">
        <v>124</v>
      </c>
      <c r="B197" s="7">
        <f t="shared" ref="B197:G197" si="56">+SUM(B194:B196)</f>
        <v>963</v>
      </c>
      <c r="C197" s="7">
        <f t="shared" si="56"/>
        <v>1143</v>
      </c>
      <c r="D197" s="7">
        <f t="shared" si="56"/>
        <v>1105</v>
      </c>
      <c r="E197" s="7">
        <f t="shared" si="56"/>
        <v>1028</v>
      </c>
      <c r="F197" s="7">
        <f t="shared" si="56"/>
        <v>1119</v>
      </c>
      <c r="G197" s="7">
        <f t="shared" si="56"/>
        <v>1086</v>
      </c>
      <c r="H197" s="7">
        <f t="shared" ref="H197" si="57">+SUM(H194:H196)</f>
        <v>695</v>
      </c>
      <c r="I197" s="7">
        <f>+SUM(I194:I196)</f>
        <v>758</v>
      </c>
    </row>
    <row r="198" spans="1:9" ht="16" thickTop="1" x14ac:dyDescent="0.2">
      <c r="A198" s="12" t="s">
        <v>112</v>
      </c>
      <c r="B198" s="13">
        <f t="shared" ref="B198:I198" si="58">+B197+B82</f>
        <v>0</v>
      </c>
      <c r="C198" s="13">
        <f t="shared" si="58"/>
        <v>0</v>
      </c>
      <c r="D198" s="13">
        <f t="shared" si="58"/>
        <v>0</v>
      </c>
      <c r="E198" s="13">
        <f t="shared" si="58"/>
        <v>0</v>
      </c>
      <c r="F198" s="13">
        <f t="shared" si="58"/>
        <v>0</v>
      </c>
      <c r="G198" s="13">
        <f t="shared" si="58"/>
        <v>0</v>
      </c>
      <c r="H198" s="13">
        <f t="shared" si="58"/>
        <v>0</v>
      </c>
      <c r="I198" s="13">
        <f t="shared" si="58"/>
        <v>0</v>
      </c>
    </row>
    <row r="199" spans="1:9" x14ac:dyDescent="0.2">
      <c r="A199" s="1" t="s">
        <v>125</v>
      </c>
    </row>
    <row r="200" spans="1:9" x14ac:dyDescent="0.2">
      <c r="A200" s="2" t="s">
        <v>101</v>
      </c>
      <c r="B200" s="57">
        <v>121</v>
      </c>
      <c r="C200" s="57">
        <v>133</v>
      </c>
      <c r="D200" s="57">
        <v>140</v>
      </c>
      <c r="E200" s="57">
        <v>160</v>
      </c>
      <c r="F200" s="57">
        <v>149</v>
      </c>
      <c r="G200" s="57">
        <v>148</v>
      </c>
      <c r="H200" s="3">
        <v>130</v>
      </c>
      <c r="I200" s="3">
        <v>124</v>
      </c>
    </row>
    <row r="201" spans="1:9" x14ac:dyDescent="0.2">
      <c r="A201" s="2" t="s">
        <v>150</v>
      </c>
      <c r="B201" s="57">
        <v>75</v>
      </c>
      <c r="C201" s="57">
        <v>72</v>
      </c>
      <c r="D201" s="57">
        <v>91</v>
      </c>
      <c r="E201" s="57"/>
      <c r="F201" s="57"/>
      <c r="G201" s="57"/>
      <c r="H201" s="3"/>
      <c r="I201" s="3"/>
    </row>
    <row r="202" spans="1:9" x14ac:dyDescent="0.2">
      <c r="A202" s="2" t="s">
        <v>151</v>
      </c>
      <c r="B202" s="57">
        <v>12</v>
      </c>
      <c r="C202" s="57">
        <v>12</v>
      </c>
      <c r="D202" s="57">
        <v>13</v>
      </c>
      <c r="E202" s="57"/>
      <c r="F202" s="57"/>
      <c r="G202" s="57"/>
      <c r="H202" s="3"/>
      <c r="I202" s="3"/>
    </row>
    <row r="203" spans="1:9" x14ac:dyDescent="0.2">
      <c r="A203" s="2"/>
      <c r="B203" s="57"/>
      <c r="C203" s="57"/>
      <c r="D203" s="57"/>
      <c r="E203" s="57">
        <v>116</v>
      </c>
      <c r="F203" s="57">
        <v>111</v>
      </c>
      <c r="G203" s="57">
        <v>132</v>
      </c>
      <c r="H203" s="3">
        <v>136</v>
      </c>
      <c r="I203" s="3">
        <v>134</v>
      </c>
    </row>
    <row r="204" spans="1:9" x14ac:dyDescent="0.2">
      <c r="A204" s="2"/>
      <c r="B204" s="57">
        <v>46</v>
      </c>
      <c r="C204" s="57">
        <v>48</v>
      </c>
      <c r="D204" s="57">
        <v>54</v>
      </c>
      <c r="E204" s="57">
        <v>56</v>
      </c>
      <c r="F204" s="57">
        <v>50</v>
      </c>
      <c r="G204" s="57">
        <v>44</v>
      </c>
      <c r="H204" s="3">
        <v>46</v>
      </c>
      <c r="I204" s="3">
        <v>41</v>
      </c>
    </row>
    <row r="205" spans="1:9" x14ac:dyDescent="0.2">
      <c r="A205" s="2" t="s">
        <v>103</v>
      </c>
      <c r="B205" s="57">
        <v>22</v>
      </c>
      <c r="C205" s="57">
        <v>18</v>
      </c>
      <c r="D205" s="57">
        <v>18</v>
      </c>
      <c r="E205" s="57"/>
      <c r="F205" s="57"/>
      <c r="G205" s="57"/>
      <c r="H205" s="3"/>
      <c r="I205" s="3"/>
    </row>
    <row r="206" spans="1:9" x14ac:dyDescent="0.2">
      <c r="A206" s="2" t="s">
        <v>152</v>
      </c>
      <c r="B206" s="57"/>
      <c r="C206" s="57"/>
      <c r="D206" s="57"/>
      <c r="E206" s="57">
        <v>55</v>
      </c>
      <c r="F206" s="57">
        <v>53</v>
      </c>
      <c r="G206" s="57">
        <v>46</v>
      </c>
      <c r="H206" s="3">
        <v>43</v>
      </c>
      <c r="I206" s="3">
        <v>42</v>
      </c>
    </row>
    <row r="207" spans="1:9" x14ac:dyDescent="0.2">
      <c r="A207" s="2" t="s">
        <v>107</v>
      </c>
      <c r="B207" s="57">
        <v>27</v>
      </c>
      <c r="C207" s="57">
        <v>25</v>
      </c>
      <c r="D207" s="57">
        <v>38</v>
      </c>
      <c r="E207" s="57"/>
      <c r="F207" s="57"/>
      <c r="G207" s="57"/>
      <c r="H207" s="3"/>
      <c r="I207" s="3"/>
    </row>
    <row r="208" spans="1:9" x14ac:dyDescent="0.2">
      <c r="A208" s="2" t="s">
        <v>154</v>
      </c>
      <c r="B208" s="57">
        <v>210</v>
      </c>
      <c r="C208" s="57">
        <v>230</v>
      </c>
      <c r="D208" s="57">
        <v>233</v>
      </c>
      <c r="E208" s="57">
        <v>217</v>
      </c>
      <c r="F208" s="57">
        <v>195</v>
      </c>
      <c r="G208" s="57">
        <v>214</v>
      </c>
      <c r="H208" s="3">
        <v>222</v>
      </c>
      <c r="I208" s="3">
        <v>220</v>
      </c>
    </row>
    <row r="209" spans="1:9" x14ac:dyDescent="0.2">
      <c r="A209" s="2" t="s">
        <v>108</v>
      </c>
      <c r="B209" s="60">
        <v>513</v>
      </c>
      <c r="C209" s="60">
        <v>538</v>
      </c>
      <c r="D209" s="60">
        <v>587</v>
      </c>
      <c r="E209" s="60">
        <v>604</v>
      </c>
      <c r="F209" s="60">
        <v>558</v>
      </c>
      <c r="G209" s="60">
        <v>584</v>
      </c>
      <c r="H209" s="5">
        <f t="shared" ref="H209:I209" si="59">+SUM(H200:H208)</f>
        <v>577</v>
      </c>
      <c r="I209" s="5">
        <f t="shared" si="59"/>
        <v>561</v>
      </c>
    </row>
    <row r="210" spans="1:9" x14ac:dyDescent="0.2">
      <c r="A210" s="4" t="s">
        <v>120</v>
      </c>
      <c r="B210" s="57">
        <v>18</v>
      </c>
      <c r="C210" s="57">
        <v>27</v>
      </c>
      <c r="D210" s="57">
        <v>28</v>
      </c>
      <c r="E210" s="57">
        <v>33</v>
      </c>
      <c r="F210" s="57">
        <v>31</v>
      </c>
      <c r="G210" s="57">
        <v>25</v>
      </c>
      <c r="H210" s="3">
        <v>26</v>
      </c>
      <c r="I210" s="3">
        <v>22</v>
      </c>
    </row>
    <row r="211" spans="1:9" x14ac:dyDescent="0.2">
      <c r="A211" s="2" t="s">
        <v>105</v>
      </c>
      <c r="B211" s="57">
        <v>75</v>
      </c>
      <c r="C211" s="57">
        <v>84</v>
      </c>
      <c r="D211" s="57">
        <v>91</v>
      </c>
      <c r="E211" s="57">
        <v>110</v>
      </c>
      <c r="F211" s="57">
        <v>116</v>
      </c>
      <c r="G211" s="57">
        <v>112</v>
      </c>
      <c r="H211" s="3">
        <v>141</v>
      </c>
      <c r="I211" s="3">
        <v>134</v>
      </c>
    </row>
    <row r="212" spans="1:9" ht="16" thickBot="1" x14ac:dyDescent="0.25">
      <c r="A212" s="2" t="s">
        <v>109</v>
      </c>
      <c r="B212" s="61">
        <v>606</v>
      </c>
      <c r="C212" s="61">
        <v>649</v>
      </c>
      <c r="D212" s="61">
        <v>706</v>
      </c>
      <c r="E212" s="61">
        <v>747</v>
      </c>
      <c r="F212" s="61">
        <v>705</v>
      </c>
      <c r="G212" s="61">
        <v>721</v>
      </c>
      <c r="H212" s="7">
        <f t="shared" ref="H212" si="60">+SUM(H209:H211)</f>
        <v>744</v>
      </c>
      <c r="I212" s="7">
        <f>+SUM(I209:I211)</f>
        <v>717</v>
      </c>
    </row>
    <row r="213" spans="1:9" ht="17" thickTop="1" thickBot="1" x14ac:dyDescent="0.25">
      <c r="A213" s="6" t="s">
        <v>126</v>
      </c>
      <c r="B213" s="13">
        <f t="shared" ref="B213:I213" si="61">+B212-B66</f>
        <v>0</v>
      </c>
      <c r="C213" s="13">
        <f t="shared" si="61"/>
        <v>0</v>
      </c>
      <c r="D213" s="13">
        <f t="shared" si="61"/>
        <v>0</v>
      </c>
      <c r="E213" s="13">
        <f t="shared" si="61"/>
        <v>0</v>
      </c>
      <c r="F213" s="13">
        <f t="shared" si="61"/>
        <v>0</v>
      </c>
      <c r="G213" s="13">
        <f t="shared" si="61"/>
        <v>0</v>
      </c>
      <c r="H213" s="13">
        <f t="shared" si="61"/>
        <v>0</v>
      </c>
      <c r="I213" s="13">
        <f t="shared" si="61"/>
        <v>0</v>
      </c>
    </row>
    <row r="214" spans="1:9" ht="16" thickTop="1" x14ac:dyDescent="0.2">
      <c r="A214" s="12" t="s">
        <v>112</v>
      </c>
      <c r="B214" s="14"/>
      <c r="C214" s="14"/>
      <c r="D214" s="14"/>
      <c r="E214" s="14"/>
      <c r="F214" s="14"/>
      <c r="G214" s="14"/>
      <c r="H214" s="14"/>
      <c r="I214" s="14"/>
    </row>
    <row r="215" spans="1:9" x14ac:dyDescent="0.2">
      <c r="A215" s="14" t="s">
        <v>127</v>
      </c>
    </row>
    <row r="216" spans="1:9" x14ac:dyDescent="0.2">
      <c r="A216" s="31" t="s">
        <v>128</v>
      </c>
      <c r="B216" s="37">
        <v>0.12</v>
      </c>
      <c r="C216" s="37">
        <v>7.0000000000000007E-2</v>
      </c>
      <c r="D216" s="37">
        <v>0.03</v>
      </c>
      <c r="E216" s="37">
        <v>-0.02</v>
      </c>
      <c r="F216" s="37">
        <v>7.0000000000000007E-2</v>
      </c>
      <c r="G216" s="37">
        <v>-0.09</v>
      </c>
      <c r="H216" s="37">
        <v>0.19</v>
      </c>
      <c r="I216" s="37">
        <v>7.0000000000000007E-2</v>
      </c>
    </row>
    <row r="217" spans="1:9" x14ac:dyDescent="0.2">
      <c r="A217" s="36" t="s">
        <v>101</v>
      </c>
      <c r="B217" s="33">
        <v>0.13</v>
      </c>
      <c r="C217" s="33">
        <v>0.09</v>
      </c>
      <c r="D217" s="33">
        <v>0.04</v>
      </c>
      <c r="E217" s="33">
        <v>-0.04</v>
      </c>
      <c r="F217" s="33">
        <v>0.08</v>
      </c>
      <c r="G217" s="33">
        <v>-7.0000000000000007E-2</v>
      </c>
      <c r="H217" s="33">
        <v>0.25</v>
      </c>
      <c r="I217" s="33">
        <v>0.05</v>
      </c>
    </row>
    <row r="218" spans="1:9" x14ac:dyDescent="0.2">
      <c r="A218" s="34" t="s">
        <v>114</v>
      </c>
      <c r="B218" s="33">
        <v>0.12</v>
      </c>
      <c r="C218" s="33">
        <v>0.08</v>
      </c>
      <c r="D218" s="33">
        <v>0.03</v>
      </c>
      <c r="E218" s="33">
        <v>0.01</v>
      </c>
      <c r="F218" s="33">
        <v>7.0000000000000007E-2</v>
      </c>
      <c r="G218" s="33">
        <v>-0.12</v>
      </c>
      <c r="H218" s="33">
        <v>0.08</v>
      </c>
      <c r="I218" s="33">
        <v>0.09</v>
      </c>
    </row>
    <row r="219" spans="1:9" x14ac:dyDescent="0.2">
      <c r="A219" s="34" t="s">
        <v>115</v>
      </c>
      <c r="B219" s="33">
        <v>-0.05</v>
      </c>
      <c r="C219" s="33">
        <v>-0.13</v>
      </c>
      <c r="D219" s="33">
        <v>-0.1</v>
      </c>
      <c r="E219" s="33">
        <v>-0.08</v>
      </c>
      <c r="F219" s="33">
        <v>0</v>
      </c>
      <c r="G219" s="33">
        <v>-0.14000000000000001</v>
      </c>
      <c r="H219" s="33">
        <v>-0.02</v>
      </c>
      <c r="I219" s="33">
        <v>0.25</v>
      </c>
    </row>
    <row r="220" spans="1:9" x14ac:dyDescent="0.2">
      <c r="A220" s="34" t="s">
        <v>116</v>
      </c>
      <c r="B220" s="37"/>
      <c r="C220" s="37"/>
      <c r="D220" s="37"/>
      <c r="E220" s="37">
        <v>0.16</v>
      </c>
      <c r="F220" s="37">
        <v>0.06</v>
      </c>
      <c r="G220" s="37">
        <v>-0.05</v>
      </c>
      <c r="H220" s="37">
        <v>0.23</v>
      </c>
      <c r="I220" s="37">
        <v>0.12</v>
      </c>
    </row>
    <row r="221" spans="1:9" x14ac:dyDescent="0.2">
      <c r="A221" s="36" t="s">
        <v>102</v>
      </c>
      <c r="B221" s="33"/>
      <c r="C221" s="33"/>
      <c r="D221" s="33"/>
      <c r="E221" s="33">
        <v>0.13</v>
      </c>
      <c r="F221" s="33">
        <v>7.0000000000000007E-2</v>
      </c>
      <c r="G221" s="33">
        <v>-0.06</v>
      </c>
      <c r="H221" s="33">
        <v>0.18</v>
      </c>
      <c r="I221" s="33">
        <v>0.09</v>
      </c>
    </row>
    <row r="222" spans="1:9" x14ac:dyDescent="0.2">
      <c r="A222" s="34" t="s">
        <v>114</v>
      </c>
      <c r="B222" s="33"/>
      <c r="C222" s="33"/>
      <c r="D222" s="33"/>
      <c r="E222" s="33">
        <v>0.23</v>
      </c>
      <c r="F222" s="33">
        <v>0.05</v>
      </c>
      <c r="G222" s="33">
        <v>-0.01</v>
      </c>
      <c r="H222" s="33">
        <v>0.31</v>
      </c>
      <c r="I222" s="33">
        <v>0.16</v>
      </c>
    </row>
    <row r="223" spans="1:9" x14ac:dyDescent="0.2">
      <c r="A223" s="34" t="s">
        <v>115</v>
      </c>
      <c r="B223" s="33"/>
      <c r="C223" s="33"/>
      <c r="D223" s="33"/>
      <c r="E223" s="33">
        <v>0.11</v>
      </c>
      <c r="F223" s="33">
        <v>0.01</v>
      </c>
      <c r="G223" s="33">
        <v>-7.0000000000000007E-2</v>
      </c>
      <c r="H223" s="33">
        <v>0.22</v>
      </c>
      <c r="I223" s="33">
        <v>0.17</v>
      </c>
    </row>
    <row r="224" spans="1:9" x14ac:dyDescent="0.2">
      <c r="A224" s="34" t="s">
        <v>116</v>
      </c>
      <c r="B224" s="37">
        <v>0.18</v>
      </c>
      <c r="C224" s="37">
        <v>0.23</v>
      </c>
      <c r="D224" s="37">
        <v>0.12</v>
      </c>
      <c r="E224" s="37">
        <v>0.21</v>
      </c>
      <c r="F224" s="37">
        <v>0.21</v>
      </c>
      <c r="G224" s="37">
        <v>0.08</v>
      </c>
      <c r="H224" s="37">
        <v>0.24</v>
      </c>
      <c r="I224" s="37">
        <v>-0.13</v>
      </c>
    </row>
    <row r="225" spans="1:9" x14ac:dyDescent="0.2">
      <c r="A225" s="36" t="s">
        <v>103</v>
      </c>
      <c r="B225" s="33">
        <v>0.26</v>
      </c>
      <c r="C225" s="33">
        <v>0.28999999999999998</v>
      </c>
      <c r="D225" s="33">
        <v>0.12</v>
      </c>
      <c r="E225" s="33">
        <v>0.2</v>
      </c>
      <c r="F225" s="33">
        <v>0.22</v>
      </c>
      <c r="G225" s="33">
        <v>0.09</v>
      </c>
      <c r="H225" s="33">
        <v>0.24</v>
      </c>
      <c r="I225" s="33">
        <v>-0.1</v>
      </c>
    </row>
    <row r="226" spans="1:9" x14ac:dyDescent="0.2">
      <c r="A226" s="34" t="s">
        <v>114</v>
      </c>
      <c r="B226" s="33">
        <v>0.06</v>
      </c>
      <c r="C226" s="33">
        <v>0.14000000000000001</v>
      </c>
      <c r="D226" s="33">
        <v>0.13</v>
      </c>
      <c r="E226" s="33">
        <v>0.27</v>
      </c>
      <c r="F226" s="33">
        <v>0.2</v>
      </c>
      <c r="G226" s="33">
        <v>0.05</v>
      </c>
      <c r="H226" s="33">
        <v>0.24</v>
      </c>
      <c r="I226" s="33">
        <v>-0.21</v>
      </c>
    </row>
    <row r="227" spans="1:9" x14ac:dyDescent="0.2">
      <c r="A227" s="34" t="s">
        <v>115</v>
      </c>
      <c r="B227" s="33">
        <v>0</v>
      </c>
      <c r="C227" s="33">
        <v>0.04</v>
      </c>
      <c r="D227" s="33">
        <v>-0.02</v>
      </c>
      <c r="E227" s="33">
        <v>0.01</v>
      </c>
      <c r="F227" s="33">
        <v>0.06</v>
      </c>
      <c r="G227" s="33">
        <v>7.0000000000000007E-2</v>
      </c>
      <c r="H227" s="33">
        <v>0.32</v>
      </c>
      <c r="I227" s="33">
        <v>-0.06</v>
      </c>
    </row>
    <row r="228" spans="1:9" x14ac:dyDescent="0.2">
      <c r="A228" s="34" t="s">
        <v>116</v>
      </c>
      <c r="B228" s="37"/>
      <c r="C228" s="37"/>
      <c r="D228" s="37"/>
      <c r="E228" s="37">
        <v>0.09</v>
      </c>
      <c r="F228" s="37">
        <v>0.02</v>
      </c>
      <c r="G228" s="37">
        <v>-0.04</v>
      </c>
      <c r="H228" s="37">
        <v>0.06</v>
      </c>
      <c r="I228" s="37">
        <v>0.16</v>
      </c>
    </row>
    <row r="229" spans="1:9" x14ac:dyDescent="0.2">
      <c r="A229" s="36" t="s">
        <v>107</v>
      </c>
      <c r="B229" s="33"/>
      <c r="C229" s="33"/>
      <c r="D229" s="33"/>
      <c r="E229" s="33">
        <v>0.09</v>
      </c>
      <c r="F229" s="33">
        <v>0.01</v>
      </c>
      <c r="G229" s="33">
        <v>-0.05</v>
      </c>
      <c r="H229" s="33">
        <v>0.06</v>
      </c>
      <c r="I229" s="33">
        <v>0.17</v>
      </c>
    </row>
    <row r="230" spans="1:9" x14ac:dyDescent="0.2">
      <c r="A230" s="34" t="s">
        <v>114</v>
      </c>
      <c r="B230" s="33"/>
      <c r="C230" s="33"/>
      <c r="D230" s="33"/>
      <c r="E230" s="33">
        <v>0.14000000000000001</v>
      </c>
      <c r="F230" s="33">
        <v>0.04</v>
      </c>
      <c r="G230" s="33">
        <v>-0.02</v>
      </c>
      <c r="H230" s="33">
        <v>0.09</v>
      </c>
      <c r="I230" s="33">
        <v>0.12</v>
      </c>
    </row>
    <row r="231" spans="1:9" x14ac:dyDescent="0.2">
      <c r="A231" s="34" t="s">
        <v>115</v>
      </c>
      <c r="B231" s="33"/>
      <c r="C231" s="33"/>
      <c r="D231" s="33"/>
      <c r="E231" s="33">
        <v>-0.09</v>
      </c>
      <c r="F231" s="33">
        <v>-0.03</v>
      </c>
      <c r="G231" s="33">
        <v>-0.1</v>
      </c>
      <c r="H231" s="33">
        <v>-0.11</v>
      </c>
      <c r="I231" s="33">
        <v>0.28000000000000003</v>
      </c>
    </row>
    <row r="232" spans="1:9" x14ac:dyDescent="0.2">
      <c r="A232" s="34" t="s">
        <v>116</v>
      </c>
      <c r="B232" s="37">
        <v>-0.08</v>
      </c>
      <c r="C232" s="37">
        <v>-0.37</v>
      </c>
      <c r="D232" s="37">
        <v>0</v>
      </c>
      <c r="E232" s="37">
        <v>0.21</v>
      </c>
      <c r="F232" s="37">
        <v>-0.52</v>
      </c>
      <c r="G232" s="37">
        <v>-0.28999999999999998</v>
      </c>
      <c r="H232" s="37">
        <v>-0.17</v>
      </c>
      <c r="I232" s="37">
        <v>3.02</v>
      </c>
    </row>
    <row r="233" spans="1:9" x14ac:dyDescent="0.2">
      <c r="A233" s="36" t="s">
        <v>108</v>
      </c>
      <c r="B233" s="37">
        <v>0.15</v>
      </c>
      <c r="C233" s="37">
        <v>0.03</v>
      </c>
      <c r="D233" s="37">
        <v>0.06</v>
      </c>
      <c r="E233" s="37"/>
      <c r="F233" s="37"/>
      <c r="G233" s="37"/>
      <c r="H233" s="37"/>
      <c r="I233" s="37"/>
    </row>
    <row r="234" spans="1:9" x14ac:dyDescent="0.2">
      <c r="A234" s="36" t="s">
        <v>150</v>
      </c>
      <c r="B234" s="33">
        <v>0.17</v>
      </c>
      <c r="C234" s="33">
        <v>0.03</v>
      </c>
      <c r="D234" s="33">
        <v>0.02</v>
      </c>
      <c r="E234" s="37"/>
      <c r="F234" s="37"/>
      <c r="G234" s="37"/>
      <c r="H234" s="37"/>
      <c r="I234" s="37"/>
    </row>
    <row r="235" spans="1:9" x14ac:dyDescent="0.2">
      <c r="A235" s="34" t="s">
        <v>114</v>
      </c>
      <c r="B235" s="33">
        <v>0.09</v>
      </c>
      <c r="C235" s="33">
        <v>0.05</v>
      </c>
      <c r="D235" s="33">
        <v>0.15</v>
      </c>
      <c r="E235" s="37"/>
      <c r="F235" s="37"/>
      <c r="G235" s="37"/>
      <c r="H235" s="37"/>
      <c r="I235" s="37"/>
    </row>
    <row r="236" spans="1:9" x14ac:dyDescent="0.2">
      <c r="A236" s="34" t="s">
        <v>115</v>
      </c>
      <c r="B236" s="33">
        <v>0.1</v>
      </c>
      <c r="C236" s="33">
        <v>-0.02</v>
      </c>
      <c r="D236" s="33">
        <v>0.01</v>
      </c>
      <c r="E236" s="37"/>
      <c r="F236" s="37"/>
      <c r="G236" s="37"/>
      <c r="H236" s="37"/>
      <c r="I236" s="37"/>
    </row>
    <row r="237" spans="1:9" x14ac:dyDescent="0.2">
      <c r="A237" s="34" t="s">
        <v>116</v>
      </c>
      <c r="B237" s="37">
        <v>0.02</v>
      </c>
      <c r="C237" s="37">
        <v>0.01</v>
      </c>
      <c r="D237" s="37">
        <v>0.04</v>
      </c>
      <c r="E237" s="37"/>
      <c r="F237" s="37"/>
      <c r="G237" s="37"/>
      <c r="H237" s="37"/>
      <c r="I237" s="37"/>
    </row>
    <row r="238" spans="1:9" x14ac:dyDescent="0.2">
      <c r="A238" s="62" t="s">
        <v>151</v>
      </c>
      <c r="B238" s="33">
        <v>0.08</v>
      </c>
      <c r="C238" s="33">
        <v>7.0000000000000007E-2</v>
      </c>
      <c r="D238" s="33">
        <v>0.05</v>
      </c>
      <c r="E238" s="37"/>
      <c r="F238" s="37"/>
      <c r="G238" s="37"/>
      <c r="H238" s="37"/>
      <c r="I238" s="37"/>
    </row>
    <row r="239" spans="1:9" x14ac:dyDescent="0.2">
      <c r="A239" s="34" t="s">
        <v>114</v>
      </c>
      <c r="B239" s="33">
        <v>-7.0000000000000007E-2</v>
      </c>
      <c r="C239" s="33">
        <v>-7.0000000000000007E-2</v>
      </c>
      <c r="D239" s="33">
        <v>0.02</v>
      </c>
      <c r="E239" s="37"/>
      <c r="F239" s="37"/>
      <c r="G239" s="37"/>
      <c r="H239" s="37"/>
      <c r="I239" s="37"/>
    </row>
    <row r="240" spans="1:9" x14ac:dyDescent="0.2">
      <c r="A240" s="34" t="s">
        <v>115</v>
      </c>
      <c r="B240" s="33">
        <v>0.03</v>
      </c>
      <c r="C240" s="33">
        <v>-0.09</v>
      </c>
      <c r="D240" s="33">
        <v>0.03</v>
      </c>
      <c r="E240" s="37"/>
      <c r="F240" s="37"/>
      <c r="G240" s="37"/>
      <c r="H240" s="37"/>
      <c r="I240" s="37"/>
    </row>
    <row r="241" spans="1:9" x14ac:dyDescent="0.2">
      <c r="A241" s="34" t="s">
        <v>116</v>
      </c>
      <c r="B241" s="37">
        <v>-0.02</v>
      </c>
      <c r="C241" s="37">
        <v>0.15</v>
      </c>
      <c r="D241" s="37">
        <v>0.17</v>
      </c>
      <c r="E241" s="37"/>
      <c r="F241" s="37"/>
      <c r="G241" s="37"/>
      <c r="H241" s="37"/>
      <c r="I241" s="37"/>
    </row>
    <row r="242" spans="1:9" x14ac:dyDescent="0.2">
      <c r="A242" s="62" t="s">
        <v>152</v>
      </c>
      <c r="B242" s="33">
        <v>0.11</v>
      </c>
      <c r="C242" s="33">
        <v>0.26</v>
      </c>
      <c r="D242" s="33">
        <v>0.17</v>
      </c>
      <c r="E242" s="37"/>
      <c r="F242" s="37"/>
      <c r="G242" s="37"/>
      <c r="H242" s="37"/>
      <c r="I242" s="37"/>
    </row>
    <row r="243" spans="1:9" x14ac:dyDescent="0.2">
      <c r="A243" s="34" t="s">
        <v>114</v>
      </c>
      <c r="B243" s="33">
        <v>-0.17</v>
      </c>
      <c r="C243" s="33">
        <v>-0.01</v>
      </c>
      <c r="D243" s="33">
        <v>0.21</v>
      </c>
      <c r="E243" s="37"/>
      <c r="F243" s="37"/>
      <c r="G243" s="37"/>
      <c r="H243" s="37"/>
      <c r="I243" s="37"/>
    </row>
    <row r="244" spans="1:9" x14ac:dyDescent="0.2">
      <c r="A244" s="34" t="s">
        <v>115</v>
      </c>
      <c r="B244" s="33">
        <v>-0.15</v>
      </c>
      <c r="C244" s="33">
        <v>-0.03</v>
      </c>
      <c r="D244" s="33">
        <v>0.03</v>
      </c>
      <c r="E244" s="37"/>
      <c r="F244" s="37"/>
      <c r="G244" s="37"/>
      <c r="H244" s="37"/>
      <c r="I244" s="37"/>
    </row>
    <row r="245" spans="1:9" x14ac:dyDescent="0.2">
      <c r="A245" s="34" t="s">
        <v>116</v>
      </c>
      <c r="B245" s="37">
        <v>-0.01</v>
      </c>
      <c r="C245" s="37">
        <v>-0.05</v>
      </c>
      <c r="D245" s="37">
        <v>0.08</v>
      </c>
      <c r="E245" s="37"/>
      <c r="F245" s="37"/>
      <c r="G245" s="37"/>
      <c r="H245" s="37"/>
      <c r="I245" s="37"/>
    </row>
    <row r="246" spans="1:9" x14ac:dyDescent="0.2">
      <c r="A246" s="62" t="s">
        <v>153</v>
      </c>
      <c r="B246" s="33">
        <v>0</v>
      </c>
      <c r="C246" s="33">
        <v>-0.04</v>
      </c>
      <c r="D246" s="33">
        <v>0.11</v>
      </c>
      <c r="E246" s="37"/>
      <c r="F246" s="37"/>
      <c r="G246" s="37"/>
      <c r="H246" s="37"/>
      <c r="I246" s="37"/>
    </row>
    <row r="247" spans="1:9" x14ac:dyDescent="0.2">
      <c r="A247" s="34" t="s">
        <v>114</v>
      </c>
      <c r="B247" s="33">
        <v>-0.04</v>
      </c>
      <c r="C247" s="33">
        <v>-7.0000000000000007E-2</v>
      </c>
      <c r="D247" s="33">
        <v>0.02</v>
      </c>
      <c r="E247" s="37"/>
      <c r="F247" s="37"/>
      <c r="G247" s="37"/>
      <c r="H247" s="37"/>
      <c r="I247" s="37"/>
    </row>
    <row r="248" spans="1:9" x14ac:dyDescent="0.2">
      <c r="A248" s="34" t="s">
        <v>115</v>
      </c>
      <c r="B248" s="33">
        <v>-0.04</v>
      </c>
      <c r="C248" s="33">
        <v>-0.08</v>
      </c>
      <c r="D248" s="33">
        <v>-0.02</v>
      </c>
      <c r="E248" s="37"/>
      <c r="F248" s="37"/>
      <c r="G248" s="37"/>
      <c r="H248" s="37"/>
      <c r="I248" s="37"/>
    </row>
    <row r="249" spans="1:9" x14ac:dyDescent="0.2">
      <c r="A249" s="34" t="s">
        <v>116</v>
      </c>
      <c r="B249" s="40"/>
      <c r="C249" s="40"/>
      <c r="D249" s="40"/>
      <c r="E249" s="40"/>
      <c r="F249" s="40"/>
      <c r="G249" s="40"/>
      <c r="H249" s="40"/>
      <c r="I249" s="40">
        <v>0.06</v>
      </c>
    </row>
    <row r="250" spans="1:9" x14ac:dyDescent="0.2">
      <c r="A250" s="38" t="s">
        <v>104</v>
      </c>
      <c r="B250" s="37">
        <v>0.18</v>
      </c>
      <c r="C250" s="37">
        <v>-0.01</v>
      </c>
      <c r="D250" s="37">
        <v>0.04</v>
      </c>
      <c r="E250" s="37">
        <v>-0.08</v>
      </c>
      <c r="F250" s="37">
        <v>0.01</v>
      </c>
      <c r="G250" s="37">
        <v>-0.03</v>
      </c>
      <c r="H250" s="37">
        <v>0.19</v>
      </c>
      <c r="I250" s="37">
        <v>7.0000000000000007E-2</v>
      </c>
    </row>
    <row r="251" spans="1:9" x14ac:dyDescent="0.2">
      <c r="A251" s="36" t="s">
        <v>105</v>
      </c>
      <c r="B251" s="33"/>
      <c r="C251" s="33"/>
      <c r="D251" s="33"/>
      <c r="E251" s="33"/>
      <c r="F251" s="33">
        <v>0.03</v>
      </c>
      <c r="G251" s="33">
        <v>-0.01</v>
      </c>
      <c r="H251" s="33">
        <v>0.21</v>
      </c>
      <c r="I251" s="33">
        <v>0.06</v>
      </c>
    </row>
    <row r="252" spans="1:9" x14ac:dyDescent="0.2">
      <c r="A252" s="34" t="s">
        <v>114</v>
      </c>
      <c r="B252" s="33"/>
      <c r="C252" s="33"/>
      <c r="D252" s="33"/>
      <c r="E252" s="33"/>
      <c r="F252" s="33">
        <v>-0.18</v>
      </c>
      <c r="G252" s="33">
        <v>-0.25</v>
      </c>
      <c r="H252" s="33">
        <v>0.17</v>
      </c>
      <c r="I252" s="33">
        <v>-0.03</v>
      </c>
    </row>
    <row r="253" spans="1:9" x14ac:dyDescent="0.2">
      <c r="A253" s="34" t="s">
        <v>115</v>
      </c>
      <c r="B253" s="33"/>
      <c r="C253" s="33"/>
      <c r="D253" s="33"/>
      <c r="E253" s="33"/>
      <c r="F253" s="33">
        <v>-0.14000000000000001</v>
      </c>
      <c r="G253" s="33">
        <v>0.04</v>
      </c>
      <c r="H253" s="33">
        <v>0.16</v>
      </c>
      <c r="I253" s="33">
        <v>-0.16</v>
      </c>
    </row>
    <row r="254" spans="1:9" x14ac:dyDescent="0.2">
      <c r="A254" s="34" t="s">
        <v>116</v>
      </c>
      <c r="B254" s="33"/>
      <c r="C254" s="33"/>
      <c r="D254" s="33"/>
      <c r="E254" s="33"/>
      <c r="F254" s="33">
        <v>0.03</v>
      </c>
      <c r="G254" s="33">
        <v>-0.15</v>
      </c>
      <c r="H254" s="33">
        <v>-0.04</v>
      </c>
      <c r="I254" s="33">
        <v>0.42</v>
      </c>
    </row>
    <row r="255" spans="1:9" x14ac:dyDescent="0.2">
      <c r="A255" s="34" t="s">
        <v>122</v>
      </c>
      <c r="B255" s="33">
        <v>0</v>
      </c>
      <c r="C255" s="33">
        <v>0</v>
      </c>
      <c r="D255" s="33">
        <v>0</v>
      </c>
      <c r="E255" s="33">
        <v>0</v>
      </c>
      <c r="F255" s="33">
        <v>0</v>
      </c>
      <c r="G255" s="33">
        <v>0</v>
      </c>
      <c r="H255" s="33">
        <v>0</v>
      </c>
      <c r="I255" s="33">
        <v>0</v>
      </c>
    </row>
    <row r="256" spans="1:9" ht="16" thickBot="1" x14ac:dyDescent="0.25">
      <c r="A256" s="32" t="s">
        <v>109</v>
      </c>
      <c r="B256" s="39">
        <v>0.17</v>
      </c>
      <c r="C256" s="39">
        <v>0.11</v>
      </c>
      <c r="D256" s="39">
        <v>0.06</v>
      </c>
      <c r="E256" s="39">
        <v>0.06</v>
      </c>
      <c r="F256" s="39">
        <v>0.11</v>
      </c>
      <c r="G256" s="39">
        <v>-0.02</v>
      </c>
      <c r="H256" s="39">
        <v>0.17</v>
      </c>
      <c r="I256" s="39">
        <v>0.06</v>
      </c>
    </row>
    <row r="257" spans="1:1" ht="17" thickTop="1" thickBot="1" x14ac:dyDescent="0.25">
      <c r="A257" s="35" t="s">
        <v>106</v>
      </c>
    </row>
    <row r="258" spans="1:1"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13"/>
  <sheetViews>
    <sheetView tabSelected="1" topLeftCell="A6" zoomScale="125" zoomScaleNormal="80" workbookViewId="0">
      <selection activeCell="B20" sqref="B20"/>
    </sheetView>
  </sheetViews>
  <sheetFormatPr baseColWidth="10" defaultColWidth="8.83203125" defaultRowHeight="15" x14ac:dyDescent="0.2"/>
  <cols>
    <col min="1" max="1" width="48.83203125" customWidth="1"/>
    <col min="2" max="14" width="11.83203125" customWidth="1"/>
  </cols>
  <sheetData>
    <row r="1" spans="1:14"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43">
        <f>+I1+1</f>
        <v>2023</v>
      </c>
      <c r="K1" s="43">
        <f t="shared" ref="K1:N1" si="1">+J1+1</f>
        <v>2024</v>
      </c>
      <c r="L1" s="43">
        <f t="shared" si="1"/>
        <v>2025</v>
      </c>
      <c r="M1" s="43">
        <f t="shared" si="1"/>
        <v>2026</v>
      </c>
      <c r="N1" s="43">
        <f t="shared" si="1"/>
        <v>2027</v>
      </c>
    </row>
    <row r="2" spans="1:14" x14ac:dyDescent="0.2">
      <c r="A2" s="44" t="s">
        <v>129</v>
      </c>
      <c r="B2" s="44"/>
      <c r="C2" s="44"/>
      <c r="D2" s="44"/>
      <c r="E2" s="44"/>
      <c r="F2" s="44"/>
      <c r="G2" s="44"/>
      <c r="H2" s="44"/>
      <c r="I2" s="44"/>
      <c r="J2" s="43"/>
      <c r="K2" s="43"/>
      <c r="L2" s="43"/>
      <c r="M2" s="43"/>
      <c r="N2" s="43"/>
    </row>
    <row r="3" spans="1:14" x14ac:dyDescent="0.2">
      <c r="A3" s="45" t="s">
        <v>140</v>
      </c>
      <c r="B3" s="57">
        <f>B18+B72+B99+B126+B180+B207+B234+B261+B288</f>
        <v>30601</v>
      </c>
      <c r="C3" s="57">
        <f t="shared" ref="C3:D3" si="2">C18+C72+C99+C126+C180+C207+C234+C261+C288</f>
        <v>32376</v>
      </c>
      <c r="D3" s="57">
        <f t="shared" si="2"/>
        <v>34350</v>
      </c>
      <c r="E3" s="57">
        <f>E18+E45+E126+E153+E234+E261+E288</f>
        <v>36397</v>
      </c>
      <c r="F3" s="57">
        <f t="shared" ref="F3:I3" si="3">F18+F45+F126+F153+F234+F261+F288</f>
        <v>39117</v>
      </c>
      <c r="G3" s="57">
        <f t="shared" si="3"/>
        <v>37403</v>
      </c>
      <c r="H3" s="57">
        <f t="shared" si="3"/>
        <v>44538</v>
      </c>
      <c r="I3" s="57">
        <f t="shared" si="3"/>
        <v>46710</v>
      </c>
      <c r="J3" s="78">
        <f>I3*(1+I4)</f>
        <v>48987.922672773813</v>
      </c>
      <c r="K3" s="78">
        <f>J3*(1+J4)</f>
        <v>51376.933585820305</v>
      </c>
      <c r="L3" s="78">
        <f>K3*(1+K4)</f>
        <v>53882.450217649348</v>
      </c>
      <c r="M3" s="78">
        <f t="shared" ref="M3:N3" si="4">L3*(1+L4)</f>
        <v>56510.154242812903</v>
      </c>
      <c r="N3" s="78">
        <f t="shared" si="4"/>
        <v>59266.004416044518</v>
      </c>
    </row>
    <row r="4" spans="1:14" x14ac:dyDescent="0.2">
      <c r="A4" s="46" t="s">
        <v>130</v>
      </c>
      <c r="B4" s="64" t="s">
        <v>155</v>
      </c>
      <c r="C4" s="63">
        <f>C3/B3-1</f>
        <v>5.8004640371229765E-2</v>
      </c>
      <c r="D4" s="63">
        <f t="shared" ref="D4:K4" si="5">D3/C3-1</f>
        <v>6.0971089696071123E-2</v>
      </c>
      <c r="E4" s="63">
        <f t="shared" si="5"/>
        <v>5.95924308588065E-2</v>
      </c>
      <c r="F4" s="63">
        <f t="shared" si="5"/>
        <v>7.4731433909388079E-2</v>
      </c>
      <c r="G4" s="63">
        <f t="shared" si="5"/>
        <v>-4.3817266150267153E-2</v>
      </c>
      <c r="H4" s="63">
        <f t="shared" si="5"/>
        <v>0.19076009945726269</v>
      </c>
      <c r="I4" s="63">
        <f t="shared" si="5"/>
        <v>4.8767344739323759E-2</v>
      </c>
      <c r="J4" s="63">
        <f>J3/I3-1</f>
        <v>4.8767344739323759E-2</v>
      </c>
      <c r="K4" s="63">
        <f t="shared" si="5"/>
        <v>4.8767344739323759E-2</v>
      </c>
      <c r="L4" s="63">
        <f t="shared" ref="L4" si="6">L3/K3-1</f>
        <v>4.8767344739323759E-2</v>
      </c>
      <c r="M4" s="63">
        <f t="shared" ref="M4" si="7">M3/L3-1</f>
        <v>4.8767344739323759E-2</v>
      </c>
      <c r="N4" s="63">
        <f t="shared" ref="N4" si="8">N3/M3-1</f>
        <v>4.8767344739323759E-2</v>
      </c>
    </row>
    <row r="5" spans="1:14" x14ac:dyDescent="0.2">
      <c r="A5" s="45" t="s">
        <v>131</v>
      </c>
    </row>
    <row r="6" spans="1:14" x14ac:dyDescent="0.2">
      <c r="A6" s="46" t="s">
        <v>130</v>
      </c>
    </row>
    <row r="7" spans="1:14" x14ac:dyDescent="0.2">
      <c r="A7" s="46" t="s">
        <v>132</v>
      </c>
      <c r="B7" s="63"/>
      <c r="C7" s="63"/>
      <c r="D7" s="63"/>
      <c r="E7" s="63"/>
      <c r="F7" s="63"/>
      <c r="G7" s="63"/>
      <c r="H7" s="63"/>
      <c r="I7" s="63"/>
    </row>
    <row r="8" spans="1:14" x14ac:dyDescent="0.2">
      <c r="A8" s="45" t="s">
        <v>133</v>
      </c>
      <c r="B8" s="56">
        <f>B35+B89+B116+B143+B224+B251+B278+B305</f>
        <v>584</v>
      </c>
      <c r="C8" s="56">
        <f>C35+C89+C116+C143+C224+C251+C278+C305</f>
        <v>631</v>
      </c>
      <c r="D8" s="56">
        <f>D35+D89+D116+D143+D224+D251+D278+D305</f>
        <v>688</v>
      </c>
      <c r="E8" s="56">
        <f>E35+E62+E143+E251+E278+E305</f>
        <v>692</v>
      </c>
      <c r="F8" s="56">
        <f t="shared" ref="F8:I8" si="9">F35+F62+F143+F251+F278+F305</f>
        <v>652</v>
      </c>
      <c r="G8" s="56">
        <f t="shared" si="9"/>
        <v>675</v>
      </c>
      <c r="H8" s="56">
        <f t="shared" si="9"/>
        <v>701</v>
      </c>
      <c r="I8" s="56">
        <f t="shared" si="9"/>
        <v>675</v>
      </c>
    </row>
    <row r="9" spans="1:14" x14ac:dyDescent="0.2">
      <c r="A9" s="46" t="s">
        <v>130</v>
      </c>
      <c r="B9" s="63">
        <f>(B8-518-114)/632</f>
        <v>-7.5949367088607597E-2</v>
      </c>
      <c r="C9" s="63">
        <f>(C8-B8)/B8</f>
        <v>8.0479452054794523E-2</v>
      </c>
      <c r="D9" s="63">
        <f t="shared" ref="D9:I9" si="10">(D8-C8)/C8</f>
        <v>9.0332805071315372E-2</v>
      </c>
      <c r="E9" s="63">
        <f t="shared" si="10"/>
        <v>5.8139534883720929E-3</v>
      </c>
      <c r="F9" s="63">
        <f t="shared" si="10"/>
        <v>-5.7803468208092484E-2</v>
      </c>
      <c r="G9" s="63">
        <f t="shared" si="10"/>
        <v>3.5276073619631899E-2</v>
      </c>
      <c r="H9" s="63">
        <f t="shared" si="10"/>
        <v>3.8518518518518521E-2</v>
      </c>
      <c r="I9" s="63">
        <f t="shared" si="10"/>
        <v>-3.7089871611982884E-2</v>
      </c>
    </row>
    <row r="10" spans="1:14" x14ac:dyDescent="0.2">
      <c r="A10" s="46" t="s">
        <v>134</v>
      </c>
      <c r="B10" s="63">
        <f>B8/B3</f>
        <v>1.9084343648900364E-2</v>
      </c>
      <c r="C10" s="63">
        <f t="shared" ref="C10:I10" si="11">C8/C3</f>
        <v>1.9489745490486779E-2</v>
      </c>
      <c r="D10" s="63">
        <f t="shared" si="11"/>
        <v>2.0029112081513829E-2</v>
      </c>
      <c r="E10" s="63">
        <f t="shared" si="11"/>
        <v>1.9012555979888452E-2</v>
      </c>
      <c r="F10" s="63">
        <f t="shared" si="11"/>
        <v>1.666794488329882E-2</v>
      </c>
      <c r="G10" s="63">
        <f t="shared" si="11"/>
        <v>1.8046680747533621E-2</v>
      </c>
      <c r="H10" s="63">
        <f t="shared" si="11"/>
        <v>1.5739368629035879E-2</v>
      </c>
      <c r="I10" s="63">
        <f t="shared" si="11"/>
        <v>1.4450867052023121E-2</v>
      </c>
    </row>
    <row r="11" spans="1:14" x14ac:dyDescent="0.2">
      <c r="A11" s="45" t="s">
        <v>135</v>
      </c>
      <c r="B11" s="56">
        <f>B38+B92+B119+B146+B200+B227+B254+B281+B308</f>
        <v>4233</v>
      </c>
      <c r="C11" s="56">
        <f t="shared" ref="C11:D11" si="12">C38+C92+C119+C146+C200+C227+C254+C281+C308</f>
        <v>4642</v>
      </c>
      <c r="D11" s="56">
        <f t="shared" si="12"/>
        <v>4945</v>
      </c>
      <c r="E11" s="56">
        <f>E38+E65+E146+E173+E254+E281+E308</f>
        <v>4379</v>
      </c>
      <c r="F11" s="56">
        <f t="shared" ref="F11:I11" si="13">F38+F65+F146+F173+F254+F281+F308</f>
        <v>4850</v>
      </c>
      <c r="G11" s="56">
        <f t="shared" si="13"/>
        <v>2976</v>
      </c>
      <c r="H11" s="56">
        <f t="shared" si="13"/>
        <v>6923</v>
      </c>
      <c r="I11" s="56">
        <f t="shared" si="13"/>
        <v>6856</v>
      </c>
    </row>
    <row r="12" spans="1:14" x14ac:dyDescent="0.2">
      <c r="A12" s="46" t="s">
        <v>130</v>
      </c>
      <c r="C12" s="63">
        <f>(C11-B11)/B11</f>
        <v>9.6621781242617527E-2</v>
      </c>
      <c r="D12" s="63">
        <f t="shared" ref="D12:I12" si="14">(D11-C11)/C11</f>
        <v>6.527358897027144E-2</v>
      </c>
      <c r="E12" s="63">
        <f t="shared" si="14"/>
        <v>-0.11445904954499495</v>
      </c>
      <c r="F12" s="63">
        <f t="shared" si="14"/>
        <v>0.10755880337976707</v>
      </c>
      <c r="G12" s="63">
        <f t="shared" si="14"/>
        <v>-0.38639175257731961</v>
      </c>
      <c r="H12" s="63">
        <f t="shared" si="14"/>
        <v>1.32627688172043</v>
      </c>
      <c r="I12" s="63">
        <f t="shared" si="14"/>
        <v>-9.6778853098367767E-3</v>
      </c>
    </row>
    <row r="13" spans="1:14" x14ac:dyDescent="0.2">
      <c r="A13" s="46" t="s">
        <v>132</v>
      </c>
    </row>
    <row r="14" spans="1:14" x14ac:dyDescent="0.2">
      <c r="A14" s="45" t="s">
        <v>136</v>
      </c>
      <c r="B14" s="56">
        <f>B149+B284</f>
        <v>963</v>
      </c>
      <c r="C14" s="56">
        <f t="shared" ref="C14:D14" si="15">C149+C284</f>
        <v>1143</v>
      </c>
      <c r="D14" s="56">
        <f t="shared" si="15"/>
        <v>1105</v>
      </c>
      <c r="E14" s="56">
        <f>E41+E68+E149+E176+E257+E311+E284</f>
        <v>1028</v>
      </c>
      <c r="F14" s="56">
        <f t="shared" ref="F14:I14" si="16">F41+F68+F149+F176+F257+F311+F284</f>
        <v>1119</v>
      </c>
      <c r="G14" s="56">
        <f t="shared" si="16"/>
        <v>1086</v>
      </c>
      <c r="H14" s="56">
        <f t="shared" si="16"/>
        <v>695</v>
      </c>
      <c r="I14" s="56">
        <f t="shared" si="16"/>
        <v>758</v>
      </c>
    </row>
    <row r="15" spans="1:14" x14ac:dyDescent="0.2">
      <c r="A15" s="46" t="s">
        <v>130</v>
      </c>
      <c r="D15" s="63">
        <f>(D14-C14)/C14</f>
        <v>-3.3245844269466314E-2</v>
      </c>
      <c r="E15" s="63">
        <f t="shared" ref="E15:I15" si="17">(E14-D14)/D14</f>
        <v>-6.9683257918552038E-2</v>
      </c>
      <c r="F15" s="63">
        <f t="shared" si="17"/>
        <v>8.8521400778210121E-2</v>
      </c>
      <c r="G15" s="63">
        <f t="shared" si="17"/>
        <v>-2.9490616621983913E-2</v>
      </c>
      <c r="H15" s="63">
        <f t="shared" si="17"/>
        <v>-0.36003683241252304</v>
      </c>
      <c r="I15" s="63">
        <f t="shared" si="17"/>
        <v>9.0647482014388492E-2</v>
      </c>
    </row>
    <row r="16" spans="1:14" x14ac:dyDescent="0.2">
      <c r="A16" s="46" t="s">
        <v>134</v>
      </c>
      <c r="C16" s="63">
        <f>C14/C3</f>
        <v>3.5303928836174947E-2</v>
      </c>
      <c r="D16" s="63">
        <f t="shared" ref="D16:I16" si="18">D14/D3</f>
        <v>3.2168850072780204E-2</v>
      </c>
      <c r="E16" s="63">
        <f t="shared" si="18"/>
        <v>2.8244086051048164E-2</v>
      </c>
      <c r="F16" s="63">
        <f t="shared" si="18"/>
        <v>2.8606488227624818E-2</v>
      </c>
      <c r="G16" s="63">
        <f t="shared" si="18"/>
        <v>2.9035104136031869E-2</v>
      </c>
      <c r="H16" s="63">
        <f t="shared" si="18"/>
        <v>1.5604652207104046E-2</v>
      </c>
      <c r="I16" s="63">
        <f t="shared" si="18"/>
        <v>1.6227788482123744E-2</v>
      </c>
    </row>
    <row r="17" spans="1:14" x14ac:dyDescent="0.2">
      <c r="A17" s="47" t="str">
        <f>+Historicals!A112</f>
        <v>North America</v>
      </c>
      <c r="B17" s="47"/>
      <c r="C17" s="47"/>
      <c r="D17" s="47"/>
      <c r="E17" s="47"/>
      <c r="F17" s="47"/>
      <c r="G17" s="47"/>
      <c r="H17" s="47"/>
      <c r="I17" s="47"/>
      <c r="J17" s="43"/>
      <c r="K17" s="43"/>
      <c r="L17" s="43"/>
      <c r="M17" s="43"/>
      <c r="N17" s="43"/>
    </row>
    <row r="18" spans="1:14" x14ac:dyDescent="0.2">
      <c r="A18" s="9" t="s">
        <v>137</v>
      </c>
      <c r="B18" s="9">
        <f>Historicals!B112</f>
        <v>13740</v>
      </c>
      <c r="C18" s="9">
        <f>Historicals!C112</f>
        <v>14764</v>
      </c>
      <c r="D18" s="9">
        <f>Historicals!D112</f>
        <v>15216</v>
      </c>
      <c r="E18" s="9">
        <f>Historicals!E112</f>
        <v>14855</v>
      </c>
      <c r="F18" s="9">
        <f>Historicals!F112</f>
        <v>15902</v>
      </c>
      <c r="G18" s="9">
        <f>Historicals!G112</f>
        <v>14484</v>
      </c>
      <c r="H18" s="9">
        <f>Historicals!H112</f>
        <v>17179</v>
      </c>
      <c r="I18" s="9">
        <f>Historicals!I112</f>
        <v>18353</v>
      </c>
      <c r="J18" s="78">
        <f>I18*(1+I19)</f>
        <v>19607.230281157226</v>
      </c>
      <c r="K18" s="78">
        <f t="shared" ref="K18:N18" si="19">J18*(1+J19)</f>
        <v>20947.173720826508</v>
      </c>
      <c r="L18" s="78">
        <f t="shared" si="19"/>
        <v>22378.687892096681</v>
      </c>
      <c r="M18" s="78">
        <f t="shared" si="19"/>
        <v>23908.030670216565</v>
      </c>
      <c r="N18" s="78">
        <f t="shared" si="19"/>
        <v>25541.887588944912</v>
      </c>
    </row>
    <row r="19" spans="1:14" x14ac:dyDescent="0.2">
      <c r="A19" s="48" t="s">
        <v>130</v>
      </c>
      <c r="B19" s="51" t="s">
        <v>155</v>
      </c>
      <c r="C19" s="51">
        <f t="shared" ref="C19:H19" si="20">+IFERROR(C18/B18-1,"nm")</f>
        <v>7.4526928675400228E-2</v>
      </c>
      <c r="D19" s="51">
        <f t="shared" si="20"/>
        <v>3.0615009482525046E-2</v>
      </c>
      <c r="E19" s="51">
        <f t="shared" si="20"/>
        <v>-2.372502628811779E-2</v>
      </c>
      <c r="F19" s="51">
        <f t="shared" si="20"/>
        <v>7.0481319421070276E-2</v>
      </c>
      <c r="G19" s="51">
        <f t="shared" si="20"/>
        <v>-8.9171173437303519E-2</v>
      </c>
      <c r="H19" s="51">
        <f t="shared" si="20"/>
        <v>0.18606738470035911</v>
      </c>
      <c r="I19" s="51">
        <f>+IFERROR(I18/H18-1,"nm")</f>
        <v>6.8339251411607238E-2</v>
      </c>
      <c r="J19" s="51">
        <f>+IFERROR(J18/I18-1,"nm")</f>
        <v>6.8339251411607238E-2</v>
      </c>
      <c r="K19" s="51">
        <f t="shared" ref="K19:N19" si="21">+IFERROR(K18/J18-1,"nm")</f>
        <v>6.8339251411607238E-2</v>
      </c>
      <c r="L19" s="51">
        <f t="shared" si="21"/>
        <v>6.8339251411607238E-2</v>
      </c>
      <c r="M19" s="51">
        <f t="shared" si="21"/>
        <v>6.8339251411607238E-2</v>
      </c>
      <c r="N19" s="51">
        <f t="shared" si="21"/>
        <v>6.8339251411607238E-2</v>
      </c>
    </row>
    <row r="20" spans="1:14" x14ac:dyDescent="0.2">
      <c r="A20" s="49" t="s">
        <v>114</v>
      </c>
      <c r="B20" s="3">
        <v>8506</v>
      </c>
      <c r="C20" s="3">
        <v>9299</v>
      </c>
      <c r="D20" s="3">
        <v>9684</v>
      </c>
      <c r="E20" s="3">
        <f>+Historicals!E113</f>
        <v>9322</v>
      </c>
      <c r="F20" s="3">
        <f>+Historicals!F113</f>
        <v>10045</v>
      </c>
      <c r="G20" s="3">
        <f>+Historicals!G113</f>
        <v>9329</v>
      </c>
      <c r="H20" s="3">
        <f>+Historicals!H113</f>
        <v>11644</v>
      </c>
      <c r="I20" s="3">
        <f>+Historicals!I113</f>
        <v>12228</v>
      </c>
    </row>
    <row r="21" spans="1:14" x14ac:dyDescent="0.2">
      <c r="A21" s="48" t="s">
        <v>130</v>
      </c>
      <c r="B21" s="51" t="str">
        <f t="shared" ref="B21" si="22">+IFERROR(B20/A20-1,"nm")</f>
        <v>nm</v>
      </c>
      <c r="C21" s="51">
        <f t="shared" ref="C21" si="23">+IFERROR(C20/B20-1,"nm")</f>
        <v>9.3228309428638578E-2</v>
      </c>
      <c r="D21" s="51">
        <f t="shared" ref="D21" si="24">+IFERROR(D20/C20-1,"nm")</f>
        <v>4.1402301322722934E-2</v>
      </c>
      <c r="E21" s="51">
        <f t="shared" ref="E21" si="25">+IFERROR(E20/D20-1,"nm")</f>
        <v>-3.7381247418422192E-2</v>
      </c>
      <c r="F21" s="51">
        <f t="shared" ref="F21" si="26">+IFERROR(F20/E20-1,"nm")</f>
        <v>7.755846384895948E-2</v>
      </c>
      <c r="G21" s="51">
        <f t="shared" ref="G21" si="27">+IFERROR(G20/F20-1,"nm")</f>
        <v>-7.1279243404678949E-2</v>
      </c>
      <c r="H21" s="51">
        <f t="shared" ref="H21" si="28">+IFERROR(H20/G20-1,"nm")</f>
        <v>0.24815092721620746</v>
      </c>
      <c r="I21" s="51">
        <f>+IFERROR(I20/H20-1,"nm")</f>
        <v>5.0154586052902683E-2</v>
      </c>
    </row>
    <row r="22" spans="1:14" x14ac:dyDescent="0.2">
      <c r="A22" s="48" t="s">
        <v>138</v>
      </c>
      <c r="B22" s="51">
        <f>+Historicals!B217</f>
        <v>0.13</v>
      </c>
      <c r="C22" s="51">
        <f>+Historicals!C217</f>
        <v>0.09</v>
      </c>
      <c r="D22" s="51">
        <f>+Historicals!D217</f>
        <v>0.04</v>
      </c>
      <c r="E22" s="51">
        <f>+Historicals!E217</f>
        <v>-0.04</v>
      </c>
      <c r="F22" s="51">
        <f>+Historicals!F217</f>
        <v>0.08</v>
      </c>
      <c r="G22" s="51">
        <f>+Historicals!G217</f>
        <v>-7.0000000000000007E-2</v>
      </c>
      <c r="H22" s="51">
        <f>+Historicals!H217</f>
        <v>0.25</v>
      </c>
      <c r="I22" s="51">
        <f>+Historicals!I217</f>
        <v>0.05</v>
      </c>
    </row>
    <row r="23" spans="1:14" x14ac:dyDescent="0.2">
      <c r="A23" s="48" t="s">
        <v>139</v>
      </c>
      <c r="B23" s="51" t="str">
        <f t="shared" ref="B23:H23" si="29">+IFERROR(B21-B22,"nm")</f>
        <v>nm</v>
      </c>
      <c r="C23" s="51">
        <f t="shared" si="29"/>
        <v>3.2283094286385816E-3</v>
      </c>
      <c r="D23" s="51">
        <f t="shared" si="29"/>
        <v>1.4023013227229333E-3</v>
      </c>
      <c r="E23" s="51">
        <f t="shared" si="29"/>
        <v>2.6187525815778087E-3</v>
      </c>
      <c r="F23" s="51">
        <f t="shared" si="29"/>
        <v>-2.4415361510405215E-3</v>
      </c>
      <c r="G23" s="51">
        <f t="shared" si="29"/>
        <v>-1.2792434046789425E-3</v>
      </c>
      <c r="H23" s="51">
        <f t="shared" si="29"/>
        <v>-1.849072783792538E-3</v>
      </c>
      <c r="I23" s="51">
        <f>+IFERROR(I21-I22,"nm")</f>
        <v>1.5458605290268046E-4</v>
      </c>
    </row>
    <row r="24" spans="1:14" x14ac:dyDescent="0.2">
      <c r="A24" s="49" t="s">
        <v>115</v>
      </c>
      <c r="B24" s="3">
        <v>4410</v>
      </c>
      <c r="C24" s="3">
        <v>4746</v>
      </c>
      <c r="D24" s="3">
        <v>4886</v>
      </c>
      <c r="E24" s="3">
        <f>+Historicals!E114</f>
        <v>4938</v>
      </c>
      <c r="F24" s="3">
        <f>+Historicals!F114</f>
        <v>5260</v>
      </c>
      <c r="G24" s="3">
        <f>+Historicals!G114</f>
        <v>4639</v>
      </c>
      <c r="H24" s="3">
        <f>+Historicals!H114</f>
        <v>5028</v>
      </c>
      <c r="I24" s="3">
        <f>+Historicals!I114</f>
        <v>5492</v>
      </c>
    </row>
    <row r="25" spans="1:14" x14ac:dyDescent="0.2">
      <c r="A25" s="48" t="s">
        <v>130</v>
      </c>
      <c r="B25" s="51" t="str">
        <f t="shared" ref="B25" si="30">+IFERROR(B24/A24-1,"nm")</f>
        <v>nm</v>
      </c>
      <c r="C25" s="51">
        <f t="shared" ref="C25" si="31">+IFERROR(C24/B24-1,"nm")</f>
        <v>7.6190476190476142E-2</v>
      </c>
      <c r="D25" s="51">
        <f t="shared" ref="D25" si="32">+IFERROR(D24/C24-1,"nm")</f>
        <v>2.9498525073746285E-2</v>
      </c>
      <c r="E25" s="51">
        <f t="shared" ref="E25" si="33">+IFERROR(E24/D24-1,"nm")</f>
        <v>1.0642652476463343E-2</v>
      </c>
      <c r="F25" s="51">
        <f t="shared" ref="F25" si="34">+IFERROR(F24/E24-1,"nm")</f>
        <v>6.5208586472256025E-2</v>
      </c>
      <c r="G25" s="51">
        <f t="shared" ref="G25" si="35">+IFERROR(G24/F24-1,"nm")</f>
        <v>-0.11806083650190113</v>
      </c>
      <c r="H25" s="51">
        <f t="shared" ref="H25" si="36">+IFERROR(H24/G24-1,"nm")</f>
        <v>8.3854278939426541E-2</v>
      </c>
      <c r="I25" s="51">
        <f>+IFERROR(I24/H24-1,"nm")</f>
        <v>9.2283214001591007E-2</v>
      </c>
    </row>
    <row r="26" spans="1:14" x14ac:dyDescent="0.2">
      <c r="A26" s="48" t="s">
        <v>138</v>
      </c>
      <c r="B26" s="51">
        <f>+Historicals!B221</f>
        <v>0</v>
      </c>
      <c r="C26" s="51">
        <f>+Historicals!C221</f>
        <v>0</v>
      </c>
      <c r="D26" s="51">
        <f>+Historicals!D221</f>
        <v>0</v>
      </c>
      <c r="E26" s="51">
        <f>+Historicals!E221</f>
        <v>0.13</v>
      </c>
      <c r="F26" s="51">
        <f>+Historicals!F221</f>
        <v>7.0000000000000007E-2</v>
      </c>
      <c r="G26" s="51">
        <f>+Historicals!G221</f>
        <v>-0.06</v>
      </c>
      <c r="H26" s="51">
        <f>+Historicals!H221</f>
        <v>0.18</v>
      </c>
      <c r="I26" s="51">
        <f>+Historicals!I221</f>
        <v>0.09</v>
      </c>
    </row>
    <row r="27" spans="1:14" x14ac:dyDescent="0.2">
      <c r="A27" s="48" t="s">
        <v>139</v>
      </c>
      <c r="B27" s="51" t="str">
        <f t="shared" ref="B27" si="37">+IFERROR(B25-B26,"nm")</f>
        <v>nm</v>
      </c>
      <c r="C27" s="51">
        <f t="shared" ref="C27" si="38">+IFERROR(C25-C26,"nm")</f>
        <v>7.6190476190476142E-2</v>
      </c>
      <c r="D27" s="51">
        <f t="shared" ref="D27" si="39">+IFERROR(D25-D26,"nm")</f>
        <v>2.9498525073746285E-2</v>
      </c>
      <c r="E27" s="51">
        <f t="shared" ref="E27" si="40">+IFERROR(E25-E26,"nm")</f>
        <v>-0.11935734752353666</v>
      </c>
      <c r="F27" s="51">
        <f t="shared" ref="F27" si="41">+IFERROR(F25-F26,"nm")</f>
        <v>-4.7914135277439818E-3</v>
      </c>
      <c r="G27" s="51">
        <f t="shared" ref="G27" si="42">+IFERROR(G25-G26,"nm")</f>
        <v>-5.8060836501901136E-2</v>
      </c>
      <c r="H27" s="51">
        <f t="shared" ref="H27" si="43">+IFERROR(H25-H26,"nm")</f>
        <v>-9.6145721060573452E-2</v>
      </c>
      <c r="I27" s="51">
        <f>+IFERROR(I25-I26,"nm")</f>
        <v>2.2832140015910107E-3</v>
      </c>
    </row>
    <row r="28" spans="1:14" x14ac:dyDescent="0.2">
      <c r="A28" s="49" t="s">
        <v>116</v>
      </c>
      <c r="B28" s="3">
        <v>824</v>
      </c>
      <c r="C28" s="3">
        <v>719</v>
      </c>
      <c r="D28" s="3">
        <v>646</v>
      </c>
      <c r="E28" s="3">
        <f>+Historicals!E115</f>
        <v>595</v>
      </c>
      <c r="F28" s="3">
        <f>+Historicals!F115</f>
        <v>597</v>
      </c>
      <c r="G28" s="3">
        <f>+Historicals!G115</f>
        <v>516</v>
      </c>
      <c r="H28" s="3">
        <f>+Historicals!H115</f>
        <v>507</v>
      </c>
      <c r="I28" s="3">
        <f>+Historicals!I115</f>
        <v>633</v>
      </c>
    </row>
    <row r="29" spans="1:14" x14ac:dyDescent="0.2">
      <c r="A29" s="48" t="s">
        <v>130</v>
      </c>
      <c r="B29" s="51" t="str">
        <f t="shared" ref="B29" si="44">+IFERROR(B28/A28-1,"nm")</f>
        <v>nm</v>
      </c>
      <c r="C29" s="51">
        <f t="shared" ref="C29" si="45">+IFERROR(C28/B28-1,"nm")</f>
        <v>-0.12742718446601942</v>
      </c>
      <c r="D29" s="51">
        <f t="shared" ref="D29" si="46">+IFERROR(D28/C28-1,"nm")</f>
        <v>-0.10152990264255912</v>
      </c>
      <c r="E29" s="51">
        <f t="shared" ref="E29" si="47">+IFERROR(E28/D28-1,"nm")</f>
        <v>-7.8947368421052655E-2</v>
      </c>
      <c r="F29" s="51">
        <f t="shared" ref="F29" si="48">+IFERROR(F28/E28-1,"nm")</f>
        <v>3.3613445378151141E-3</v>
      </c>
      <c r="G29" s="51">
        <f t="shared" ref="G29" si="49">+IFERROR(G28/F28-1,"nm")</f>
        <v>-0.13567839195979903</v>
      </c>
      <c r="H29" s="51">
        <f t="shared" ref="H29" si="50">+IFERROR(H28/G28-1,"nm")</f>
        <v>-1.744186046511631E-2</v>
      </c>
      <c r="I29" s="51">
        <f>+IFERROR(I28/H28-1,"nm")</f>
        <v>0.24852071005917153</v>
      </c>
    </row>
    <row r="30" spans="1:14" x14ac:dyDescent="0.2">
      <c r="A30" s="48" t="s">
        <v>138</v>
      </c>
      <c r="B30" s="51">
        <f>+Historicals!B219</f>
        <v>-0.05</v>
      </c>
      <c r="C30" s="51">
        <f>+Historicals!C219</f>
        <v>-0.13</v>
      </c>
      <c r="D30" s="51">
        <f>+Historicals!D219</f>
        <v>-0.1</v>
      </c>
      <c r="E30" s="51">
        <f>+Historicals!E219</f>
        <v>-0.08</v>
      </c>
      <c r="F30" s="51">
        <f>+Historicals!F219</f>
        <v>0</v>
      </c>
      <c r="G30" s="51">
        <f>+Historicals!G219</f>
        <v>-0.14000000000000001</v>
      </c>
      <c r="H30" s="51">
        <f>+Historicals!H219</f>
        <v>-0.02</v>
      </c>
      <c r="I30" s="51">
        <f>+Historicals!I219</f>
        <v>0.25</v>
      </c>
    </row>
    <row r="31" spans="1:14" x14ac:dyDescent="0.2">
      <c r="A31" s="48" t="s">
        <v>139</v>
      </c>
      <c r="B31" s="51" t="str">
        <f t="shared" ref="B31" si="51">+IFERROR(B29-B30,"nm")</f>
        <v>nm</v>
      </c>
      <c r="C31" s="51">
        <f t="shared" ref="C31" si="52">+IFERROR(C29-C30,"nm")</f>
        <v>2.572815533980588E-3</v>
      </c>
      <c r="D31" s="51">
        <f t="shared" ref="D31" si="53">+IFERROR(D29-D30,"nm")</f>
        <v>-1.5299026425591167E-3</v>
      </c>
      <c r="E31" s="51">
        <f t="shared" ref="E31" si="54">+IFERROR(E29-E30,"nm")</f>
        <v>1.0526315789473467E-3</v>
      </c>
      <c r="F31" s="51">
        <f t="shared" ref="F31" si="55">+IFERROR(F29-F30,"nm")</f>
        <v>3.3613445378151141E-3</v>
      </c>
      <c r="G31" s="51">
        <f t="shared" ref="G31" si="56">+IFERROR(G29-G30,"nm")</f>
        <v>4.321608040200986E-3</v>
      </c>
      <c r="H31" s="51">
        <f t="shared" ref="H31" si="57">+IFERROR(H29-H30,"nm")</f>
        <v>2.5581395348836904E-3</v>
      </c>
      <c r="I31" s="51">
        <f>+IFERROR(I29-I30,"nm")</f>
        <v>-1.4792899408284654E-3</v>
      </c>
    </row>
    <row r="32" spans="1:14" x14ac:dyDescent="0.2">
      <c r="A32" s="9" t="s">
        <v>131</v>
      </c>
      <c r="B32" s="52">
        <f t="shared" ref="B32:H32" si="58">+B38+B35</f>
        <v>3766</v>
      </c>
      <c r="C32" s="52">
        <f t="shared" si="58"/>
        <v>3896</v>
      </c>
      <c r="D32" s="52">
        <f t="shared" si="58"/>
        <v>4015</v>
      </c>
      <c r="E32" s="52">
        <f t="shared" si="58"/>
        <v>3760</v>
      </c>
      <c r="F32" s="52">
        <f t="shared" si="58"/>
        <v>4074</v>
      </c>
      <c r="G32" s="52">
        <f t="shared" si="58"/>
        <v>3047</v>
      </c>
      <c r="H32" s="52">
        <f t="shared" si="58"/>
        <v>5219</v>
      </c>
      <c r="I32" s="52">
        <f>+I38+I35</f>
        <v>5238</v>
      </c>
    </row>
    <row r="33" spans="1:14" x14ac:dyDescent="0.2">
      <c r="A33" s="50" t="s">
        <v>130</v>
      </c>
      <c r="B33" s="51" t="str">
        <f t="shared" ref="B33" si="59">+IFERROR(B32/A32-1,"nm")</f>
        <v>nm</v>
      </c>
      <c r="C33" s="51">
        <f t="shared" ref="C33" si="60">+IFERROR(C32/B32-1,"nm")</f>
        <v>3.4519383961763239E-2</v>
      </c>
      <c r="D33" s="51">
        <f t="shared" ref="D33" si="61">+IFERROR(D32/C32-1,"nm")</f>
        <v>3.0544147843942548E-2</v>
      </c>
      <c r="E33" s="51">
        <f t="shared" ref="E33" si="62">+IFERROR(E32/D32-1,"nm")</f>
        <v>-6.3511830635118338E-2</v>
      </c>
      <c r="F33" s="51">
        <f t="shared" ref="F33" si="63">+IFERROR(F32/E32-1,"nm")</f>
        <v>8.3510638297872308E-2</v>
      </c>
      <c r="G33" s="51">
        <f t="shared" ref="G33" si="64">+IFERROR(G32/F32-1,"nm")</f>
        <v>-0.25208640157093765</v>
      </c>
      <c r="H33" s="51">
        <f t="shared" ref="H33" si="65">+IFERROR(H32/G32-1,"nm")</f>
        <v>0.71283229405973092</v>
      </c>
      <c r="I33" s="51">
        <f>+IFERROR(I32/H32-1,"nm")</f>
        <v>3.6405441655489312E-3</v>
      </c>
    </row>
    <row r="34" spans="1:14" x14ac:dyDescent="0.2">
      <c r="A34" s="50" t="s">
        <v>132</v>
      </c>
      <c r="B34" s="51">
        <f t="shared" ref="B34:H34" si="66">+IFERROR(B32/B$18,"nm")</f>
        <v>0.27409024745269289</v>
      </c>
      <c r="C34" s="51">
        <f t="shared" si="66"/>
        <v>0.26388512598211866</v>
      </c>
      <c r="D34" s="51">
        <f t="shared" si="66"/>
        <v>0.26386698212407994</v>
      </c>
      <c r="E34" s="51">
        <f t="shared" si="66"/>
        <v>0.25311342982160889</v>
      </c>
      <c r="F34" s="51">
        <f t="shared" si="66"/>
        <v>0.25619418941013711</v>
      </c>
      <c r="G34" s="51">
        <f t="shared" si="66"/>
        <v>0.2103700635183651</v>
      </c>
      <c r="H34" s="51">
        <f t="shared" si="66"/>
        <v>0.30380115256999823</v>
      </c>
      <c r="I34" s="51">
        <f>+IFERROR(I32/I$18,"nm")</f>
        <v>0.28540293140086087</v>
      </c>
    </row>
    <row r="35" spans="1:14" x14ac:dyDescent="0.2">
      <c r="A35" s="9" t="s">
        <v>133</v>
      </c>
      <c r="B35" s="9">
        <f>+Historicals!B200</f>
        <v>121</v>
      </c>
      <c r="C35" s="9">
        <f>+Historicals!C200</f>
        <v>133</v>
      </c>
      <c r="D35" s="9">
        <f>+Historicals!D200</f>
        <v>140</v>
      </c>
      <c r="E35" s="9">
        <f>+Historicals!E200</f>
        <v>160</v>
      </c>
      <c r="F35" s="9">
        <f>+Historicals!F200</f>
        <v>149</v>
      </c>
      <c r="G35" s="9">
        <f>+Historicals!G200</f>
        <v>148</v>
      </c>
      <c r="H35" s="9">
        <f>+Historicals!H200</f>
        <v>130</v>
      </c>
      <c r="I35" s="9">
        <f>+Historicals!I200</f>
        <v>124</v>
      </c>
    </row>
    <row r="36" spans="1:14" x14ac:dyDescent="0.2">
      <c r="A36" s="50" t="s">
        <v>130</v>
      </c>
      <c r="B36" s="51" t="str">
        <f t="shared" ref="B36" si="67">+IFERROR(B35/A35-1,"nm")</f>
        <v>nm</v>
      </c>
      <c r="C36" s="51">
        <f t="shared" ref="C36" si="68">+IFERROR(C35/B35-1,"nm")</f>
        <v>9.9173553719008156E-2</v>
      </c>
      <c r="D36" s="51">
        <f t="shared" ref="D36" si="69">+IFERROR(D35/C35-1,"nm")</f>
        <v>5.2631578947368363E-2</v>
      </c>
      <c r="E36" s="51">
        <f t="shared" ref="E36" si="70">+IFERROR(E35/D35-1,"nm")</f>
        <v>0.14285714285714279</v>
      </c>
      <c r="F36" s="51">
        <f t="shared" ref="F36" si="71">+IFERROR(F35/E35-1,"nm")</f>
        <v>-6.8749999999999978E-2</v>
      </c>
      <c r="G36" s="51">
        <f t="shared" ref="G36" si="72">+IFERROR(G35/F35-1,"nm")</f>
        <v>-6.7114093959731447E-3</v>
      </c>
      <c r="H36" s="51">
        <f t="shared" ref="H36" si="73">+IFERROR(H35/G35-1,"nm")</f>
        <v>-0.1216216216216216</v>
      </c>
      <c r="I36" s="51">
        <f>+IFERROR(I35/H35-1,"nm")</f>
        <v>-4.6153846153846101E-2</v>
      </c>
    </row>
    <row r="37" spans="1:14" x14ac:dyDescent="0.2">
      <c r="A37" s="50" t="s">
        <v>134</v>
      </c>
      <c r="B37" s="51">
        <f t="shared" ref="B37:H37" si="74">+IFERROR(B35/B$18,"nm")</f>
        <v>8.8064046579330417E-3</v>
      </c>
      <c r="C37" s="51">
        <f t="shared" si="74"/>
        <v>9.0083988079111346E-3</v>
      </c>
      <c r="D37" s="51">
        <f t="shared" si="74"/>
        <v>9.2008412197686646E-3</v>
      </c>
      <c r="E37" s="51">
        <f t="shared" si="74"/>
        <v>1.0770784247728038E-2</v>
      </c>
      <c r="F37" s="51">
        <f t="shared" si="74"/>
        <v>9.3698905798012821E-3</v>
      </c>
      <c r="G37" s="51">
        <f t="shared" si="74"/>
        <v>1.0218171775752554E-2</v>
      </c>
      <c r="H37" s="51">
        <f t="shared" si="74"/>
        <v>7.5673787764130628E-3</v>
      </c>
      <c r="I37" s="51">
        <f>+IFERROR(I35/I$18,"nm")</f>
        <v>6.7563886013185855E-3</v>
      </c>
    </row>
    <row r="38" spans="1:14" x14ac:dyDescent="0.2">
      <c r="A38" s="9" t="s">
        <v>135</v>
      </c>
      <c r="B38" s="9">
        <f>+Historicals!B155</f>
        <v>3645</v>
      </c>
      <c r="C38" s="9">
        <f>+Historicals!C155</f>
        <v>3763</v>
      </c>
      <c r="D38" s="9">
        <f>+Historicals!D155</f>
        <v>3875</v>
      </c>
      <c r="E38" s="9">
        <f>+Historicals!E155</f>
        <v>3600</v>
      </c>
      <c r="F38" s="9">
        <f>+Historicals!F155</f>
        <v>3925</v>
      </c>
      <c r="G38" s="9">
        <f>+Historicals!G155</f>
        <v>2899</v>
      </c>
      <c r="H38" s="9">
        <f>+Historicals!H155</f>
        <v>5089</v>
      </c>
      <c r="I38" s="9">
        <f>+Historicals!I155</f>
        <v>5114</v>
      </c>
    </row>
    <row r="39" spans="1:14" x14ac:dyDescent="0.2">
      <c r="A39" s="50" t="s">
        <v>130</v>
      </c>
      <c r="B39" s="51" t="str">
        <f t="shared" ref="B39" si="75">+IFERROR(B38/A38-1,"nm")</f>
        <v>nm</v>
      </c>
      <c r="C39" s="51">
        <f t="shared" ref="C39" si="76">+IFERROR(C38/B38-1,"nm")</f>
        <v>3.2373113854595292E-2</v>
      </c>
      <c r="D39" s="51">
        <f t="shared" ref="D39" si="77">+IFERROR(D38/C38-1,"nm")</f>
        <v>2.9763486579856391E-2</v>
      </c>
      <c r="E39" s="51">
        <f t="shared" ref="E39" si="78">+IFERROR(E38/D38-1,"nm")</f>
        <v>-7.096774193548383E-2</v>
      </c>
      <c r="F39" s="51">
        <f t="shared" ref="F39" si="79">+IFERROR(F38/E38-1,"nm")</f>
        <v>9.0277777777777679E-2</v>
      </c>
      <c r="G39" s="51">
        <f t="shared" ref="G39" si="80">+IFERROR(G38/F38-1,"nm")</f>
        <v>-0.26140127388535028</v>
      </c>
      <c r="H39" s="51">
        <f t="shared" ref="H39" si="81">+IFERROR(H38/G38-1,"nm")</f>
        <v>0.75543290789927564</v>
      </c>
      <c r="I39" s="51">
        <f>+IFERROR(I38/H38-1,"nm")</f>
        <v>4.9125564943997002E-3</v>
      </c>
    </row>
    <row r="40" spans="1:14" x14ac:dyDescent="0.2">
      <c r="A40" s="50" t="s">
        <v>132</v>
      </c>
      <c r="B40" s="51">
        <f t="shared" ref="B40:H40" si="82">+IFERROR(B38/B$18,"nm")</f>
        <v>0.26528384279475981</v>
      </c>
      <c r="C40" s="51">
        <f t="shared" si="82"/>
        <v>0.25487672717420751</v>
      </c>
      <c r="D40" s="51">
        <f t="shared" si="82"/>
        <v>0.25466614090431128</v>
      </c>
      <c r="E40" s="51">
        <f t="shared" si="82"/>
        <v>0.24234264557388085</v>
      </c>
      <c r="F40" s="51">
        <f t="shared" si="82"/>
        <v>0.2468242988303358</v>
      </c>
      <c r="G40" s="51">
        <f t="shared" si="82"/>
        <v>0.20015189174261253</v>
      </c>
      <c r="H40" s="51">
        <f t="shared" si="82"/>
        <v>0.29623377379358518</v>
      </c>
      <c r="I40" s="51">
        <f>+IFERROR(I38/I$18,"nm")</f>
        <v>0.27864654279954232</v>
      </c>
    </row>
    <row r="41" spans="1:14" x14ac:dyDescent="0.2">
      <c r="A41" s="9" t="s">
        <v>136</v>
      </c>
      <c r="B41" s="9">
        <f>+Historicals!B185</f>
        <v>0</v>
      </c>
      <c r="C41" s="9">
        <f>+Historicals!C185</f>
        <v>0</v>
      </c>
      <c r="D41" s="9">
        <f>+Historicals!D185</f>
        <v>0</v>
      </c>
      <c r="E41" s="9">
        <f>+Historicals!E185</f>
        <v>196</v>
      </c>
      <c r="F41" s="9">
        <f>+Historicals!F185</f>
        <v>117</v>
      </c>
      <c r="G41" s="9">
        <f>+Historicals!G185</f>
        <v>110</v>
      </c>
      <c r="H41" s="9">
        <f>+Historicals!H185</f>
        <v>98</v>
      </c>
      <c r="I41" s="9">
        <f>+Historicals!I185</f>
        <v>146</v>
      </c>
    </row>
    <row r="42" spans="1:14" x14ac:dyDescent="0.2">
      <c r="A42" s="50" t="s">
        <v>130</v>
      </c>
      <c r="B42" s="51" t="str">
        <f t="shared" ref="B42" si="83">+IFERROR(B41/A41-1,"nm")</f>
        <v>nm</v>
      </c>
      <c r="C42" s="51" t="str">
        <f t="shared" ref="C42" si="84">+IFERROR(C41/B41-1,"nm")</f>
        <v>nm</v>
      </c>
      <c r="D42" s="51" t="str">
        <f t="shared" ref="D42" si="85">+IFERROR(D41/C41-1,"nm")</f>
        <v>nm</v>
      </c>
      <c r="E42" s="51" t="str">
        <f t="shared" ref="E42" si="86">+IFERROR(E41/D41-1,"nm")</f>
        <v>nm</v>
      </c>
      <c r="F42" s="51">
        <f t="shared" ref="F42" si="87">+IFERROR(F41/E41-1,"nm")</f>
        <v>-0.40306122448979587</v>
      </c>
      <c r="G42" s="51">
        <f t="shared" ref="G42" si="88">+IFERROR(G41/F41-1,"nm")</f>
        <v>-5.9829059829059839E-2</v>
      </c>
      <c r="H42" s="51">
        <f t="shared" ref="H42" si="89">+IFERROR(H41/G41-1,"nm")</f>
        <v>-0.10909090909090913</v>
      </c>
      <c r="I42" s="51">
        <f>+IFERROR(I41/H41-1,"nm")</f>
        <v>0.48979591836734704</v>
      </c>
    </row>
    <row r="43" spans="1:14" x14ac:dyDescent="0.2">
      <c r="A43" s="50" t="s">
        <v>134</v>
      </c>
      <c r="B43" s="51">
        <f t="shared" ref="B43:H43" si="90">+IFERROR(B41/B$18,"nm")</f>
        <v>0</v>
      </c>
      <c r="C43" s="51">
        <f t="shared" si="90"/>
        <v>0</v>
      </c>
      <c r="D43" s="51">
        <f t="shared" si="90"/>
        <v>0</v>
      </c>
      <c r="E43" s="51">
        <f t="shared" si="90"/>
        <v>1.3194210703466847E-2</v>
      </c>
      <c r="F43" s="51">
        <f t="shared" si="90"/>
        <v>7.3575650861526856E-3</v>
      </c>
      <c r="G43" s="51">
        <f t="shared" si="90"/>
        <v>7.5945871306268989E-3</v>
      </c>
      <c r="H43" s="51">
        <f t="shared" si="90"/>
        <v>5.7046393852960009E-3</v>
      </c>
      <c r="I43" s="51">
        <f>+IFERROR(I41/I$18,"nm")</f>
        <v>7.9551027080041418E-3</v>
      </c>
    </row>
    <row r="44" spans="1:14" x14ac:dyDescent="0.2">
      <c r="A44" s="47" t="str">
        <f>+Historicals!A116</f>
        <v>Europe, Middle East &amp; Africa</v>
      </c>
      <c r="B44" s="47"/>
      <c r="C44" s="47"/>
      <c r="D44" s="47"/>
      <c r="E44" s="47"/>
      <c r="F44" s="47"/>
      <c r="G44" s="47"/>
      <c r="H44" s="47"/>
      <c r="I44" s="47"/>
      <c r="J44" s="43"/>
      <c r="K44" s="43"/>
      <c r="L44" s="43"/>
      <c r="M44" s="43"/>
      <c r="N44" s="43"/>
    </row>
    <row r="45" spans="1:14" x14ac:dyDescent="0.2">
      <c r="A45" s="9" t="s">
        <v>137</v>
      </c>
      <c r="E45">
        <v>9242</v>
      </c>
      <c r="F45">
        <v>9812</v>
      </c>
      <c r="G45">
        <v>9347</v>
      </c>
      <c r="H45">
        <v>11456</v>
      </c>
      <c r="I45">
        <v>12479</v>
      </c>
      <c r="J45">
        <f>I45*(1+I46)</f>
        <v>13593.352042597766</v>
      </c>
      <c r="K45">
        <f t="shared" ref="K45:N45" si="91">J45*(1+J46)</f>
        <v>14807.213699334632</v>
      </c>
      <c r="L45">
        <f t="shared" si="91"/>
        <v>16129.470998079338</v>
      </c>
      <c r="M45">
        <f t="shared" si="91"/>
        <v>17569.803472855452</v>
      </c>
      <c r="N45">
        <f t="shared" si="91"/>
        <v>19138.755022500281</v>
      </c>
    </row>
    <row r="46" spans="1:14" x14ac:dyDescent="0.2">
      <c r="A46" s="48" t="s">
        <v>130</v>
      </c>
      <c r="E46" s="67" t="str">
        <f>+IFERROR(E45/D45-1,"nm")</f>
        <v>nm</v>
      </c>
      <c r="F46" s="66">
        <f t="shared" ref="F46:H46" si="92">+IFERROR(F45/E45-1,"nm")</f>
        <v>6.1674962129409261E-2</v>
      </c>
      <c r="G46" s="66">
        <f t="shared" si="92"/>
        <v>-4.7390949857317621E-2</v>
      </c>
      <c r="H46" s="66">
        <f t="shared" si="92"/>
        <v>0.22563389322777372</v>
      </c>
      <c r="I46" s="66">
        <f>+IFERROR(I45/H45-1, "nm")</f>
        <v>8.9298184357541999E-2</v>
      </c>
      <c r="J46" s="66">
        <f>+IFERROR(J45/I45-1, "nm")</f>
        <v>8.9298184357541999E-2</v>
      </c>
      <c r="K46" s="66">
        <f t="shared" ref="K46:N46" si="93">+IFERROR(K45/J45-1, "nm")</f>
        <v>8.9298184357541999E-2</v>
      </c>
      <c r="L46" s="66">
        <f t="shared" si="93"/>
        <v>8.9298184357541999E-2</v>
      </c>
      <c r="M46" s="66">
        <f t="shared" si="93"/>
        <v>8.9298184357541999E-2</v>
      </c>
      <c r="N46" s="66">
        <f t="shared" si="93"/>
        <v>8.9298184357541999E-2</v>
      </c>
    </row>
    <row r="47" spans="1:14" x14ac:dyDescent="0.2">
      <c r="A47" s="49" t="s">
        <v>114</v>
      </c>
      <c r="E47">
        <v>5875</v>
      </c>
      <c r="F47">
        <v>6293</v>
      </c>
      <c r="G47">
        <v>5892</v>
      </c>
      <c r="H47">
        <v>6970</v>
      </c>
      <c r="I47">
        <v>7388</v>
      </c>
    </row>
    <row r="48" spans="1:14" x14ac:dyDescent="0.2">
      <c r="A48" s="48" t="s">
        <v>130</v>
      </c>
      <c r="E48" s="67" t="str">
        <f>IFERROR(E47/D47-1, "nm")</f>
        <v>nm</v>
      </c>
      <c r="F48" s="66">
        <f t="shared" ref="F48:I48" si="94">IFERROR(F47/E47-1, "nm")</f>
        <v>7.1148936170212673E-2</v>
      </c>
      <c r="G48" s="66">
        <f t="shared" si="94"/>
        <v>-6.3721595423486432E-2</v>
      </c>
      <c r="H48" s="66">
        <f t="shared" si="94"/>
        <v>0.18295994568907004</v>
      </c>
      <c r="I48" s="66">
        <f t="shared" si="94"/>
        <v>5.9971305595408975E-2</v>
      </c>
    </row>
    <row r="49" spans="1:9" x14ac:dyDescent="0.2">
      <c r="A49" s="48" t="s">
        <v>138</v>
      </c>
      <c r="B49" s="33"/>
      <c r="C49" s="33"/>
      <c r="D49" s="33"/>
      <c r="E49" s="37">
        <v>0.16</v>
      </c>
      <c r="F49" s="37">
        <v>0.06</v>
      </c>
      <c r="G49" s="37">
        <v>-0.05</v>
      </c>
      <c r="H49" s="37">
        <v>0.23</v>
      </c>
      <c r="I49" s="37">
        <v>0.12</v>
      </c>
    </row>
    <row r="50" spans="1:9" x14ac:dyDescent="0.2">
      <c r="A50" s="48" t="s">
        <v>139</v>
      </c>
      <c r="E50" s="67" t="s">
        <v>155</v>
      </c>
      <c r="F50" s="66">
        <f>F48-F49</f>
        <v>1.1148936170212675E-2</v>
      </c>
      <c r="G50" s="66">
        <f t="shared" ref="G50:I50" si="95">G48-G49</f>
        <v>-1.372159542348643E-2</v>
      </c>
      <c r="H50" s="66">
        <f t="shared" si="95"/>
        <v>-4.7040054310929974E-2</v>
      </c>
      <c r="I50" s="66">
        <f t="shared" si="95"/>
        <v>-6.0028694404591021E-2</v>
      </c>
    </row>
    <row r="51" spans="1:9" x14ac:dyDescent="0.2">
      <c r="A51" s="49" t="s">
        <v>115</v>
      </c>
      <c r="E51">
        <v>2940</v>
      </c>
      <c r="F51">
        <v>3087</v>
      </c>
      <c r="G51">
        <v>3053</v>
      </c>
      <c r="H51">
        <v>3996</v>
      </c>
      <c r="I51">
        <v>4527</v>
      </c>
    </row>
    <row r="52" spans="1:9" x14ac:dyDescent="0.2">
      <c r="A52" s="48" t="s">
        <v>130</v>
      </c>
      <c r="E52" s="65" t="s">
        <v>155</v>
      </c>
      <c r="F52" s="66">
        <f>+IFERROR(F51/E51-1, nm)</f>
        <v>5.0000000000000044E-2</v>
      </c>
      <c r="G52" s="66">
        <f>+IFERROR(G51/F51-1, nm)</f>
        <v>-1.1013929381276322E-2</v>
      </c>
      <c r="H52" s="66">
        <f>+IFERROR(H51/G51-1, nm)</f>
        <v>0.30887651490337364</v>
      </c>
      <c r="I52" s="66">
        <f>+IFERROR(I51/H51-1, nm)</f>
        <v>0.13288288288288297</v>
      </c>
    </row>
    <row r="53" spans="1:9" x14ac:dyDescent="0.2">
      <c r="A53" s="48" t="s">
        <v>138</v>
      </c>
      <c r="E53" s="33">
        <v>0.23</v>
      </c>
      <c r="F53" s="33">
        <v>0.05</v>
      </c>
      <c r="G53" s="33">
        <v>-0.01</v>
      </c>
      <c r="H53" s="33">
        <v>0.31</v>
      </c>
      <c r="I53" s="33">
        <v>0.16</v>
      </c>
    </row>
    <row r="54" spans="1:9" x14ac:dyDescent="0.2">
      <c r="A54" s="48" t="s">
        <v>139</v>
      </c>
      <c r="E54" s="65" t="s">
        <v>155</v>
      </c>
      <c r="F54" s="66">
        <v>0</v>
      </c>
      <c r="G54" s="66">
        <f>G52-G53</f>
        <v>-1.0139293812763215E-3</v>
      </c>
      <c r="H54" s="66">
        <f t="shared" ref="H54:I54" si="96">H52-H53</f>
        <v>-1.1234850966263532E-3</v>
      </c>
      <c r="I54" s="66">
        <f t="shared" si="96"/>
        <v>-2.7117117117117034E-2</v>
      </c>
    </row>
    <row r="55" spans="1:9" x14ac:dyDescent="0.2">
      <c r="A55" s="49" t="s">
        <v>116</v>
      </c>
      <c r="E55">
        <v>427</v>
      </c>
      <c r="F55">
        <v>432</v>
      </c>
      <c r="G55">
        <v>402</v>
      </c>
      <c r="H55">
        <v>490</v>
      </c>
      <c r="I55">
        <v>564</v>
      </c>
    </row>
    <row r="56" spans="1:9" x14ac:dyDescent="0.2">
      <c r="A56" s="48" t="s">
        <v>130</v>
      </c>
      <c r="E56" s="51" t="str">
        <f>+IFERROR(E55/D55-1, "nm")</f>
        <v>nm</v>
      </c>
      <c r="F56" s="33">
        <f t="shared" ref="F56:I56" si="97">+IFERROR(F55/E55-1, "nm")</f>
        <v>1.1709601873536313E-2</v>
      </c>
      <c r="G56" s="33">
        <f t="shared" si="97"/>
        <v>-6.944444444444442E-2</v>
      </c>
      <c r="H56" s="33">
        <f t="shared" si="97"/>
        <v>0.21890547263681581</v>
      </c>
      <c r="I56" s="33">
        <f t="shared" si="97"/>
        <v>0.15102040816326534</v>
      </c>
    </row>
    <row r="57" spans="1:9" x14ac:dyDescent="0.2">
      <c r="A57" s="48" t="s">
        <v>138</v>
      </c>
      <c r="E57" s="33">
        <v>0.11</v>
      </c>
      <c r="F57" s="33">
        <v>0.01</v>
      </c>
      <c r="G57" s="33">
        <v>-7.0000000000000007E-2</v>
      </c>
      <c r="H57" s="33">
        <v>0.22</v>
      </c>
      <c r="I57" s="33">
        <v>0.17</v>
      </c>
    </row>
    <row r="58" spans="1:9" x14ac:dyDescent="0.2">
      <c r="A58" s="48" t="s">
        <v>139</v>
      </c>
      <c r="E58" s="67" t="s">
        <v>155</v>
      </c>
      <c r="F58" s="69">
        <f>F56-F57</f>
        <v>1.7096018735363126E-3</v>
      </c>
      <c r="G58" s="69">
        <f t="shared" ref="G58:I58" si="98">G56-G57</f>
        <v>5.5555555555558689E-4</v>
      </c>
      <c r="H58" s="69">
        <f t="shared" si="98"/>
        <v>-1.094527363184189E-3</v>
      </c>
      <c r="I58" s="69">
        <f t="shared" si="98"/>
        <v>-1.8979591836734672E-2</v>
      </c>
    </row>
    <row r="59" spans="1:9" x14ac:dyDescent="0.2">
      <c r="A59" s="9" t="s">
        <v>131</v>
      </c>
      <c r="E59" s="56">
        <f>+E65+E62</f>
        <v>1703</v>
      </c>
      <c r="F59" s="56">
        <f t="shared" ref="F59:I59" si="99">+F65+F62</f>
        <v>2106</v>
      </c>
      <c r="G59" s="56">
        <f t="shared" si="99"/>
        <v>1673</v>
      </c>
      <c r="H59" s="56">
        <f t="shared" si="99"/>
        <v>2571</v>
      </c>
      <c r="I59" s="56">
        <f t="shared" si="99"/>
        <v>3427</v>
      </c>
    </row>
    <row r="60" spans="1:9" x14ac:dyDescent="0.2">
      <c r="A60" s="50" t="s">
        <v>130</v>
      </c>
      <c r="E60" s="67" t="str">
        <f>+IFERROR(E59/D59-1, "nm")</f>
        <v>nm</v>
      </c>
      <c r="F60" s="66">
        <f t="shared" ref="F60:I60" si="100">+IFERROR(F59/E59-1, "nm")</f>
        <v>0.23664122137404586</v>
      </c>
      <c r="G60" s="66">
        <f t="shared" si="100"/>
        <v>-0.20560303893637222</v>
      </c>
      <c r="H60" s="66">
        <f t="shared" si="100"/>
        <v>0.53676031081888831</v>
      </c>
      <c r="I60" s="66">
        <f t="shared" si="100"/>
        <v>0.33294437961882539</v>
      </c>
    </row>
    <row r="61" spans="1:9" x14ac:dyDescent="0.2">
      <c r="A61" s="50" t="s">
        <v>132</v>
      </c>
      <c r="E61" s="66">
        <f>E65/E45</f>
        <v>0.17171607877082881</v>
      </c>
      <c r="F61" s="66">
        <f t="shared" ref="F61:I61" si="101">F65/F45</f>
        <v>0.20332246229107215</v>
      </c>
      <c r="G61" s="66">
        <f t="shared" si="101"/>
        <v>0.16486573232053064</v>
      </c>
      <c r="H61" s="66">
        <f t="shared" si="101"/>
        <v>0.21255237430167598</v>
      </c>
      <c r="I61" s="66">
        <f t="shared" si="101"/>
        <v>0.26388332398429359</v>
      </c>
    </row>
    <row r="62" spans="1:9" x14ac:dyDescent="0.2">
      <c r="A62" s="9" t="s">
        <v>133</v>
      </c>
      <c r="E62" s="73">
        <v>116</v>
      </c>
      <c r="F62" s="73">
        <v>111</v>
      </c>
      <c r="G62" s="73">
        <v>132</v>
      </c>
      <c r="H62" s="9">
        <v>136</v>
      </c>
      <c r="I62" s="9">
        <v>134</v>
      </c>
    </row>
    <row r="63" spans="1:9" x14ac:dyDescent="0.2">
      <c r="A63" s="50" t="s">
        <v>130</v>
      </c>
      <c r="E63" s="67" t="str">
        <f>IFERROR(E62/D62-1, "nm")</f>
        <v>nm</v>
      </c>
      <c r="F63" s="66">
        <f>IFERROR(F62/E62-1, "nm")</f>
        <v>-4.31034482758621E-2</v>
      </c>
      <c r="G63" s="66">
        <f>IFERROR(G62/F62-1, "nm")</f>
        <v>0.18918918918918926</v>
      </c>
      <c r="H63" s="66">
        <f>IFERROR(H62/G62-1, "nm")</f>
        <v>3.0303030303030276E-2</v>
      </c>
      <c r="I63" s="66">
        <f>IFERROR(I62/H62-1, "nm")</f>
        <v>-1.4705882352941124E-2</v>
      </c>
    </row>
    <row r="64" spans="1:9" x14ac:dyDescent="0.2">
      <c r="A64" s="50" t="s">
        <v>134</v>
      </c>
      <c r="E64" s="63">
        <f>E62/E45</f>
        <v>1.2551395801774508E-2</v>
      </c>
      <c r="F64" s="63">
        <f t="shared" ref="F64:I64" si="102">F62/F45</f>
        <v>1.1312678353037097E-2</v>
      </c>
      <c r="G64" s="63">
        <f t="shared" si="102"/>
        <v>1.4122178239007167E-2</v>
      </c>
      <c r="H64" s="63">
        <f t="shared" si="102"/>
        <v>1.1871508379888268E-2</v>
      </c>
      <c r="I64" s="63">
        <f t="shared" si="102"/>
        <v>1.0738039907043834E-2</v>
      </c>
    </row>
    <row r="65" spans="1:14" x14ac:dyDescent="0.2">
      <c r="A65" s="9" t="s">
        <v>135</v>
      </c>
      <c r="B65" s="1"/>
      <c r="C65" s="9"/>
      <c r="D65" s="9"/>
      <c r="E65" s="9">
        <v>1587</v>
      </c>
      <c r="F65" s="9">
        <v>1995</v>
      </c>
      <c r="G65" s="9">
        <v>1541</v>
      </c>
      <c r="H65" s="9">
        <v>2435</v>
      </c>
      <c r="I65" s="9">
        <v>3293</v>
      </c>
    </row>
    <row r="66" spans="1:14" x14ac:dyDescent="0.2">
      <c r="A66" s="50" t="s">
        <v>130</v>
      </c>
      <c r="B66" s="67"/>
      <c r="C66" s="66"/>
      <c r="D66" s="66"/>
      <c r="E66" s="70" t="s">
        <v>155</v>
      </c>
      <c r="F66" s="66">
        <f t="shared" ref="F66:I66" si="103">F65/E65-1</f>
        <v>0.25708884688090738</v>
      </c>
      <c r="G66" s="66">
        <f t="shared" si="103"/>
        <v>-0.22756892230576442</v>
      </c>
      <c r="H66" s="66">
        <f t="shared" si="103"/>
        <v>0.58014276443867629</v>
      </c>
      <c r="I66" s="66">
        <f t="shared" si="103"/>
        <v>0.3523613963039014</v>
      </c>
    </row>
    <row r="67" spans="1:14" x14ac:dyDescent="0.2">
      <c r="A67" s="50" t="s">
        <v>132</v>
      </c>
      <c r="B67" s="68"/>
      <c r="C67" s="68"/>
      <c r="D67" s="68"/>
      <c r="E67" s="66">
        <f>E59/E45</f>
        <v>0.18426747457260334</v>
      </c>
      <c r="F67" s="66">
        <f t="shared" ref="F67:I67" si="104">F59/F45</f>
        <v>0.21463514064410924</v>
      </c>
      <c r="G67" s="66">
        <f t="shared" si="104"/>
        <v>0.17898791055953783</v>
      </c>
      <c r="H67" s="66">
        <f t="shared" si="104"/>
        <v>0.22442388268156424</v>
      </c>
      <c r="I67" s="66">
        <f t="shared" si="104"/>
        <v>0.27462136389133746</v>
      </c>
    </row>
    <row r="68" spans="1:14" x14ac:dyDescent="0.2">
      <c r="A68" s="9" t="s">
        <v>136</v>
      </c>
      <c r="E68" s="9">
        <v>240</v>
      </c>
      <c r="F68" s="9">
        <v>233</v>
      </c>
      <c r="G68" s="9">
        <v>139</v>
      </c>
      <c r="H68" s="9">
        <v>153</v>
      </c>
      <c r="I68" s="9">
        <v>197</v>
      </c>
    </row>
    <row r="69" spans="1:14" x14ac:dyDescent="0.2">
      <c r="A69" s="50" t="s">
        <v>130</v>
      </c>
      <c r="E69" s="67" t="s">
        <v>155</v>
      </c>
      <c r="F69" s="66">
        <f>F68/E68-1</f>
        <v>-2.9166666666666674E-2</v>
      </c>
      <c r="G69" s="66">
        <f t="shared" ref="G69:I69" si="105">G68/F68-1</f>
        <v>-0.40343347639484983</v>
      </c>
      <c r="H69" s="66">
        <f t="shared" si="105"/>
        <v>0.10071942446043169</v>
      </c>
      <c r="I69" s="66">
        <f t="shared" si="105"/>
        <v>0.28758169934640532</v>
      </c>
    </row>
    <row r="70" spans="1:14" x14ac:dyDescent="0.2">
      <c r="A70" s="50" t="s">
        <v>134</v>
      </c>
      <c r="E70" s="63">
        <f>E68/E45</f>
        <v>2.5968405107119671E-2</v>
      </c>
      <c r="F70" s="63">
        <f t="shared" ref="F70:I70" si="106">F68/F45</f>
        <v>2.3746432939258051E-2</v>
      </c>
      <c r="G70" s="63">
        <f t="shared" si="106"/>
        <v>1.4871081630469669E-2</v>
      </c>
      <c r="H70" s="63">
        <f t="shared" si="106"/>
        <v>1.3355446927374302E-2</v>
      </c>
      <c r="I70" s="63">
        <f t="shared" si="106"/>
        <v>1.5786521355877874E-2</v>
      </c>
    </row>
    <row r="71" spans="1:14" x14ac:dyDescent="0.2">
      <c r="A71" s="47" t="s">
        <v>156</v>
      </c>
      <c r="B71" s="47"/>
      <c r="C71" s="47"/>
      <c r="D71" s="47"/>
      <c r="E71" s="47"/>
      <c r="F71" s="47"/>
      <c r="G71" s="47"/>
      <c r="H71" s="47"/>
      <c r="I71" s="47"/>
      <c r="J71" s="47"/>
      <c r="K71" s="47"/>
      <c r="L71" s="47"/>
      <c r="M71" s="47"/>
      <c r="N71" s="47"/>
    </row>
    <row r="72" spans="1:14" x14ac:dyDescent="0.2">
      <c r="A72" s="9" t="s">
        <v>137</v>
      </c>
      <c r="B72" s="3">
        <v>5705</v>
      </c>
      <c r="C72" s="3">
        <v>5884</v>
      </c>
      <c r="D72" s="3">
        <v>6211</v>
      </c>
    </row>
    <row r="73" spans="1:14" x14ac:dyDescent="0.2">
      <c r="A73" s="48" t="s">
        <v>130</v>
      </c>
      <c r="B73" s="67" t="s">
        <v>155</v>
      </c>
      <c r="C73" s="71">
        <f>C72/B72-1</f>
        <v>3.1375985977212917E-2</v>
      </c>
      <c r="D73" s="71">
        <f>D72/C72-1</f>
        <v>5.5574439157036082E-2</v>
      </c>
    </row>
    <row r="74" spans="1:14" x14ac:dyDescent="0.2">
      <c r="A74" s="49" t="s">
        <v>114</v>
      </c>
      <c r="B74" s="3">
        <v>3876</v>
      </c>
      <c r="C74" s="3">
        <v>3985</v>
      </c>
      <c r="D74" s="3">
        <v>4068</v>
      </c>
    </row>
    <row r="75" spans="1:14" x14ac:dyDescent="0.2">
      <c r="A75" s="48" t="s">
        <v>130</v>
      </c>
      <c r="B75" s="67" t="s">
        <v>155</v>
      </c>
      <c r="C75" s="66">
        <f>C74/B74-1</f>
        <v>2.8121775025799822E-2</v>
      </c>
      <c r="D75" s="66">
        <f>D74/C74-1</f>
        <v>2.0828105395232166E-2</v>
      </c>
    </row>
    <row r="76" spans="1:14" x14ac:dyDescent="0.2">
      <c r="A76" s="48" t="s">
        <v>138</v>
      </c>
      <c r="B76" s="72">
        <v>0.17</v>
      </c>
      <c r="C76" s="72">
        <v>0.03</v>
      </c>
      <c r="D76" s="72">
        <v>0.02</v>
      </c>
    </row>
    <row r="77" spans="1:14" x14ac:dyDescent="0.2">
      <c r="A77" s="48" t="s">
        <v>139</v>
      </c>
      <c r="B77" s="67" t="s">
        <v>155</v>
      </c>
      <c r="C77" s="66">
        <f>C75-C76</f>
        <v>-1.8782249742001766E-3</v>
      </c>
      <c r="D77" s="66">
        <f>D75-D76</f>
        <v>8.2810539523216556E-4</v>
      </c>
    </row>
    <row r="78" spans="1:14" x14ac:dyDescent="0.2">
      <c r="A78" s="49" t="s">
        <v>115</v>
      </c>
      <c r="B78" s="3">
        <v>1552</v>
      </c>
      <c r="C78" s="3">
        <v>1628</v>
      </c>
      <c r="D78" s="3">
        <v>1868</v>
      </c>
    </row>
    <row r="79" spans="1:14" x14ac:dyDescent="0.2">
      <c r="A79" s="48" t="s">
        <v>130</v>
      </c>
      <c r="B79" s="67" t="s">
        <v>155</v>
      </c>
      <c r="C79" s="70">
        <f>C78/B78-1</f>
        <v>4.8969072164948502E-2</v>
      </c>
      <c r="D79" s="70">
        <f>D78/C78-1</f>
        <v>0.14742014742014753</v>
      </c>
    </row>
    <row r="80" spans="1:14" x14ac:dyDescent="0.2">
      <c r="A80" s="48" t="s">
        <v>138</v>
      </c>
      <c r="B80" s="33">
        <v>0.09</v>
      </c>
      <c r="C80" s="33">
        <v>0.05</v>
      </c>
      <c r="D80" s="33">
        <v>0.15</v>
      </c>
    </row>
    <row r="81" spans="1:4" x14ac:dyDescent="0.2">
      <c r="A81" s="48" t="s">
        <v>139</v>
      </c>
      <c r="B81" s="67" t="s">
        <v>155</v>
      </c>
      <c r="C81" s="70">
        <f>C79-C80</f>
        <v>-1.0309278350515011E-3</v>
      </c>
      <c r="D81" s="70">
        <f>D79-D80</f>
        <v>-2.5798525798524652E-3</v>
      </c>
    </row>
    <row r="82" spans="1:4" x14ac:dyDescent="0.2">
      <c r="A82" s="49" t="s">
        <v>116</v>
      </c>
      <c r="B82" s="3">
        <v>277</v>
      </c>
      <c r="C82" s="3">
        <v>271</v>
      </c>
      <c r="D82" s="3">
        <v>275</v>
      </c>
    </row>
    <row r="83" spans="1:4" x14ac:dyDescent="0.2">
      <c r="A83" s="48" t="s">
        <v>130</v>
      </c>
      <c r="B83" s="67" t="s">
        <v>155</v>
      </c>
      <c r="C83" s="70">
        <f>C82/B82-1</f>
        <v>-2.166064981949456E-2</v>
      </c>
      <c r="D83" s="70">
        <f>D82/C82-1</f>
        <v>1.4760147601476037E-2</v>
      </c>
    </row>
    <row r="84" spans="1:4" x14ac:dyDescent="0.2">
      <c r="A84" s="48" t="s">
        <v>138</v>
      </c>
      <c r="B84" s="51">
        <v>0.1</v>
      </c>
      <c r="C84" s="51">
        <v>-0.02</v>
      </c>
      <c r="D84" s="51">
        <v>0.01</v>
      </c>
    </row>
    <row r="85" spans="1:4" x14ac:dyDescent="0.2">
      <c r="A85" s="48" t="s">
        <v>139</v>
      </c>
      <c r="B85" s="67" t="s">
        <v>155</v>
      </c>
      <c r="C85" s="66">
        <f>C83-C84</f>
        <v>-1.6606498194945592E-3</v>
      </c>
      <c r="D85" s="66">
        <f>D83-D84</f>
        <v>4.7601476014760367E-3</v>
      </c>
    </row>
    <row r="86" spans="1:4" x14ac:dyDescent="0.2">
      <c r="A86" s="9" t="s">
        <v>131</v>
      </c>
      <c r="B86" s="56">
        <f>+B89+B92</f>
        <v>1350</v>
      </c>
      <c r="C86" s="56">
        <f t="shared" ref="C86:D86" si="107">+C89+C92</f>
        <v>1506</v>
      </c>
      <c r="D86" s="56">
        <f t="shared" si="107"/>
        <v>1294</v>
      </c>
    </row>
    <row r="87" spans="1:4" x14ac:dyDescent="0.2">
      <c r="A87" s="50" t="s">
        <v>130</v>
      </c>
      <c r="B87" s="67" t="s">
        <v>155</v>
      </c>
      <c r="C87" s="70">
        <f>C86/B86-1</f>
        <v>0.11555555555555563</v>
      </c>
      <c r="D87" s="70">
        <f>D86/C86-1</f>
        <v>-0.14077025232403717</v>
      </c>
    </row>
    <row r="88" spans="1:4" x14ac:dyDescent="0.2">
      <c r="A88" s="50" t="s">
        <v>132</v>
      </c>
      <c r="B88" s="63">
        <f>B92/B72</f>
        <v>0.22348816827344434</v>
      </c>
      <c r="C88" s="63">
        <f t="shared" ref="C88:D88" si="108">C92/C72</f>
        <v>0.24371176070700204</v>
      </c>
      <c r="D88" s="63">
        <f t="shared" si="108"/>
        <v>0.19368861696989212</v>
      </c>
    </row>
    <row r="89" spans="1:4" x14ac:dyDescent="0.2">
      <c r="A89" s="9" t="s">
        <v>133</v>
      </c>
      <c r="B89" s="57">
        <v>75</v>
      </c>
      <c r="C89" s="57">
        <v>72</v>
      </c>
      <c r="D89" s="57">
        <v>91</v>
      </c>
    </row>
    <row r="90" spans="1:4" x14ac:dyDescent="0.2">
      <c r="A90" s="50" t="s">
        <v>130</v>
      </c>
      <c r="B90" s="67" t="s">
        <v>155</v>
      </c>
      <c r="C90" s="70">
        <f>C89/B89-1</f>
        <v>-4.0000000000000036E-2</v>
      </c>
      <c r="D90" s="70">
        <f>D89/C89-1</f>
        <v>0.26388888888888884</v>
      </c>
    </row>
    <row r="91" spans="1:4" x14ac:dyDescent="0.2">
      <c r="A91" s="50" t="s">
        <v>134</v>
      </c>
      <c r="B91" s="66">
        <f>B89/B72</f>
        <v>1.3146362839614373E-2</v>
      </c>
      <c r="C91" s="66">
        <f t="shared" ref="C91:D91" si="109">C89/C72</f>
        <v>1.2236573759347382E-2</v>
      </c>
      <c r="D91" s="66">
        <f t="shared" si="109"/>
        <v>1.4651424891321848E-2</v>
      </c>
    </row>
    <row r="92" spans="1:4" x14ac:dyDescent="0.2">
      <c r="A92" s="9" t="s">
        <v>135</v>
      </c>
      <c r="B92">
        <v>1275</v>
      </c>
      <c r="C92" s="3">
        <v>1434</v>
      </c>
      <c r="D92" s="3">
        <v>1203</v>
      </c>
    </row>
    <row r="93" spans="1:4" x14ac:dyDescent="0.2">
      <c r="A93" s="50" t="s">
        <v>130</v>
      </c>
      <c r="B93" s="67" t="s">
        <v>155</v>
      </c>
      <c r="C93" s="70">
        <f>C92/B92-1</f>
        <v>0.12470588235294122</v>
      </c>
      <c r="D93" s="70">
        <f>D92/C92-1</f>
        <v>-0.16108786610878656</v>
      </c>
    </row>
    <row r="94" spans="1:4" x14ac:dyDescent="0.2">
      <c r="A94" s="50" t="s">
        <v>132</v>
      </c>
      <c r="B94" s="63">
        <f>B86/B72</f>
        <v>0.23663453111305871</v>
      </c>
      <c r="C94" s="63">
        <f>C86/C72</f>
        <v>0.2559483344663494</v>
      </c>
      <c r="D94" s="63">
        <f t="shared" ref="D94" si="110">D86/D72</f>
        <v>0.20834004186121396</v>
      </c>
    </row>
    <row r="95" spans="1:4" x14ac:dyDescent="0.2">
      <c r="A95" s="9" t="s">
        <v>136</v>
      </c>
      <c r="B95" s="3"/>
      <c r="C95" s="3"/>
      <c r="D95" s="3"/>
    </row>
    <row r="96" spans="1:4" x14ac:dyDescent="0.2">
      <c r="A96" s="50" t="s">
        <v>130</v>
      </c>
    </row>
    <row r="97" spans="1:14" x14ac:dyDescent="0.2">
      <c r="A97" s="50" t="s">
        <v>134</v>
      </c>
    </row>
    <row r="98" spans="1:14" x14ac:dyDescent="0.2">
      <c r="A98" s="47" t="s">
        <v>151</v>
      </c>
      <c r="B98" s="47"/>
      <c r="C98" s="47"/>
      <c r="D98" s="47"/>
      <c r="E98" s="47"/>
      <c r="F98" s="47"/>
      <c r="G98" s="47"/>
      <c r="H98" s="47"/>
      <c r="I98" s="47"/>
      <c r="J98" s="47"/>
      <c r="K98" s="47"/>
      <c r="L98" s="47"/>
      <c r="M98" s="47"/>
      <c r="N98" s="47"/>
    </row>
    <row r="99" spans="1:14" x14ac:dyDescent="0.2">
      <c r="A99" s="9" t="s">
        <v>137</v>
      </c>
      <c r="B99">
        <v>1421</v>
      </c>
      <c r="C99">
        <v>1431</v>
      </c>
      <c r="D99">
        <v>1487</v>
      </c>
    </row>
    <row r="100" spans="1:14" x14ac:dyDescent="0.2">
      <c r="A100" s="48" t="s">
        <v>130</v>
      </c>
      <c r="B100" s="67" t="s">
        <v>155</v>
      </c>
      <c r="C100" s="70">
        <f>C99/B99-1</f>
        <v>7.0372976776917895E-3</v>
      </c>
      <c r="D100" s="70">
        <f>D99/C99-1</f>
        <v>3.9133473095737337E-2</v>
      </c>
    </row>
    <row r="101" spans="1:14" x14ac:dyDescent="0.2">
      <c r="A101" s="49" t="s">
        <v>114</v>
      </c>
      <c r="B101" s="3">
        <v>827</v>
      </c>
      <c r="C101" s="3">
        <v>882</v>
      </c>
      <c r="D101" s="3">
        <v>927</v>
      </c>
    </row>
    <row r="102" spans="1:14" x14ac:dyDescent="0.2">
      <c r="A102" s="48" t="s">
        <v>130</v>
      </c>
      <c r="B102" s="67" t="s">
        <v>155</v>
      </c>
      <c r="C102" s="70">
        <f>C101/B101-1</f>
        <v>6.6505441354292705E-2</v>
      </c>
      <c r="D102" s="70">
        <f>D101/C101-1</f>
        <v>5.1020408163265252E-2</v>
      </c>
    </row>
    <row r="103" spans="1:14" x14ac:dyDescent="0.2">
      <c r="A103" s="48" t="s">
        <v>138</v>
      </c>
      <c r="B103" s="51">
        <v>0.08</v>
      </c>
      <c r="C103" s="51">
        <v>7.0000000000000007E-2</v>
      </c>
      <c r="D103" s="51">
        <v>0.05</v>
      </c>
    </row>
    <row r="104" spans="1:14" x14ac:dyDescent="0.2">
      <c r="A104" s="48" t="s">
        <v>139</v>
      </c>
      <c r="B104" s="67" t="s">
        <v>155</v>
      </c>
      <c r="C104" s="70">
        <f>C102-C103</f>
        <v>-3.4945586457073019E-3</v>
      </c>
      <c r="D104" s="70">
        <f>D102-D103</f>
        <v>1.020408163265249E-3</v>
      </c>
    </row>
    <row r="105" spans="1:14" x14ac:dyDescent="0.2">
      <c r="A105" s="49" t="s">
        <v>115</v>
      </c>
      <c r="B105" s="3">
        <v>499</v>
      </c>
      <c r="C105" s="3">
        <v>463</v>
      </c>
      <c r="D105" s="3">
        <v>471</v>
      </c>
    </row>
    <row r="106" spans="1:14" x14ac:dyDescent="0.2">
      <c r="A106" s="48" t="s">
        <v>130</v>
      </c>
      <c r="B106" s="67" t="s">
        <v>155</v>
      </c>
      <c r="C106" s="70">
        <f>C105/B105-1</f>
        <v>-7.214428857715427E-2</v>
      </c>
      <c r="D106" s="70">
        <f>D105/C105-1</f>
        <v>1.7278617710583255E-2</v>
      </c>
    </row>
    <row r="107" spans="1:14" x14ac:dyDescent="0.2">
      <c r="A107" s="48" t="s">
        <v>138</v>
      </c>
      <c r="B107" s="51">
        <v>-7.0000000000000007E-2</v>
      </c>
      <c r="C107" s="51">
        <v>-7.0000000000000007E-2</v>
      </c>
      <c r="D107" s="51">
        <v>0.02</v>
      </c>
    </row>
    <row r="108" spans="1:14" x14ac:dyDescent="0.2">
      <c r="A108" s="48" t="s">
        <v>139</v>
      </c>
      <c r="B108" s="67" t="s">
        <v>155</v>
      </c>
      <c r="C108" s="70">
        <f>C106-C107</f>
        <v>-2.144288577154263E-3</v>
      </c>
      <c r="D108" s="70">
        <f>D106-D107</f>
        <v>-2.7213822894167454E-3</v>
      </c>
    </row>
    <row r="109" spans="1:14" x14ac:dyDescent="0.2">
      <c r="A109" s="49" t="s">
        <v>116</v>
      </c>
      <c r="B109" s="74">
        <v>95</v>
      </c>
      <c r="C109" s="74">
        <v>86</v>
      </c>
      <c r="D109" s="74">
        <v>89</v>
      </c>
    </row>
    <row r="110" spans="1:14" x14ac:dyDescent="0.2">
      <c r="A110" s="48" t="s">
        <v>130</v>
      </c>
      <c r="B110" s="67" t="s">
        <v>155</v>
      </c>
      <c r="C110" s="70">
        <f>C109/B109-1</f>
        <v>-9.4736842105263119E-2</v>
      </c>
      <c r="D110" s="70">
        <f>D109/C109-1</f>
        <v>3.488372093023262E-2</v>
      </c>
    </row>
    <row r="111" spans="1:14" x14ac:dyDescent="0.2">
      <c r="A111" s="48" t="s">
        <v>138</v>
      </c>
      <c r="B111" s="51">
        <v>0.03</v>
      </c>
      <c r="C111" s="51">
        <v>-0.09</v>
      </c>
      <c r="D111" s="51">
        <v>0.03</v>
      </c>
    </row>
    <row r="112" spans="1:14" x14ac:dyDescent="0.2">
      <c r="A112" s="48" t="s">
        <v>139</v>
      </c>
      <c r="B112" s="67" t="s">
        <v>155</v>
      </c>
      <c r="C112" s="70">
        <f>C110-C111</f>
        <v>-4.7368421052631227E-3</v>
      </c>
      <c r="D112" s="70">
        <f>D110-D111</f>
        <v>4.8837209302326212E-3</v>
      </c>
    </row>
    <row r="113" spans="1:14" x14ac:dyDescent="0.2">
      <c r="A113" s="9" t="s">
        <v>131</v>
      </c>
      <c r="B113" s="56">
        <f>B116+B119</f>
        <v>261</v>
      </c>
      <c r="C113" s="56">
        <f t="shared" ref="C113:D113" si="111">C116+C119</f>
        <v>301</v>
      </c>
      <c r="D113" s="56">
        <f t="shared" si="111"/>
        <v>257</v>
      </c>
    </row>
    <row r="114" spans="1:14" x14ac:dyDescent="0.2">
      <c r="A114" s="50" t="s">
        <v>130</v>
      </c>
      <c r="B114" s="67" t="s">
        <v>155</v>
      </c>
      <c r="C114" s="70">
        <f>C113/B113-1</f>
        <v>0.15325670498084287</v>
      </c>
      <c r="D114" s="70">
        <f>D113/C113-1</f>
        <v>-0.14617940199335544</v>
      </c>
    </row>
    <row r="115" spans="1:14" x14ac:dyDescent="0.2">
      <c r="A115" s="50" t="s">
        <v>132</v>
      </c>
      <c r="B115" s="66">
        <f>B119/B99</f>
        <v>0.17522871217452499</v>
      </c>
      <c r="C115" s="66">
        <f t="shared" ref="C115:D115" si="112">C119/C99</f>
        <v>0.20195667365478687</v>
      </c>
      <c r="D115" s="66">
        <f t="shared" si="112"/>
        <v>0.16408876933423</v>
      </c>
    </row>
    <row r="116" spans="1:14" x14ac:dyDescent="0.2">
      <c r="A116" s="9" t="s">
        <v>133</v>
      </c>
      <c r="B116" s="57">
        <v>12</v>
      </c>
      <c r="C116" s="57">
        <v>12</v>
      </c>
      <c r="D116" s="57">
        <v>13</v>
      </c>
    </row>
    <row r="117" spans="1:14" x14ac:dyDescent="0.2">
      <c r="A117" s="50" t="s">
        <v>130</v>
      </c>
      <c r="B117" s="67" t="s">
        <v>155</v>
      </c>
      <c r="C117" s="70">
        <f>C116/B116-1</f>
        <v>0</v>
      </c>
      <c r="D117" s="70">
        <f>D116/C116-1</f>
        <v>8.3333333333333259E-2</v>
      </c>
    </row>
    <row r="118" spans="1:14" x14ac:dyDescent="0.2">
      <c r="A118" s="50" t="s">
        <v>134</v>
      </c>
      <c r="B118" s="70">
        <f>B116/B99</f>
        <v>8.44475721323012E-3</v>
      </c>
      <c r="C118" s="70">
        <f t="shared" ref="C118:D118" si="113">C116/C99</f>
        <v>8.385744234800839E-3</v>
      </c>
      <c r="D118" s="70">
        <f t="shared" si="113"/>
        <v>8.7424344317417624E-3</v>
      </c>
    </row>
    <row r="119" spans="1:14" x14ac:dyDescent="0.2">
      <c r="A119" s="9" t="s">
        <v>135</v>
      </c>
      <c r="B119">
        <v>249</v>
      </c>
      <c r="C119" s="3">
        <v>289</v>
      </c>
      <c r="D119" s="3">
        <v>244</v>
      </c>
    </row>
    <row r="120" spans="1:14" x14ac:dyDescent="0.2">
      <c r="A120" s="50" t="s">
        <v>130</v>
      </c>
      <c r="B120" s="67" t="s">
        <v>155</v>
      </c>
      <c r="C120" s="70">
        <f>C119/B119-1</f>
        <v>0.1606425702811245</v>
      </c>
      <c r="D120" s="70">
        <f>D119/C119-1</f>
        <v>-0.15570934256055369</v>
      </c>
    </row>
    <row r="121" spans="1:14" x14ac:dyDescent="0.2">
      <c r="A121" s="50" t="s">
        <v>132</v>
      </c>
      <c r="B121" s="66">
        <f>B113/B99</f>
        <v>0.18367346938775511</v>
      </c>
      <c r="C121" s="66">
        <f t="shared" ref="C121:D121" si="114">C113/C99</f>
        <v>0.21034241788958771</v>
      </c>
      <c r="D121" s="66">
        <f t="shared" si="114"/>
        <v>0.17283120376597175</v>
      </c>
    </row>
    <row r="122" spans="1:14" x14ac:dyDescent="0.2">
      <c r="A122" s="9" t="s">
        <v>136</v>
      </c>
    </row>
    <row r="123" spans="1:14" x14ac:dyDescent="0.2">
      <c r="A123" s="50" t="s">
        <v>130</v>
      </c>
    </row>
    <row r="124" spans="1:14" x14ac:dyDescent="0.2">
      <c r="A124" s="50" t="s">
        <v>134</v>
      </c>
    </row>
    <row r="125" spans="1:14" x14ac:dyDescent="0.2">
      <c r="A125" s="47" t="s">
        <v>157</v>
      </c>
      <c r="B125" s="47"/>
      <c r="C125" s="47"/>
      <c r="D125" s="47"/>
      <c r="E125" s="47"/>
      <c r="F125" s="47"/>
      <c r="G125" s="47"/>
      <c r="H125" s="47"/>
      <c r="I125" s="47"/>
      <c r="J125" s="47"/>
      <c r="K125" s="47"/>
      <c r="L125" s="47"/>
      <c r="M125" s="47"/>
      <c r="N125" s="47"/>
    </row>
    <row r="126" spans="1:14" x14ac:dyDescent="0.2">
      <c r="A126" s="9" t="s">
        <v>137</v>
      </c>
      <c r="B126">
        <f>Historicals!B120</f>
        <v>3067</v>
      </c>
      <c r="C126">
        <f>Historicals!C120</f>
        <v>3785</v>
      </c>
      <c r="D126">
        <f>Historicals!D120</f>
        <v>4237</v>
      </c>
      <c r="E126">
        <v>5134</v>
      </c>
      <c r="F126">
        <v>6208</v>
      </c>
      <c r="G126">
        <v>6679</v>
      </c>
      <c r="H126">
        <v>8290</v>
      </c>
      <c r="I126">
        <v>7547</v>
      </c>
      <c r="J126" s="78">
        <f>I126*(1+I127)</f>
        <v>6870.5921592279856</v>
      </c>
      <c r="K126" s="78">
        <f t="shared" ref="K126:N126" si="115">J126*(1+J127)</f>
        <v>6254.8080851258874</v>
      </c>
      <c r="L126" s="78">
        <f t="shared" si="115"/>
        <v>5694.2143086182232</v>
      </c>
      <c r="M126" s="78">
        <f t="shared" si="115"/>
        <v>5183.8643410303657</v>
      </c>
      <c r="N126" s="78">
        <f t="shared" si="115"/>
        <v>4719.2550279561119</v>
      </c>
    </row>
    <row r="127" spans="1:14" x14ac:dyDescent="0.2">
      <c r="A127" s="48" t="s">
        <v>130</v>
      </c>
      <c r="B127" t="s">
        <v>155</v>
      </c>
      <c r="C127" s="63">
        <f>C126/B126-1</f>
        <v>0.23410498858819695</v>
      </c>
      <c r="D127" s="63">
        <f t="shared" ref="D127:E127" si="116">D126/C126-1</f>
        <v>0.11941875825627468</v>
      </c>
      <c r="E127" s="63">
        <f t="shared" si="116"/>
        <v>0.21170639603493036</v>
      </c>
      <c r="F127" s="70">
        <f>F126/E126-1</f>
        <v>0.20919361121932223</v>
      </c>
      <c r="G127" s="70">
        <f t="shared" ref="G127:I127" si="117">G126/F126-1</f>
        <v>7.5869845360824639E-2</v>
      </c>
      <c r="H127" s="70">
        <f t="shared" si="117"/>
        <v>0.24120377301991325</v>
      </c>
      <c r="I127" s="70">
        <f t="shared" si="117"/>
        <v>-8.9626055488540413E-2</v>
      </c>
      <c r="J127" s="70">
        <f>J126/I126-1</f>
        <v>-8.9626055488540413E-2</v>
      </c>
      <c r="K127" s="70">
        <f t="shared" ref="K127" si="118">K126/J126-1</f>
        <v>-8.9626055488540413E-2</v>
      </c>
      <c r="L127" s="70">
        <f t="shared" ref="L127" si="119">L126/K126-1</f>
        <v>-8.9626055488540413E-2</v>
      </c>
      <c r="M127" s="70">
        <f t="shared" ref="M127" si="120">M126/L126-1</f>
        <v>-8.9626055488540413E-2</v>
      </c>
      <c r="N127" s="70">
        <f t="shared" ref="N127" si="121">N126/M126-1</f>
        <v>-8.9626055488540413E-2</v>
      </c>
    </row>
    <row r="128" spans="1:14" x14ac:dyDescent="0.2">
      <c r="A128" s="49" t="s">
        <v>114</v>
      </c>
      <c r="B128">
        <f>Historicals!B121</f>
        <v>2016</v>
      </c>
      <c r="C128">
        <f>Historicals!C121</f>
        <v>2599</v>
      </c>
      <c r="D128">
        <f>Historicals!D121</f>
        <v>2920</v>
      </c>
      <c r="E128">
        <v>3496</v>
      </c>
      <c r="F128">
        <v>4262</v>
      </c>
      <c r="G128">
        <v>4635</v>
      </c>
      <c r="H128" s="8">
        <v>5748</v>
      </c>
      <c r="I128" s="8">
        <v>5416</v>
      </c>
    </row>
    <row r="129" spans="1:9" x14ac:dyDescent="0.2">
      <c r="A129" s="48" t="s">
        <v>130</v>
      </c>
      <c r="B129" t="s">
        <v>155</v>
      </c>
      <c r="C129" s="63">
        <f>C128/B128-1</f>
        <v>0.28918650793650791</v>
      </c>
      <c r="D129" s="63">
        <f t="shared" ref="D129:E129" si="122">D128/C128-1</f>
        <v>0.12350904193920731</v>
      </c>
      <c r="E129" s="63">
        <f t="shared" si="122"/>
        <v>0.19726027397260282</v>
      </c>
      <c r="F129" s="70">
        <f>F128/E128-1</f>
        <v>0.21910755148741412</v>
      </c>
      <c r="G129" s="70">
        <f t="shared" ref="G129:I129" si="123">G128/F128-1</f>
        <v>8.7517597372125833E-2</v>
      </c>
      <c r="H129" s="70">
        <f t="shared" si="123"/>
        <v>0.24012944983818763</v>
      </c>
      <c r="I129" s="70">
        <f t="shared" si="123"/>
        <v>-5.7759220598469052E-2</v>
      </c>
    </row>
    <row r="130" spans="1:9" x14ac:dyDescent="0.2">
      <c r="A130" s="48" t="s">
        <v>138</v>
      </c>
      <c r="B130" s="33">
        <f>Historicals!B225</f>
        <v>0.26</v>
      </c>
      <c r="C130" s="33">
        <f>Historicals!C225</f>
        <v>0.28999999999999998</v>
      </c>
      <c r="D130" s="33">
        <f>Historicals!D225</f>
        <v>0.12</v>
      </c>
      <c r="E130" s="51">
        <v>0.21</v>
      </c>
      <c r="F130" s="51">
        <v>0.21</v>
      </c>
      <c r="G130" s="51">
        <v>0.08</v>
      </c>
      <c r="H130" s="51">
        <v>0.24</v>
      </c>
      <c r="I130" s="51">
        <v>-0.13</v>
      </c>
    </row>
    <row r="131" spans="1:9" x14ac:dyDescent="0.2">
      <c r="A131" s="48" t="s">
        <v>139</v>
      </c>
      <c r="B131" t="s">
        <v>155</v>
      </c>
      <c r="C131" s="63">
        <f>C129-C130</f>
        <v>-8.134920634920717E-4</v>
      </c>
      <c r="D131" s="63">
        <f t="shared" ref="D131:E131" si="124">D129-D130</f>
        <v>3.5090419392073136E-3</v>
      </c>
      <c r="E131" s="63">
        <f t="shared" si="124"/>
        <v>-1.2739726027397175E-2</v>
      </c>
      <c r="F131" s="70">
        <f>F129-F130</f>
        <v>9.1075514874141283E-3</v>
      </c>
      <c r="G131" s="70">
        <f t="shared" ref="G131:H131" si="125">G129-G130</f>
        <v>7.517597372125831E-3</v>
      </c>
      <c r="H131" s="70">
        <f t="shared" si="125"/>
        <v>1.2944983818763411E-4</v>
      </c>
      <c r="I131" s="70">
        <f>I129-I130</f>
        <v>7.2240779401530952E-2</v>
      </c>
    </row>
    <row r="132" spans="1:9" x14ac:dyDescent="0.2">
      <c r="A132" s="49" t="s">
        <v>115</v>
      </c>
      <c r="B132">
        <f>Historicals!B122</f>
        <v>925</v>
      </c>
      <c r="C132">
        <f>Historicals!C122</f>
        <v>1055</v>
      </c>
      <c r="D132">
        <f>Historicals!D122</f>
        <v>1188</v>
      </c>
      <c r="E132">
        <v>1508</v>
      </c>
      <c r="F132">
        <v>1808</v>
      </c>
      <c r="G132">
        <v>1896</v>
      </c>
      <c r="H132" s="8">
        <v>2347</v>
      </c>
      <c r="I132" s="8">
        <v>1938</v>
      </c>
    </row>
    <row r="133" spans="1:9" x14ac:dyDescent="0.2">
      <c r="A133" s="48" t="s">
        <v>130</v>
      </c>
      <c r="B133" t="s">
        <v>155</v>
      </c>
      <c r="C133" s="63">
        <f>C132/B132-1</f>
        <v>0.14054054054054044</v>
      </c>
      <c r="D133" s="63">
        <f>D132/C132-1</f>
        <v>0.12606635071090055</v>
      </c>
      <c r="E133" s="63">
        <f>E132/D132-1</f>
        <v>0.26936026936026947</v>
      </c>
      <c r="F133" s="70">
        <f>F132/E132-1</f>
        <v>0.19893899204244025</v>
      </c>
      <c r="G133" s="70">
        <f t="shared" ref="G133:I133" si="126">G132/F132-1</f>
        <v>4.8672566371681381E-2</v>
      </c>
      <c r="H133" s="70">
        <f t="shared" si="126"/>
        <v>0.2378691983122363</v>
      </c>
      <c r="I133" s="70">
        <f t="shared" si="126"/>
        <v>-0.17426501917341286</v>
      </c>
    </row>
    <row r="134" spans="1:9" x14ac:dyDescent="0.2">
      <c r="A134" s="48" t="s">
        <v>138</v>
      </c>
      <c r="B134" s="63">
        <f>Historicals!B226</f>
        <v>0.06</v>
      </c>
      <c r="C134" s="63">
        <f>Historicals!C226</f>
        <v>0.14000000000000001</v>
      </c>
      <c r="D134" s="63">
        <f>Historicals!D226</f>
        <v>0.13</v>
      </c>
      <c r="E134" s="51">
        <v>0.01</v>
      </c>
      <c r="F134" s="51">
        <v>0.06</v>
      </c>
      <c r="G134" s="51">
        <v>7.0000000000000007E-2</v>
      </c>
      <c r="H134" s="51">
        <v>0.32</v>
      </c>
      <c r="I134" s="51">
        <v>-0.06</v>
      </c>
    </row>
    <row r="135" spans="1:9" x14ac:dyDescent="0.2">
      <c r="A135" s="48" t="s">
        <v>139</v>
      </c>
      <c r="B135" t="s">
        <v>155</v>
      </c>
      <c r="C135" s="63">
        <f>C133-C134</f>
        <v>5.40540540540424E-4</v>
      </c>
      <c r="D135" s="63">
        <f>D133-D134</f>
        <v>-3.9336492890994501E-3</v>
      </c>
      <c r="E135" s="63">
        <f>E133-E134</f>
        <v>0.25936026936026946</v>
      </c>
      <c r="F135" s="64">
        <f>F133-F134</f>
        <v>0.13893899204244026</v>
      </c>
      <c r="G135" s="64">
        <f t="shared" ref="G135:I135" si="127">G133-G134</f>
        <v>-2.1327433628318626E-2</v>
      </c>
      <c r="H135" s="64">
        <f t="shared" si="127"/>
        <v>-8.213080168776371E-2</v>
      </c>
      <c r="I135" s="64">
        <f t="shared" si="127"/>
        <v>-0.11426501917341286</v>
      </c>
    </row>
    <row r="136" spans="1:9" x14ac:dyDescent="0.2">
      <c r="A136" s="49" t="s">
        <v>116</v>
      </c>
      <c r="B136">
        <f>Historicals!B123</f>
        <v>126</v>
      </c>
      <c r="C136">
        <f>Historicals!C123</f>
        <v>131</v>
      </c>
      <c r="D136">
        <f>Historicals!D123</f>
        <v>129</v>
      </c>
      <c r="E136" s="67">
        <v>130</v>
      </c>
      <c r="F136" s="67">
        <v>138</v>
      </c>
      <c r="G136" s="67">
        <v>148</v>
      </c>
      <c r="H136" s="67">
        <v>195</v>
      </c>
      <c r="I136" s="67">
        <v>193</v>
      </c>
    </row>
    <row r="137" spans="1:9" x14ac:dyDescent="0.2">
      <c r="A137" s="48" t="s">
        <v>130</v>
      </c>
      <c r="B137" t="s">
        <v>155</v>
      </c>
      <c r="C137" s="63">
        <f>C136/B136-1</f>
        <v>3.9682539682539764E-2</v>
      </c>
      <c r="D137" s="63">
        <f>D136/C136-1</f>
        <v>-1.5267175572519109E-2</v>
      </c>
      <c r="E137" s="63">
        <f>E136/D136-1</f>
        <v>7.7519379844961378E-3</v>
      </c>
      <c r="F137" s="70">
        <f>F136/E136-1</f>
        <v>6.1538461538461542E-2</v>
      </c>
      <c r="G137" s="70">
        <f t="shared" ref="G137:I137" si="128">G136/F136-1</f>
        <v>7.2463768115942129E-2</v>
      </c>
      <c r="H137" s="70">
        <f t="shared" si="128"/>
        <v>0.31756756756756754</v>
      </c>
      <c r="I137" s="70">
        <f t="shared" si="128"/>
        <v>-1.025641025641022E-2</v>
      </c>
    </row>
    <row r="138" spans="1:9" x14ac:dyDescent="0.2">
      <c r="A138" s="48" t="s">
        <v>138</v>
      </c>
      <c r="B138" s="63">
        <f>Historicals!B227</f>
        <v>0</v>
      </c>
      <c r="C138" s="63">
        <f>Historicals!C227</f>
        <v>0.04</v>
      </c>
      <c r="D138" s="63">
        <f>Historicals!D227</f>
        <v>-0.02</v>
      </c>
      <c r="E138" s="80">
        <v>0.09</v>
      </c>
      <c r="F138" s="80">
        <v>0.02</v>
      </c>
      <c r="G138" s="80">
        <v>-0.04</v>
      </c>
      <c r="H138" s="80">
        <v>0.06</v>
      </c>
      <c r="I138" s="80">
        <v>0.16</v>
      </c>
    </row>
    <row r="139" spans="1:9" x14ac:dyDescent="0.2">
      <c r="A139" s="48" t="s">
        <v>139</v>
      </c>
      <c r="B139" t="s">
        <v>155</v>
      </c>
      <c r="C139" s="63">
        <f>C137-C138</f>
        <v>-3.1746031746023723E-4</v>
      </c>
      <c r="D139" s="63">
        <f t="shared" ref="D139:E139" si="129">D137-D138</f>
        <v>4.732824427480891E-3</v>
      </c>
      <c r="E139" s="63">
        <f t="shared" si="129"/>
        <v>-8.2248062015503859E-2</v>
      </c>
      <c r="F139" s="70">
        <f>F137-F138</f>
        <v>4.1538461538461538E-2</v>
      </c>
      <c r="G139" s="70">
        <f t="shared" ref="G139:I139" si="130">G137-G138</f>
        <v>0.11246376811594214</v>
      </c>
      <c r="H139" s="70">
        <f t="shared" si="130"/>
        <v>0.25756756756756755</v>
      </c>
      <c r="I139" s="70">
        <f t="shared" si="130"/>
        <v>-0.17025641025641022</v>
      </c>
    </row>
    <row r="140" spans="1:9" x14ac:dyDescent="0.2">
      <c r="A140" s="9" t="s">
        <v>131</v>
      </c>
      <c r="B140" s="56">
        <f>B143+B146</f>
        <v>1039</v>
      </c>
      <c r="C140" s="56">
        <f t="shared" ref="C140:I140" si="131">C143+C146</f>
        <v>1420</v>
      </c>
      <c r="D140" s="56">
        <f t="shared" si="131"/>
        <v>1561</v>
      </c>
      <c r="E140" s="56">
        <f t="shared" si="131"/>
        <v>1863</v>
      </c>
      <c r="F140" s="56">
        <f t="shared" si="131"/>
        <v>2426</v>
      </c>
      <c r="G140" s="56">
        <f t="shared" si="131"/>
        <v>2534</v>
      </c>
      <c r="H140" s="56">
        <f t="shared" si="131"/>
        <v>3289</v>
      </c>
      <c r="I140" s="56">
        <f t="shared" si="131"/>
        <v>2406</v>
      </c>
    </row>
    <row r="141" spans="1:9" x14ac:dyDescent="0.2">
      <c r="A141" s="50" t="s">
        <v>130</v>
      </c>
      <c r="B141" t="s">
        <v>155</v>
      </c>
      <c r="C141" s="63">
        <f>C140/B140-1</f>
        <v>0.36669874879692022</v>
      </c>
      <c r="D141" s="63">
        <f t="shared" ref="D141:I141" si="132">D140/C140-1</f>
        <v>9.9295774647887303E-2</v>
      </c>
      <c r="E141" s="63">
        <f t="shared" si="132"/>
        <v>0.19346572709801402</v>
      </c>
      <c r="F141" s="63">
        <f t="shared" si="132"/>
        <v>0.3022007514761138</v>
      </c>
      <c r="G141" s="63">
        <f t="shared" si="132"/>
        <v>4.4517724649629109E-2</v>
      </c>
      <c r="H141" s="63">
        <f t="shared" si="132"/>
        <v>0.29794790844514596</v>
      </c>
      <c r="I141" s="63">
        <f t="shared" si="132"/>
        <v>-0.26847065977500761</v>
      </c>
    </row>
    <row r="142" spans="1:9" x14ac:dyDescent="0.2">
      <c r="A142" s="50" t="s">
        <v>132</v>
      </c>
      <c r="B142" s="63">
        <f>B140/B126</f>
        <v>0.33876752526899251</v>
      </c>
      <c r="C142" s="63">
        <f t="shared" ref="C142:I142" si="133">C140/C126</f>
        <v>0.37516512549537651</v>
      </c>
      <c r="D142" s="63">
        <f t="shared" si="133"/>
        <v>0.36842105263157893</v>
      </c>
      <c r="E142" s="63">
        <f t="shared" si="133"/>
        <v>0.36287495130502534</v>
      </c>
      <c r="F142" s="63">
        <f t="shared" si="133"/>
        <v>0.3907860824742268</v>
      </c>
      <c r="G142" s="63">
        <f t="shared" si="133"/>
        <v>0.37939811349004343</v>
      </c>
      <c r="H142" s="63">
        <f t="shared" si="133"/>
        <v>0.39674306393244874</v>
      </c>
      <c r="I142" s="63">
        <f t="shared" si="133"/>
        <v>0.31880217304889358</v>
      </c>
    </row>
    <row r="143" spans="1:9" x14ac:dyDescent="0.2">
      <c r="A143" s="9" t="s">
        <v>133</v>
      </c>
      <c r="B143">
        <f>Historicals!B204</f>
        <v>46</v>
      </c>
      <c r="C143">
        <f>Historicals!C204</f>
        <v>48</v>
      </c>
      <c r="D143">
        <f>Historicals!D204</f>
        <v>54</v>
      </c>
      <c r="E143">
        <f>Historicals!E204</f>
        <v>56</v>
      </c>
      <c r="F143">
        <f>Historicals!F204</f>
        <v>50</v>
      </c>
      <c r="G143">
        <f>Historicals!G204</f>
        <v>44</v>
      </c>
      <c r="H143">
        <f>Historicals!H204</f>
        <v>46</v>
      </c>
      <c r="I143">
        <f>Historicals!I204</f>
        <v>41</v>
      </c>
    </row>
    <row r="144" spans="1:9" x14ac:dyDescent="0.2">
      <c r="A144" s="50" t="s">
        <v>130</v>
      </c>
      <c r="B144" t="s">
        <v>155</v>
      </c>
      <c r="C144" s="63">
        <f>C143/B143-1</f>
        <v>4.3478260869565188E-2</v>
      </c>
      <c r="D144" s="63">
        <f t="shared" ref="D144:I144" si="134">D143/C143-1</f>
        <v>0.125</v>
      </c>
      <c r="E144" s="63">
        <f t="shared" si="134"/>
        <v>3.7037037037036979E-2</v>
      </c>
      <c r="F144" s="63">
        <f t="shared" si="134"/>
        <v>-0.1071428571428571</v>
      </c>
      <c r="G144" s="63">
        <f t="shared" si="134"/>
        <v>-0.12</v>
      </c>
      <c r="H144" s="63">
        <f t="shared" si="134"/>
        <v>4.5454545454545414E-2</v>
      </c>
      <c r="I144" s="63">
        <f t="shared" si="134"/>
        <v>-0.10869565217391308</v>
      </c>
    </row>
    <row r="145" spans="1:14" x14ac:dyDescent="0.2">
      <c r="A145" s="50" t="s">
        <v>134</v>
      </c>
      <c r="B145" s="63">
        <f>B143/B126</f>
        <v>1.4998369742419302E-2</v>
      </c>
      <c r="C145" s="63">
        <f t="shared" ref="C145:I145" si="135">C143/C126</f>
        <v>1.2681638044914135E-2</v>
      </c>
      <c r="D145" s="63">
        <f t="shared" si="135"/>
        <v>1.2744866650932263E-2</v>
      </c>
      <c r="E145" s="63">
        <f t="shared" si="135"/>
        <v>1.090767432800935E-2</v>
      </c>
      <c r="F145" s="63">
        <f t="shared" si="135"/>
        <v>8.0541237113402053E-3</v>
      </c>
      <c r="G145" s="63">
        <f t="shared" si="135"/>
        <v>6.5878125467884411E-3</v>
      </c>
      <c r="H145" s="63">
        <f t="shared" si="135"/>
        <v>5.5488540410132689E-3</v>
      </c>
      <c r="I145" s="63">
        <f t="shared" si="135"/>
        <v>5.4326222340002651E-3</v>
      </c>
    </row>
    <row r="146" spans="1:14" x14ac:dyDescent="0.2">
      <c r="A146" s="9" t="s">
        <v>135</v>
      </c>
      <c r="B146" s="3">
        <f>Historicals!B159</f>
        <v>993</v>
      </c>
      <c r="C146" s="3">
        <f>Historicals!C159</f>
        <v>1372</v>
      </c>
      <c r="D146" s="3">
        <f>Historicals!D159</f>
        <v>1507</v>
      </c>
      <c r="E146" s="3">
        <f>Historicals!E159</f>
        <v>1807</v>
      </c>
      <c r="F146" s="3">
        <f>Historicals!F159</f>
        <v>2376</v>
      </c>
      <c r="G146" s="3">
        <f>Historicals!G159</f>
        <v>2490</v>
      </c>
      <c r="H146" s="3">
        <f>Historicals!H159</f>
        <v>3243</v>
      </c>
      <c r="I146" s="3">
        <f>Historicals!I159</f>
        <v>2365</v>
      </c>
    </row>
    <row r="147" spans="1:14" x14ac:dyDescent="0.2">
      <c r="A147" s="50" t="s">
        <v>130</v>
      </c>
      <c r="B147" t="s">
        <v>155</v>
      </c>
      <c r="C147" s="63">
        <f>C146/B146-1</f>
        <v>0.38167170191339372</v>
      </c>
      <c r="D147" s="63">
        <f t="shared" ref="D147:I147" si="136">D146/C146-1</f>
        <v>9.8396501457725938E-2</v>
      </c>
      <c r="E147" s="63">
        <f t="shared" si="136"/>
        <v>0.19907100199071004</v>
      </c>
      <c r="F147" s="63">
        <f t="shared" si="136"/>
        <v>0.31488655229662421</v>
      </c>
      <c r="G147" s="63">
        <f t="shared" si="136"/>
        <v>4.7979797979798011E-2</v>
      </c>
      <c r="H147" s="63">
        <f t="shared" si="136"/>
        <v>0.30240963855421676</v>
      </c>
      <c r="I147" s="63">
        <f t="shared" si="136"/>
        <v>-0.27073697193956214</v>
      </c>
    </row>
    <row r="148" spans="1:14" x14ac:dyDescent="0.2">
      <c r="A148" s="50" t="s">
        <v>132</v>
      </c>
      <c r="B148" s="63">
        <f>B146/B126</f>
        <v>0.3237691555265732</v>
      </c>
      <c r="C148" s="63">
        <f t="shared" ref="C148:I148" si="137">C146/C126</f>
        <v>0.36248348745046233</v>
      </c>
      <c r="D148" s="63">
        <f t="shared" si="137"/>
        <v>0.35567618598064671</v>
      </c>
      <c r="E148" s="63">
        <f t="shared" si="137"/>
        <v>0.35196727697701596</v>
      </c>
      <c r="F148" s="63">
        <f t="shared" si="137"/>
        <v>0.38273195876288657</v>
      </c>
      <c r="G148" s="63">
        <f t="shared" si="137"/>
        <v>0.37281030094325496</v>
      </c>
      <c r="H148" s="63">
        <f t="shared" si="137"/>
        <v>0.39119420989143544</v>
      </c>
      <c r="I148" s="63">
        <f t="shared" si="137"/>
        <v>0.31336955081489332</v>
      </c>
    </row>
    <row r="149" spans="1:14" x14ac:dyDescent="0.2">
      <c r="A149" s="9" t="s">
        <v>136</v>
      </c>
      <c r="B149" s="3"/>
      <c r="C149" s="3"/>
      <c r="D149" s="3"/>
      <c r="E149" s="3">
        <f>Historicals!E189</f>
        <v>76</v>
      </c>
      <c r="F149" s="3">
        <f>Historicals!F189</f>
        <v>49</v>
      </c>
      <c r="G149" s="3">
        <f>Historicals!G189</f>
        <v>28</v>
      </c>
      <c r="H149" s="3">
        <f>Historicals!H189</f>
        <v>94</v>
      </c>
      <c r="I149" s="3">
        <f>Historicals!I189</f>
        <v>78</v>
      </c>
    </row>
    <row r="150" spans="1:14" x14ac:dyDescent="0.2">
      <c r="A150" s="50" t="s">
        <v>130</v>
      </c>
      <c r="C150" s="63"/>
      <c r="D150" s="63"/>
      <c r="E150" s="63" t="s">
        <v>155</v>
      </c>
      <c r="F150" s="63">
        <f t="shared" ref="D150:I150" si="138">F149/E149-1</f>
        <v>-0.35526315789473684</v>
      </c>
      <c r="G150" s="63">
        <f t="shared" si="138"/>
        <v>-0.4285714285714286</v>
      </c>
      <c r="H150" s="63">
        <f t="shared" si="138"/>
        <v>2.3571428571428572</v>
      </c>
      <c r="I150" s="63">
        <f t="shared" si="138"/>
        <v>-0.17021276595744683</v>
      </c>
    </row>
    <row r="151" spans="1:14" x14ac:dyDescent="0.2">
      <c r="A151" s="50" t="s">
        <v>134</v>
      </c>
      <c r="B151" s="63"/>
      <c r="C151" s="63"/>
      <c r="D151" s="63"/>
      <c r="E151" s="63">
        <f t="shared" ref="C151:I151" si="139">E149/E126</f>
        <v>1.4803272302298403E-2</v>
      </c>
      <c r="F151" s="63">
        <f t="shared" si="139"/>
        <v>7.8930412371134018E-3</v>
      </c>
      <c r="G151" s="63">
        <f t="shared" si="139"/>
        <v>4.1922443479562805E-3</v>
      </c>
      <c r="H151" s="63">
        <f t="shared" si="139"/>
        <v>1.1338962605548853E-2</v>
      </c>
      <c r="I151" s="63">
        <f t="shared" si="139"/>
        <v>1.0335232542732211E-2</v>
      </c>
    </row>
    <row r="152" spans="1:14" x14ac:dyDescent="0.2">
      <c r="A152" s="47" t="s">
        <v>107</v>
      </c>
      <c r="B152" s="47"/>
      <c r="C152" s="47"/>
      <c r="D152" s="47"/>
      <c r="E152" s="47"/>
      <c r="F152" s="47"/>
      <c r="G152" s="47"/>
      <c r="H152" s="47"/>
      <c r="I152" s="47"/>
      <c r="J152" s="47"/>
      <c r="K152" s="47"/>
      <c r="L152" s="47"/>
      <c r="M152" s="47"/>
      <c r="N152" s="47"/>
    </row>
    <row r="153" spans="1:14" x14ac:dyDescent="0.2">
      <c r="A153" s="9" t="s">
        <v>137</v>
      </c>
      <c r="E153">
        <v>5166</v>
      </c>
      <c r="F153">
        <v>5254</v>
      </c>
      <c r="G153">
        <v>5028</v>
      </c>
      <c r="H153">
        <v>5343</v>
      </c>
      <c r="I153">
        <v>5955</v>
      </c>
      <c r="J153" s="78">
        <f>I153*(1+I154)</f>
        <v>6637.0999438517683</v>
      </c>
      <c r="K153" s="78">
        <f t="shared" ref="K153:N153" si="140">J153*(1+J154)</f>
        <v>7397.3292467971696</v>
      </c>
      <c r="L153" s="78">
        <f t="shared" si="140"/>
        <v>8244.6370325055486</v>
      </c>
      <c r="M153" s="78">
        <f t="shared" si="140"/>
        <v>9188.9974786768744</v>
      </c>
      <c r="N153" s="78">
        <f t="shared" si="140"/>
        <v>10241.527229182255</v>
      </c>
    </row>
    <row r="154" spans="1:14" x14ac:dyDescent="0.2">
      <c r="A154" s="48" t="s">
        <v>130</v>
      </c>
      <c r="E154" s="67" t="s">
        <v>155</v>
      </c>
      <c r="F154" s="70">
        <f>F153/E153-1</f>
        <v>1.7034456058846237E-2</v>
      </c>
      <c r="G154" s="70">
        <f t="shared" ref="G154:H154" si="141">G153/F153-1</f>
        <v>-4.3014845831747195E-2</v>
      </c>
      <c r="H154" s="70">
        <f t="shared" si="141"/>
        <v>6.2649164677804237E-2</v>
      </c>
      <c r="I154" s="70">
        <f>I153/H153-1</f>
        <v>0.11454239191465465</v>
      </c>
      <c r="J154" s="70">
        <f>J153/I153-1</f>
        <v>0.11454239191465465</v>
      </c>
      <c r="K154" s="70">
        <f t="shared" ref="K154:N154" si="142">K153/J153-1</f>
        <v>0.11454239191465465</v>
      </c>
      <c r="L154" s="70">
        <f t="shared" si="142"/>
        <v>0.11454239191465465</v>
      </c>
      <c r="M154" s="70">
        <f t="shared" si="142"/>
        <v>0.11454239191465465</v>
      </c>
      <c r="N154" s="70">
        <f t="shared" si="142"/>
        <v>0.11454239191465465</v>
      </c>
    </row>
    <row r="155" spans="1:14" x14ac:dyDescent="0.2">
      <c r="A155" s="49" t="s">
        <v>114</v>
      </c>
      <c r="E155">
        <v>3575</v>
      </c>
      <c r="F155">
        <v>3622</v>
      </c>
      <c r="G155">
        <v>3449</v>
      </c>
      <c r="H155" s="8">
        <v>3659</v>
      </c>
      <c r="I155" s="8">
        <v>4111</v>
      </c>
    </row>
    <row r="156" spans="1:14" x14ac:dyDescent="0.2">
      <c r="A156" s="48" t="s">
        <v>130</v>
      </c>
      <c r="E156" s="67" t="s">
        <v>155</v>
      </c>
      <c r="F156" s="70">
        <f>F155/E155-1</f>
        <v>1.3146853146853044E-2</v>
      </c>
      <c r="G156" s="70">
        <f t="shared" ref="G156:I156" si="143">G155/F155-1</f>
        <v>-4.7763666482606326E-2</v>
      </c>
      <c r="H156" s="70">
        <f t="shared" si="143"/>
        <v>6.0887213685126174E-2</v>
      </c>
      <c r="I156" s="70">
        <f t="shared" si="143"/>
        <v>0.12353101940420874</v>
      </c>
    </row>
    <row r="157" spans="1:14" x14ac:dyDescent="0.2">
      <c r="A157" s="48" t="s">
        <v>138</v>
      </c>
      <c r="E157" s="51">
        <v>0.09</v>
      </c>
      <c r="F157" s="51">
        <v>0.01</v>
      </c>
      <c r="G157" s="51">
        <v>-0.05</v>
      </c>
      <c r="H157" s="51">
        <v>0.06</v>
      </c>
      <c r="I157" s="51">
        <v>0.17</v>
      </c>
    </row>
    <row r="158" spans="1:14" x14ac:dyDescent="0.2">
      <c r="A158" s="48" t="s">
        <v>139</v>
      </c>
      <c r="E158" s="67" t="s">
        <v>155</v>
      </c>
      <c r="F158" s="70">
        <f>F156-F157</f>
        <v>3.1468531468530434E-3</v>
      </c>
      <c r="G158" s="70">
        <f t="shared" ref="G158:I158" si="144">G156-G157</f>
        <v>2.2363335173936766E-3</v>
      </c>
      <c r="H158" s="70">
        <f t="shared" si="144"/>
        <v>8.8721368512617582E-4</v>
      </c>
      <c r="I158" s="70">
        <f t="shared" si="144"/>
        <v>-4.646898059579127E-2</v>
      </c>
    </row>
    <row r="159" spans="1:14" x14ac:dyDescent="0.2">
      <c r="A159" s="49" t="s">
        <v>115</v>
      </c>
      <c r="E159">
        <v>1347</v>
      </c>
      <c r="F159">
        <v>1395</v>
      </c>
      <c r="G159">
        <v>1365</v>
      </c>
      <c r="H159" s="8">
        <v>1494</v>
      </c>
      <c r="I159" s="8">
        <v>1610</v>
      </c>
    </row>
    <row r="160" spans="1:14" x14ac:dyDescent="0.2">
      <c r="A160" s="48" t="s">
        <v>130</v>
      </c>
      <c r="E160" s="67" t="s">
        <v>155</v>
      </c>
      <c r="F160" s="70">
        <f>F159/E159-1</f>
        <v>3.563474387527843E-2</v>
      </c>
      <c r="G160" s="70">
        <f t="shared" ref="G160:I160" si="145">G159/F159-1</f>
        <v>-2.1505376344086002E-2</v>
      </c>
      <c r="H160" s="70">
        <f t="shared" si="145"/>
        <v>9.4505494505494614E-2</v>
      </c>
      <c r="I160" s="70">
        <f t="shared" si="145"/>
        <v>7.7643908969210251E-2</v>
      </c>
    </row>
    <row r="161" spans="1:9" x14ac:dyDescent="0.2">
      <c r="A161" s="48" t="s">
        <v>138</v>
      </c>
      <c r="E161" s="51">
        <v>0.14000000000000001</v>
      </c>
      <c r="F161" s="51">
        <v>0.04</v>
      </c>
      <c r="G161" s="51">
        <v>-0.02</v>
      </c>
      <c r="H161" s="51">
        <v>0.09</v>
      </c>
      <c r="I161" s="51">
        <v>0.12</v>
      </c>
    </row>
    <row r="162" spans="1:9" x14ac:dyDescent="0.2">
      <c r="A162" s="48" t="s">
        <v>139</v>
      </c>
      <c r="E162" s="67" t="s">
        <v>155</v>
      </c>
      <c r="F162" s="70">
        <f>F160-F161</f>
        <v>-4.3652561247215713E-3</v>
      </c>
      <c r="G162" s="70">
        <f t="shared" ref="G162:I162" si="146">G160-G161</f>
        <v>-1.505376344086002E-3</v>
      </c>
      <c r="H162" s="70">
        <f t="shared" si="146"/>
        <v>4.5054945054946172E-3</v>
      </c>
      <c r="I162" s="70">
        <f t="shared" si="146"/>
        <v>-4.2356091030789744E-2</v>
      </c>
    </row>
    <row r="163" spans="1:9" x14ac:dyDescent="0.2">
      <c r="A163" s="49" t="s">
        <v>116</v>
      </c>
      <c r="E163">
        <v>244</v>
      </c>
      <c r="F163">
        <v>237</v>
      </c>
      <c r="G163">
        <v>214</v>
      </c>
      <c r="H163">
        <v>190</v>
      </c>
      <c r="I163">
        <v>234</v>
      </c>
    </row>
    <row r="164" spans="1:9" x14ac:dyDescent="0.2">
      <c r="A164" s="48" t="s">
        <v>130</v>
      </c>
      <c r="E164" s="67" t="s">
        <v>155</v>
      </c>
      <c r="F164" s="70">
        <f>F163/E163-1</f>
        <v>-2.8688524590163911E-2</v>
      </c>
      <c r="G164" s="70">
        <f t="shared" ref="G164:I164" si="147">G163/F163-1</f>
        <v>-9.7046413502109741E-2</v>
      </c>
      <c r="H164" s="70">
        <f t="shared" si="147"/>
        <v>-0.11214953271028039</v>
      </c>
      <c r="I164" s="70">
        <f t="shared" si="147"/>
        <v>0.23157894736842111</v>
      </c>
    </row>
    <row r="165" spans="1:9" x14ac:dyDescent="0.2">
      <c r="A165" s="48" t="s">
        <v>138</v>
      </c>
      <c r="E165" s="51">
        <v>-0.09</v>
      </c>
      <c r="F165" s="51">
        <v>-0.03</v>
      </c>
      <c r="G165" s="51">
        <v>-0.1</v>
      </c>
      <c r="H165" s="51">
        <v>-0.11</v>
      </c>
      <c r="I165" s="51">
        <v>0.28000000000000003</v>
      </c>
    </row>
    <row r="166" spans="1:9" x14ac:dyDescent="0.2">
      <c r="A166" s="48" t="s">
        <v>139</v>
      </c>
      <c r="E166" s="67" t="s">
        <v>155</v>
      </c>
      <c r="F166" s="81">
        <f>F164-F165</f>
        <v>1.3114754098360881E-3</v>
      </c>
      <c r="G166" s="81">
        <f t="shared" ref="G166:I166" si="148">G164-G165</f>
        <v>2.9535864978902648E-3</v>
      </c>
      <c r="H166" s="81">
        <f t="shared" si="148"/>
        <v>-2.1495327102803857E-3</v>
      </c>
      <c r="I166" s="81">
        <f t="shared" si="148"/>
        <v>-4.842105263157892E-2</v>
      </c>
    </row>
    <row r="167" spans="1:9" x14ac:dyDescent="0.2">
      <c r="A167" s="9" t="s">
        <v>131</v>
      </c>
      <c r="E167" s="3">
        <v>1189</v>
      </c>
      <c r="F167" s="3">
        <v>1323</v>
      </c>
      <c r="G167" s="3">
        <v>1184</v>
      </c>
      <c r="H167" s="3">
        <v>1530</v>
      </c>
      <c r="I167" s="3">
        <v>1896</v>
      </c>
    </row>
    <row r="168" spans="1:9" x14ac:dyDescent="0.2">
      <c r="A168" s="50" t="s">
        <v>130</v>
      </c>
      <c r="E168" s="67" t="s">
        <v>155</v>
      </c>
      <c r="F168" s="70">
        <f>F167/E167-1</f>
        <v>0.11269974768713209</v>
      </c>
      <c r="G168" s="70">
        <f t="shared" ref="G168" si="149">G167/F167-1</f>
        <v>-0.1050642479213908</v>
      </c>
      <c r="H168" s="70">
        <f t="shared" ref="H168" si="150">H167/G167-1</f>
        <v>0.29222972972972983</v>
      </c>
      <c r="I168" s="70">
        <f t="shared" ref="I168" si="151">I167/H167-1</f>
        <v>0.23921568627450984</v>
      </c>
    </row>
    <row r="169" spans="1:9" x14ac:dyDescent="0.2">
      <c r="A169" s="50" t="s">
        <v>132</v>
      </c>
      <c r="E169" s="70">
        <f>E173/E153</f>
        <v>0.23015873015873015</v>
      </c>
      <c r="F169" s="70">
        <f t="shared" ref="F169:I169" si="152">F173/F153</f>
        <v>0.25180814617434338</v>
      </c>
      <c r="G169" s="70">
        <f t="shared" si="152"/>
        <v>0.2354813046937152</v>
      </c>
      <c r="H169" s="70">
        <f t="shared" si="152"/>
        <v>0.28635597978663674</v>
      </c>
      <c r="I169" s="70">
        <f t="shared" si="152"/>
        <v>0.31838790931989924</v>
      </c>
    </row>
    <row r="170" spans="1:9" x14ac:dyDescent="0.2">
      <c r="A170" s="9" t="s">
        <v>133</v>
      </c>
      <c r="E170" s="79" t="s">
        <v>144</v>
      </c>
      <c r="F170" s="79" t="s">
        <v>144</v>
      </c>
      <c r="G170" s="79" t="s">
        <v>144</v>
      </c>
      <c r="H170" s="79" t="s">
        <v>144</v>
      </c>
      <c r="I170" s="79" t="s">
        <v>144</v>
      </c>
    </row>
    <row r="171" spans="1:9" x14ac:dyDescent="0.2">
      <c r="A171" s="50" t="s">
        <v>130</v>
      </c>
      <c r="E171" s="79" t="s">
        <v>144</v>
      </c>
      <c r="F171" s="79" t="s">
        <v>144</v>
      </c>
      <c r="G171" s="79" t="s">
        <v>144</v>
      </c>
      <c r="H171" s="79" t="s">
        <v>144</v>
      </c>
      <c r="I171" s="79" t="s">
        <v>144</v>
      </c>
    </row>
    <row r="172" spans="1:9" x14ac:dyDescent="0.2">
      <c r="A172" s="50" t="s">
        <v>134</v>
      </c>
      <c r="E172" s="79" t="s">
        <v>144</v>
      </c>
      <c r="F172" s="79" t="s">
        <v>144</v>
      </c>
      <c r="G172" s="79" t="s">
        <v>144</v>
      </c>
      <c r="H172" s="79" t="s">
        <v>144</v>
      </c>
      <c r="I172" s="79" t="s">
        <v>144</v>
      </c>
    </row>
    <row r="173" spans="1:9" x14ac:dyDescent="0.2">
      <c r="A173" s="9" t="s">
        <v>135</v>
      </c>
      <c r="E173" s="3">
        <v>1189</v>
      </c>
      <c r="F173" s="3">
        <v>1323</v>
      </c>
      <c r="G173" s="3">
        <v>1184</v>
      </c>
      <c r="H173" s="3">
        <v>1530</v>
      </c>
      <c r="I173" s="3">
        <v>1896</v>
      </c>
    </row>
    <row r="174" spans="1:9" x14ac:dyDescent="0.2">
      <c r="A174" s="50" t="s">
        <v>130</v>
      </c>
      <c r="E174" s="67" t="s">
        <v>155</v>
      </c>
      <c r="F174" s="70">
        <f>F173/E173-1</f>
        <v>0.11269974768713209</v>
      </c>
      <c r="G174" s="70">
        <f t="shared" ref="G174:I174" si="153">G173/F173-1</f>
        <v>-0.1050642479213908</v>
      </c>
      <c r="H174" s="70">
        <f t="shared" si="153"/>
        <v>0.29222972972972983</v>
      </c>
      <c r="I174" s="70">
        <f t="shared" si="153"/>
        <v>0.23921568627450984</v>
      </c>
    </row>
    <row r="175" spans="1:9" x14ac:dyDescent="0.2">
      <c r="A175" s="50" t="s">
        <v>132</v>
      </c>
      <c r="E175" s="66">
        <f>E167/E153</f>
        <v>0.23015873015873015</v>
      </c>
      <c r="F175" s="66">
        <f t="shared" ref="F175:I175" si="154">F167/F153</f>
        <v>0.25180814617434338</v>
      </c>
      <c r="G175" s="66">
        <f t="shared" si="154"/>
        <v>0.2354813046937152</v>
      </c>
      <c r="H175" s="66">
        <f t="shared" si="154"/>
        <v>0.28635597978663674</v>
      </c>
      <c r="I175" s="66">
        <f t="shared" si="154"/>
        <v>0.31838790931989924</v>
      </c>
    </row>
    <row r="176" spans="1:9" x14ac:dyDescent="0.2">
      <c r="A176" s="9" t="s">
        <v>136</v>
      </c>
      <c r="E176" s="3">
        <v>49</v>
      </c>
      <c r="F176" s="3">
        <v>47</v>
      </c>
      <c r="G176" s="3">
        <v>41</v>
      </c>
      <c r="H176" s="3">
        <v>54</v>
      </c>
      <c r="I176" s="3">
        <v>56</v>
      </c>
    </row>
    <row r="177" spans="1:11" x14ac:dyDescent="0.2">
      <c r="A177" s="50" t="s">
        <v>130</v>
      </c>
      <c r="E177" s="67" t="s">
        <v>155</v>
      </c>
      <c r="F177" s="70">
        <f>F176/E176-1</f>
        <v>-4.081632653061229E-2</v>
      </c>
      <c r="G177" s="70">
        <f t="shared" ref="G177:I177" si="155">G176/F176-1</f>
        <v>-0.12765957446808507</v>
      </c>
      <c r="H177" s="70">
        <f t="shared" si="155"/>
        <v>0.31707317073170738</v>
      </c>
      <c r="I177" s="70">
        <f t="shared" si="155"/>
        <v>3.7037037037036979E-2</v>
      </c>
    </row>
    <row r="178" spans="1:11" x14ac:dyDescent="0.2">
      <c r="A178" s="50" t="s">
        <v>134</v>
      </c>
      <c r="E178" s="70">
        <f>E176/E153</f>
        <v>9.485094850948509E-3</v>
      </c>
      <c r="F178" s="70">
        <f t="shared" ref="F178:I178" si="156">F176/F153</f>
        <v>8.9455652835934533E-3</v>
      </c>
      <c r="G178" s="70">
        <f t="shared" si="156"/>
        <v>8.1543357199681775E-3</v>
      </c>
      <c r="H178" s="70">
        <f t="shared" si="156"/>
        <v>1.0106681639528355E-2</v>
      </c>
      <c r="I178" s="70">
        <f t="shared" si="156"/>
        <v>9.4038623005877411E-3</v>
      </c>
    </row>
    <row r="179" spans="1:11" x14ac:dyDescent="0.2">
      <c r="A179" s="47" t="s">
        <v>152</v>
      </c>
      <c r="B179" s="47"/>
      <c r="C179" s="47"/>
      <c r="D179" s="47"/>
      <c r="E179" s="47"/>
      <c r="F179" s="47"/>
      <c r="G179" s="47"/>
      <c r="H179" s="47"/>
      <c r="I179" s="47"/>
      <c r="J179" s="47"/>
      <c r="K179" s="47"/>
    </row>
    <row r="180" spans="1:11" x14ac:dyDescent="0.2">
      <c r="A180" s="73" t="s">
        <v>158</v>
      </c>
      <c r="B180">
        <v>755</v>
      </c>
      <c r="C180">
        <v>869</v>
      </c>
      <c r="D180">
        <v>1014</v>
      </c>
    </row>
    <row r="181" spans="1:11" x14ac:dyDescent="0.2">
      <c r="A181" s="75" t="s">
        <v>159</v>
      </c>
      <c r="B181" s="67" t="s">
        <v>155</v>
      </c>
      <c r="C181" s="70">
        <f>C180/B180-1</f>
        <v>0.15099337748344377</v>
      </c>
      <c r="D181" s="70">
        <f>D180/C180-1</f>
        <v>0.16685845799769861</v>
      </c>
    </row>
    <row r="182" spans="1:11" x14ac:dyDescent="0.2">
      <c r="A182" s="76" t="s">
        <v>160</v>
      </c>
      <c r="B182" s="3">
        <v>452</v>
      </c>
      <c r="C182" s="3">
        <v>570</v>
      </c>
      <c r="D182" s="3">
        <v>666</v>
      </c>
    </row>
    <row r="183" spans="1:11" x14ac:dyDescent="0.2">
      <c r="A183" s="75" t="s">
        <v>159</v>
      </c>
      <c r="B183" t="s">
        <v>155</v>
      </c>
      <c r="C183" s="63">
        <f>C182/B182-1</f>
        <v>0.26106194690265494</v>
      </c>
      <c r="D183" s="63">
        <f>D182/C182-1</f>
        <v>0.16842105263157903</v>
      </c>
    </row>
    <row r="184" spans="1:11" x14ac:dyDescent="0.2">
      <c r="A184" s="75" t="s">
        <v>161</v>
      </c>
      <c r="B184" s="33">
        <v>-0.17</v>
      </c>
      <c r="C184" s="33">
        <v>-0.01</v>
      </c>
      <c r="D184" s="33">
        <v>0.21</v>
      </c>
    </row>
    <row r="185" spans="1:11" x14ac:dyDescent="0.2">
      <c r="A185" s="75" t="s">
        <v>162</v>
      </c>
      <c r="B185" t="s">
        <v>155</v>
      </c>
      <c r="C185" s="63">
        <f>C183-C184</f>
        <v>0.27106194690265495</v>
      </c>
      <c r="D185" s="63">
        <f>D183-D184</f>
        <v>-4.1578947368420965E-2</v>
      </c>
    </row>
    <row r="186" spans="1:11" x14ac:dyDescent="0.2">
      <c r="A186" s="76" t="s">
        <v>163</v>
      </c>
      <c r="B186" s="3">
        <v>230</v>
      </c>
      <c r="C186" s="3">
        <v>228</v>
      </c>
      <c r="D186" s="3">
        <v>275</v>
      </c>
    </row>
    <row r="187" spans="1:11" x14ac:dyDescent="0.2">
      <c r="A187" s="75" t="s">
        <v>159</v>
      </c>
      <c r="B187" t="s">
        <v>155</v>
      </c>
      <c r="C187" s="63">
        <f>C186/B186-1</f>
        <v>-8.6956521739129933E-3</v>
      </c>
      <c r="D187" s="63">
        <f>D186/C186-1</f>
        <v>0.20614035087719307</v>
      </c>
    </row>
    <row r="188" spans="1:11" x14ac:dyDescent="0.2">
      <c r="A188" s="75" t="s">
        <v>161</v>
      </c>
      <c r="B188" s="33">
        <v>-0.15</v>
      </c>
      <c r="C188" s="33">
        <v>-0.03</v>
      </c>
      <c r="D188" s="33">
        <v>0.03</v>
      </c>
    </row>
    <row r="189" spans="1:11" x14ac:dyDescent="0.2">
      <c r="A189" s="75" t="s">
        <v>162</v>
      </c>
      <c r="B189" t="s">
        <v>155</v>
      </c>
      <c r="C189" s="63">
        <f>C187-C188</f>
        <v>2.1304347826087006E-2</v>
      </c>
      <c r="D189" s="63">
        <f>D187-D188</f>
        <v>0.17614035087719307</v>
      </c>
    </row>
    <row r="190" spans="1:11" x14ac:dyDescent="0.2">
      <c r="A190" s="76" t="s">
        <v>164</v>
      </c>
      <c r="B190" s="3">
        <v>73</v>
      </c>
      <c r="C190" s="3">
        <v>71</v>
      </c>
      <c r="D190" s="3">
        <v>73</v>
      </c>
    </row>
    <row r="191" spans="1:11" x14ac:dyDescent="0.2">
      <c r="A191" s="75" t="s">
        <v>159</v>
      </c>
      <c r="B191" t="s">
        <v>155</v>
      </c>
      <c r="C191" s="63">
        <f>C190/B190-1</f>
        <v>-2.7397260273972601E-2</v>
      </c>
      <c r="D191" s="63">
        <f>D190/C190-1</f>
        <v>2.8169014084507005E-2</v>
      </c>
    </row>
    <row r="192" spans="1:11" x14ac:dyDescent="0.2">
      <c r="A192" s="75" t="s">
        <v>161</v>
      </c>
      <c r="B192" s="33">
        <v>-0.01</v>
      </c>
      <c r="C192" s="33">
        <v>-0.05</v>
      </c>
      <c r="D192" s="33">
        <v>0.08</v>
      </c>
    </row>
    <row r="193" spans="1:11" x14ac:dyDescent="0.2">
      <c r="A193" s="75" t="s">
        <v>162</v>
      </c>
      <c r="B193" t="s">
        <v>155</v>
      </c>
      <c r="C193" s="63">
        <f>C191-C192</f>
        <v>2.2602739726027402E-2</v>
      </c>
      <c r="D193" s="63">
        <f>D191-D192</f>
        <v>-5.1830985915492997E-2</v>
      </c>
    </row>
    <row r="194" spans="1:11" x14ac:dyDescent="0.2">
      <c r="A194" s="73" t="s">
        <v>165</v>
      </c>
      <c r="B194" s="3">
        <v>100</v>
      </c>
      <c r="C194" s="3">
        <v>174</v>
      </c>
      <c r="D194" s="3">
        <v>224</v>
      </c>
    </row>
    <row r="195" spans="1:11" x14ac:dyDescent="0.2">
      <c r="A195" s="77" t="s">
        <v>159</v>
      </c>
      <c r="B195" t="s">
        <v>155</v>
      </c>
      <c r="C195" s="63">
        <f>C194/B194-1</f>
        <v>0.74</v>
      </c>
      <c r="D195" s="63">
        <f>D194/C194-1</f>
        <v>0.28735632183908044</v>
      </c>
    </row>
    <row r="196" spans="1:11" x14ac:dyDescent="0.2">
      <c r="A196" s="77" t="s">
        <v>166</v>
      </c>
      <c r="B196" s="63">
        <f>B200/B180</f>
        <v>0.13245033112582782</v>
      </c>
      <c r="C196" s="63">
        <f t="shared" ref="C196:D196" si="157">C200/C180</f>
        <v>0.2002301495972382</v>
      </c>
      <c r="D196" s="63">
        <f t="shared" si="157"/>
        <v>0.22090729783037474</v>
      </c>
    </row>
    <row r="197" spans="1:11" x14ac:dyDescent="0.2">
      <c r="A197" s="73" t="s">
        <v>167</v>
      </c>
      <c r="B197" s="79" t="s">
        <v>144</v>
      </c>
      <c r="C197" s="79" t="s">
        <v>144</v>
      </c>
      <c r="D197" s="79" t="s">
        <v>144</v>
      </c>
    </row>
    <row r="198" spans="1:11" x14ac:dyDescent="0.2">
      <c r="A198" s="77" t="s">
        <v>159</v>
      </c>
      <c r="B198" s="79" t="s">
        <v>144</v>
      </c>
      <c r="C198" s="79" t="s">
        <v>144</v>
      </c>
      <c r="D198" s="79" t="s">
        <v>144</v>
      </c>
    </row>
    <row r="199" spans="1:11" x14ac:dyDescent="0.2">
      <c r="A199" s="77" t="s">
        <v>168</v>
      </c>
      <c r="B199" s="79" t="s">
        <v>144</v>
      </c>
      <c r="C199" s="79" t="s">
        <v>144</v>
      </c>
      <c r="D199" s="79" t="s">
        <v>144</v>
      </c>
    </row>
    <row r="200" spans="1:11" x14ac:dyDescent="0.2">
      <c r="A200" s="73" t="s">
        <v>169</v>
      </c>
      <c r="B200" s="3">
        <v>100</v>
      </c>
      <c r="C200" s="3">
        <v>174</v>
      </c>
      <c r="D200" s="3">
        <v>224</v>
      </c>
    </row>
    <row r="201" spans="1:11" x14ac:dyDescent="0.2">
      <c r="A201" s="77" t="s">
        <v>159</v>
      </c>
      <c r="B201" t="s">
        <v>155</v>
      </c>
      <c r="C201" s="63">
        <f>C200/B200-1</f>
        <v>0.74</v>
      </c>
      <c r="D201" s="63">
        <f>D200/C200-1</f>
        <v>0.28735632183908044</v>
      </c>
    </row>
    <row r="202" spans="1:11" x14ac:dyDescent="0.2">
      <c r="A202" s="77" t="s">
        <v>166</v>
      </c>
      <c r="B202" s="63">
        <f>B194/B180</f>
        <v>0.13245033112582782</v>
      </c>
      <c r="C202" s="63">
        <f t="shared" ref="C202:D202" si="158">C194/C180</f>
        <v>0.2002301495972382</v>
      </c>
      <c r="D202" s="63">
        <f t="shared" si="158"/>
        <v>0.22090729783037474</v>
      </c>
    </row>
    <row r="203" spans="1:11" x14ac:dyDescent="0.2">
      <c r="A203" s="73" t="s">
        <v>170</v>
      </c>
      <c r="B203" s="79" t="s">
        <v>144</v>
      </c>
      <c r="C203" s="79" t="s">
        <v>144</v>
      </c>
      <c r="D203" s="79" t="s">
        <v>144</v>
      </c>
    </row>
    <row r="204" spans="1:11" x14ac:dyDescent="0.2">
      <c r="A204" s="77" t="s">
        <v>159</v>
      </c>
      <c r="B204" s="79" t="s">
        <v>144</v>
      </c>
      <c r="C204" s="79" t="s">
        <v>144</v>
      </c>
      <c r="D204" s="79" t="s">
        <v>144</v>
      </c>
    </row>
    <row r="205" spans="1:11" x14ac:dyDescent="0.2">
      <c r="A205" s="77" t="s">
        <v>168</v>
      </c>
      <c r="B205" s="79" t="s">
        <v>144</v>
      </c>
      <c r="C205" s="79" t="s">
        <v>144</v>
      </c>
      <c r="D205" s="79" t="s">
        <v>144</v>
      </c>
    </row>
    <row r="206" spans="1:11" x14ac:dyDescent="0.2">
      <c r="A206" s="47" t="s">
        <v>153</v>
      </c>
      <c r="B206" s="47"/>
      <c r="C206" s="47"/>
      <c r="D206" s="47"/>
      <c r="E206" s="47"/>
      <c r="F206" s="47"/>
      <c r="G206" s="47"/>
      <c r="H206" s="47"/>
      <c r="I206" s="47"/>
      <c r="J206" s="47"/>
      <c r="K206" s="47"/>
    </row>
    <row r="207" spans="1:11" x14ac:dyDescent="0.2">
      <c r="A207" s="73" t="s">
        <v>158</v>
      </c>
      <c r="B207" s="3">
        <v>3898</v>
      </c>
      <c r="C207" s="3">
        <v>3701</v>
      </c>
      <c r="D207" s="3">
        <v>3995</v>
      </c>
    </row>
    <row r="208" spans="1:11" x14ac:dyDescent="0.2">
      <c r="A208" s="75" t="s">
        <v>159</v>
      </c>
      <c r="B208" s="67" t="s">
        <v>155</v>
      </c>
      <c r="C208" s="70">
        <f>C207/B207-1</f>
        <v>-5.0538737814263768E-2</v>
      </c>
      <c r="D208" s="70">
        <f>D207/C207-1</f>
        <v>7.9437989732504821E-2</v>
      </c>
    </row>
    <row r="209" spans="1:4" x14ac:dyDescent="0.2">
      <c r="A209" s="76" t="s">
        <v>160</v>
      </c>
      <c r="B209" s="3">
        <v>2641</v>
      </c>
      <c r="C209" s="3">
        <v>2536</v>
      </c>
      <c r="D209" s="3">
        <v>2816</v>
      </c>
    </row>
    <row r="210" spans="1:4" x14ac:dyDescent="0.2">
      <c r="A210" s="75" t="s">
        <v>159</v>
      </c>
      <c r="B210" s="67" t="s">
        <v>155</v>
      </c>
      <c r="C210" s="70">
        <f>C209/B209-1</f>
        <v>-3.9757667550170406E-2</v>
      </c>
      <c r="D210" s="70">
        <f>D209/C209-1</f>
        <v>0.11041009463722395</v>
      </c>
    </row>
    <row r="211" spans="1:4" x14ac:dyDescent="0.2">
      <c r="A211" s="75" t="s">
        <v>161</v>
      </c>
      <c r="B211" s="51">
        <v>0</v>
      </c>
      <c r="C211" s="51">
        <v>-0.04</v>
      </c>
      <c r="D211" s="51">
        <v>0.11</v>
      </c>
    </row>
    <row r="212" spans="1:4" x14ac:dyDescent="0.2">
      <c r="A212" s="75" t="s">
        <v>162</v>
      </c>
      <c r="B212" s="67" t="s">
        <v>155</v>
      </c>
      <c r="C212" s="70">
        <f>C210-C211</f>
        <v>2.4233244982959506E-4</v>
      </c>
      <c r="D212" s="70">
        <f>D210-D211</f>
        <v>4.100946372239539E-4</v>
      </c>
    </row>
    <row r="213" spans="1:4" x14ac:dyDescent="0.2">
      <c r="A213" s="76" t="s">
        <v>163</v>
      </c>
      <c r="B213" s="3">
        <v>1021</v>
      </c>
      <c r="C213" s="3">
        <v>947</v>
      </c>
      <c r="D213" s="3">
        <v>966</v>
      </c>
    </row>
    <row r="214" spans="1:4" x14ac:dyDescent="0.2">
      <c r="A214" s="75" t="s">
        <v>159</v>
      </c>
      <c r="B214" s="67" t="s">
        <v>155</v>
      </c>
      <c r="C214" s="70">
        <f>C213/B213-1</f>
        <v>-7.2477962781586691E-2</v>
      </c>
      <c r="D214" s="70">
        <f>D213/C213-1</f>
        <v>2.0063357972544882E-2</v>
      </c>
    </row>
    <row r="215" spans="1:4" x14ac:dyDescent="0.2">
      <c r="A215" s="75" t="s">
        <v>161</v>
      </c>
      <c r="B215" s="51">
        <v>-0.04</v>
      </c>
      <c r="C215" s="51">
        <v>-7.0000000000000007E-2</v>
      </c>
      <c r="D215" s="51">
        <v>0.02</v>
      </c>
    </row>
    <row r="216" spans="1:4" x14ac:dyDescent="0.2">
      <c r="A216" s="75" t="s">
        <v>162</v>
      </c>
      <c r="B216" s="67" t="s">
        <v>155</v>
      </c>
      <c r="C216" s="70">
        <f>C214-C215</f>
        <v>-2.4779627815866845E-3</v>
      </c>
      <c r="D216" s="70">
        <f>D214-D215</f>
        <v>6.335797254488143E-5</v>
      </c>
    </row>
    <row r="217" spans="1:4" x14ac:dyDescent="0.2">
      <c r="A217" s="76" t="s">
        <v>164</v>
      </c>
      <c r="B217" s="3">
        <v>236</v>
      </c>
      <c r="C217" s="3">
        <v>218</v>
      </c>
      <c r="D217" s="3">
        <v>213</v>
      </c>
    </row>
    <row r="218" spans="1:4" x14ac:dyDescent="0.2">
      <c r="A218" s="75" t="s">
        <v>159</v>
      </c>
      <c r="B218" s="67" t="s">
        <v>155</v>
      </c>
      <c r="C218" s="70">
        <f>C217/B217-1</f>
        <v>-7.6271186440677985E-2</v>
      </c>
      <c r="D218" s="70">
        <f>D217/C217-1</f>
        <v>-2.2935779816513735E-2</v>
      </c>
    </row>
    <row r="219" spans="1:4" x14ac:dyDescent="0.2">
      <c r="A219" s="75" t="s">
        <v>161</v>
      </c>
      <c r="B219" s="51">
        <v>-0.04</v>
      </c>
      <c r="C219" s="51">
        <v>-0.08</v>
      </c>
      <c r="D219" s="51">
        <v>-0.02</v>
      </c>
    </row>
    <row r="220" spans="1:4" x14ac:dyDescent="0.2">
      <c r="A220" s="75" t="s">
        <v>162</v>
      </c>
      <c r="B220" s="67" t="s">
        <v>155</v>
      </c>
      <c r="C220" s="70">
        <f>C218-C219</f>
        <v>3.7288135593220167E-3</v>
      </c>
      <c r="D220" s="70">
        <f>D218-D219</f>
        <v>-2.9357798165137346E-3</v>
      </c>
    </row>
    <row r="221" spans="1:4" x14ac:dyDescent="0.2">
      <c r="A221" s="73" t="s">
        <v>165</v>
      </c>
      <c r="B221" s="56">
        <f>B227+B224</f>
        <v>845</v>
      </c>
      <c r="C221" s="56">
        <f t="shared" ref="C221:D221" si="159">C227+C224</f>
        <v>917</v>
      </c>
      <c r="D221" s="56">
        <f t="shared" si="159"/>
        <v>854</v>
      </c>
    </row>
    <row r="222" spans="1:4" x14ac:dyDescent="0.2">
      <c r="A222" s="77" t="s">
        <v>159</v>
      </c>
      <c r="B222" t="s">
        <v>155</v>
      </c>
      <c r="C222" s="63">
        <f>C221/B221-1</f>
        <v>8.5207100591715879E-2</v>
      </c>
      <c r="D222" s="63">
        <f>D221/C221-1</f>
        <v>-6.8702290076335881E-2</v>
      </c>
    </row>
    <row r="223" spans="1:4" x14ac:dyDescent="0.2">
      <c r="A223" s="77" t="s">
        <v>166</v>
      </c>
      <c r="B223" s="63">
        <f>B221/B207</f>
        <v>0.2167778347870703</v>
      </c>
      <c r="C223" s="63">
        <f t="shared" ref="C223:D223" si="160">C221/C207</f>
        <v>0.24777087273709808</v>
      </c>
      <c r="D223" s="63">
        <f t="shared" si="160"/>
        <v>0.21376720901126409</v>
      </c>
    </row>
    <row r="224" spans="1:4" x14ac:dyDescent="0.2">
      <c r="A224" s="73" t="s">
        <v>167</v>
      </c>
      <c r="B224" s="57">
        <v>27</v>
      </c>
      <c r="C224" s="57">
        <v>25</v>
      </c>
      <c r="D224" s="57">
        <v>38</v>
      </c>
    </row>
    <row r="225" spans="1:13" x14ac:dyDescent="0.2">
      <c r="A225" s="77" t="s">
        <v>159</v>
      </c>
      <c r="B225" t="s">
        <v>155</v>
      </c>
      <c r="C225" s="63">
        <f>C224/B224-1</f>
        <v>-7.407407407407407E-2</v>
      </c>
      <c r="D225" s="63">
        <f>D224/C224-1</f>
        <v>0.52</v>
      </c>
    </row>
    <row r="226" spans="1:13" x14ac:dyDescent="0.2">
      <c r="A226" s="77" t="s">
        <v>168</v>
      </c>
      <c r="B226" s="63">
        <f>B224/B207</f>
        <v>6.926629040533607E-3</v>
      </c>
      <c r="C226" s="63">
        <f t="shared" ref="C226:D226" si="161">C224/C207</f>
        <v>6.754931099702783E-3</v>
      </c>
      <c r="D226" s="63">
        <f t="shared" si="161"/>
        <v>9.5118898623279095E-3</v>
      </c>
    </row>
    <row r="227" spans="1:13" x14ac:dyDescent="0.2">
      <c r="A227" s="73" t="s">
        <v>169</v>
      </c>
      <c r="B227" s="3">
        <v>818</v>
      </c>
      <c r="C227" s="3">
        <v>892</v>
      </c>
      <c r="D227" s="3">
        <v>816</v>
      </c>
      <c r="E227" s="3"/>
      <c r="F227" s="3"/>
      <c r="G227" s="3"/>
    </row>
    <row r="228" spans="1:13" x14ac:dyDescent="0.2">
      <c r="A228" s="77" t="s">
        <v>159</v>
      </c>
      <c r="B228" t="s">
        <v>155</v>
      </c>
      <c r="C228" s="63">
        <f>C227/B227-1</f>
        <v>9.0464547677261642E-2</v>
      </c>
      <c r="D228" s="63">
        <f>D227/C227-1</f>
        <v>-8.5201793721973118E-2</v>
      </c>
    </row>
    <row r="229" spans="1:13" x14ac:dyDescent="0.2">
      <c r="A229" s="77" t="s">
        <v>166</v>
      </c>
      <c r="B229" s="63">
        <f>B227/B207</f>
        <v>0.20985120574653668</v>
      </c>
      <c r="C229" s="63">
        <f t="shared" ref="C229:D229" si="162">C227/C207</f>
        <v>0.24101594163739529</v>
      </c>
      <c r="D229" s="63">
        <f t="shared" si="162"/>
        <v>0.20425531914893616</v>
      </c>
    </row>
    <row r="230" spans="1:13" x14ac:dyDescent="0.2">
      <c r="A230" s="73" t="s">
        <v>170</v>
      </c>
      <c r="B230" s="79" t="s">
        <v>144</v>
      </c>
      <c r="C230" s="79" t="s">
        <v>144</v>
      </c>
      <c r="D230" s="79" t="s">
        <v>144</v>
      </c>
    </row>
    <row r="231" spans="1:13" x14ac:dyDescent="0.2">
      <c r="A231" s="77" t="s">
        <v>159</v>
      </c>
      <c r="B231" s="79" t="s">
        <v>144</v>
      </c>
      <c r="C231" s="79" t="s">
        <v>144</v>
      </c>
      <c r="D231" s="79" t="s">
        <v>144</v>
      </c>
    </row>
    <row r="232" spans="1:13" x14ac:dyDescent="0.2">
      <c r="A232" s="77" t="s">
        <v>168</v>
      </c>
      <c r="B232" s="79" t="s">
        <v>144</v>
      </c>
      <c r="C232" s="79" t="s">
        <v>144</v>
      </c>
      <c r="D232" s="79" t="s">
        <v>144</v>
      </c>
    </row>
    <row r="233" spans="1:13" x14ac:dyDescent="0.2">
      <c r="A233" s="47" t="s">
        <v>105</v>
      </c>
      <c r="B233" s="47"/>
      <c r="C233" s="47"/>
      <c r="D233" s="47"/>
      <c r="E233" s="47"/>
      <c r="F233" s="47"/>
      <c r="G233" s="47"/>
      <c r="H233" s="47"/>
      <c r="I233" s="47"/>
      <c r="J233" s="47"/>
      <c r="K233" s="47"/>
      <c r="L233" s="47"/>
      <c r="M233" s="47"/>
    </row>
    <row r="234" spans="1:13" x14ac:dyDescent="0.2">
      <c r="A234" s="73" t="s">
        <v>158</v>
      </c>
      <c r="B234" s="1">
        <f>Historicals!B146</f>
        <v>1982</v>
      </c>
      <c r="C234" s="1">
        <f>Historicals!C146</f>
        <v>1955</v>
      </c>
      <c r="D234" s="1">
        <f>Historicals!D146</f>
        <v>2042</v>
      </c>
      <c r="E234" s="1">
        <f>Historicals!E146</f>
        <v>1886</v>
      </c>
      <c r="F234" s="1">
        <f>Historicals!F146</f>
        <v>1906</v>
      </c>
      <c r="G234" s="1">
        <f>Historicals!G146</f>
        <v>1846</v>
      </c>
      <c r="H234" s="1">
        <f>Historicals!H146</f>
        <v>2205</v>
      </c>
      <c r="I234" s="1">
        <f>Historicals!I146</f>
        <v>2346</v>
      </c>
      <c r="J234">
        <f>I234*(1+I235)</f>
        <v>2496.0163265306123</v>
      </c>
      <c r="K234">
        <f t="shared" ref="K234:M234" si="163">J234*(1+J235)</f>
        <v>2655.6255338053588</v>
      </c>
      <c r="L234">
        <f t="shared" si="163"/>
        <v>2825.4410441303276</v>
      </c>
      <c r="M234">
        <f t="shared" si="163"/>
        <v>3006.1155054556684</v>
      </c>
    </row>
    <row r="235" spans="1:13" x14ac:dyDescent="0.2">
      <c r="A235" s="75" t="s">
        <v>159</v>
      </c>
      <c r="B235" s="67" t="s">
        <v>155</v>
      </c>
      <c r="C235" s="70">
        <f>C234/B234-1</f>
        <v>-1.3622603430877955E-2</v>
      </c>
      <c r="D235" s="70">
        <f t="shared" ref="D235:I235" si="164">D234/C234-1</f>
        <v>4.4501278772378416E-2</v>
      </c>
      <c r="E235" s="70">
        <f t="shared" si="164"/>
        <v>-7.6395690499510338E-2</v>
      </c>
      <c r="F235" s="70">
        <f t="shared" si="164"/>
        <v>1.0604453870625585E-2</v>
      </c>
      <c r="G235" s="70">
        <f t="shared" si="164"/>
        <v>-3.147953830010497E-2</v>
      </c>
      <c r="H235" s="70">
        <f t="shared" si="164"/>
        <v>0.19447453954496208</v>
      </c>
      <c r="I235" s="70">
        <f t="shared" si="164"/>
        <v>6.3945578231292544E-2</v>
      </c>
      <c r="J235" s="70">
        <f t="shared" ref="J235" si="165">J234/I234-1</f>
        <v>6.3945578231292544E-2</v>
      </c>
      <c r="K235" s="70">
        <f t="shared" ref="K235" si="166">K234/J234-1</f>
        <v>6.3945578231292544E-2</v>
      </c>
      <c r="L235" s="70">
        <f t="shared" ref="L235" si="167">L234/K234-1</f>
        <v>6.3945578231292544E-2</v>
      </c>
      <c r="M235" s="70">
        <f t="shared" ref="M235" si="168">M234/L234-1</f>
        <v>6.3945578231292544E-2</v>
      </c>
    </row>
    <row r="236" spans="1:13" x14ac:dyDescent="0.2">
      <c r="A236" s="76" t="s">
        <v>160</v>
      </c>
      <c r="E236" s="3">
        <v>1611</v>
      </c>
      <c r="F236" s="3">
        <v>1658</v>
      </c>
      <c r="G236" s="3">
        <v>1642</v>
      </c>
      <c r="H236" s="3">
        <v>1986</v>
      </c>
      <c r="I236" s="3">
        <v>2094</v>
      </c>
    </row>
    <row r="237" spans="1:13" x14ac:dyDescent="0.2">
      <c r="A237" s="75" t="s">
        <v>159</v>
      </c>
      <c r="E237" s="67" t="s">
        <v>155</v>
      </c>
      <c r="F237" s="70">
        <f>F236/E236-1</f>
        <v>2.9174425822470429E-2</v>
      </c>
      <c r="G237" s="70">
        <f t="shared" ref="G237:H237" si="169">G236/F236-1</f>
        <v>-9.6501809408926498E-3</v>
      </c>
      <c r="H237" s="70">
        <f t="shared" si="169"/>
        <v>0.2095006090133984</v>
      </c>
      <c r="I237" s="70">
        <f>I236/H236-1</f>
        <v>5.4380664652567967E-2</v>
      </c>
    </row>
    <row r="238" spans="1:13" x14ac:dyDescent="0.2">
      <c r="A238" s="75" t="s">
        <v>161</v>
      </c>
      <c r="E238" s="67"/>
      <c r="F238" s="51">
        <v>0.03</v>
      </c>
      <c r="G238" s="51">
        <v>-0.01</v>
      </c>
      <c r="H238" s="51">
        <v>0.21</v>
      </c>
      <c r="I238" s="51">
        <v>0.06</v>
      </c>
    </row>
    <row r="239" spans="1:13" x14ac:dyDescent="0.2">
      <c r="A239" s="75" t="s">
        <v>162</v>
      </c>
      <c r="E239" s="67"/>
      <c r="F239" s="70">
        <f>F237-F238</f>
        <v>-8.2557417752956996E-4</v>
      </c>
      <c r="G239" s="70">
        <f t="shared" ref="G239:I239" si="170">G237-G238</f>
        <v>3.4981905910735044E-4</v>
      </c>
      <c r="H239" s="70">
        <f t="shared" si="170"/>
        <v>-4.9939098660159442E-4</v>
      </c>
      <c r="I239" s="70">
        <f t="shared" si="170"/>
        <v>-5.6193353474320307E-3</v>
      </c>
    </row>
    <row r="240" spans="1:13" x14ac:dyDescent="0.2">
      <c r="A240" s="76" t="s">
        <v>163</v>
      </c>
      <c r="E240" s="3">
        <f>Historicals!E148</f>
        <v>144</v>
      </c>
      <c r="F240" s="3">
        <f>Historicals!F148</f>
        <v>118</v>
      </c>
      <c r="G240" s="3">
        <f>Historicals!G148</f>
        <v>89</v>
      </c>
      <c r="H240" s="3">
        <f>Historicals!H148</f>
        <v>104</v>
      </c>
      <c r="I240" s="3">
        <f>Historicals!I148</f>
        <v>103</v>
      </c>
    </row>
    <row r="241" spans="1:9" x14ac:dyDescent="0.2">
      <c r="A241" s="75" t="s">
        <v>159</v>
      </c>
      <c r="E241" s="67" t="s">
        <v>155</v>
      </c>
      <c r="F241" s="70">
        <f>F240/E240-1</f>
        <v>-0.18055555555555558</v>
      </c>
      <c r="G241" s="70">
        <f t="shared" ref="G241:I241" si="171">G240/F240-1</f>
        <v>-0.24576271186440679</v>
      </c>
      <c r="H241" s="70">
        <f t="shared" si="171"/>
        <v>0.1685393258426966</v>
      </c>
      <c r="I241" s="70">
        <f t="shared" si="171"/>
        <v>-9.6153846153845812E-3</v>
      </c>
    </row>
    <row r="242" spans="1:9" x14ac:dyDescent="0.2">
      <c r="A242" s="75" t="s">
        <v>161</v>
      </c>
      <c r="E242" s="67"/>
      <c r="F242" s="51">
        <v>-0.18</v>
      </c>
      <c r="G242" s="51">
        <v>-0.25</v>
      </c>
      <c r="H242" s="51">
        <v>0.17</v>
      </c>
      <c r="I242" s="51">
        <v>-0.03</v>
      </c>
    </row>
    <row r="243" spans="1:9" x14ac:dyDescent="0.2">
      <c r="A243" s="75" t="s">
        <v>162</v>
      </c>
      <c r="E243" s="67"/>
      <c r="F243" s="70">
        <f>F241-F242</f>
        <v>-5.5555555555558689E-4</v>
      </c>
      <c r="G243" s="70">
        <f t="shared" ref="G243:I243" si="172">G241-G242</f>
        <v>4.237288135593209E-3</v>
      </c>
      <c r="H243" s="70">
        <f t="shared" si="172"/>
        <v>-1.4606741573034154E-3</v>
      </c>
      <c r="I243" s="70">
        <f t="shared" si="172"/>
        <v>2.0384615384615418E-2</v>
      </c>
    </row>
    <row r="244" spans="1:9" x14ac:dyDescent="0.2">
      <c r="A244" s="76" t="s">
        <v>164</v>
      </c>
      <c r="E244" s="3">
        <f>Historicals!E149</f>
        <v>28</v>
      </c>
      <c r="F244" s="3">
        <f>Historicals!F149</f>
        <v>24</v>
      </c>
      <c r="G244" s="3">
        <f>Historicals!G149</f>
        <v>25</v>
      </c>
      <c r="H244" s="3">
        <f>Historicals!H149</f>
        <v>29</v>
      </c>
      <c r="I244" s="3">
        <f>Historicals!I149</f>
        <v>26</v>
      </c>
    </row>
    <row r="245" spans="1:9" x14ac:dyDescent="0.2">
      <c r="A245" s="75" t="s">
        <v>159</v>
      </c>
      <c r="E245" s="67" t="s">
        <v>155</v>
      </c>
      <c r="F245" s="70">
        <f>F244/E244-1</f>
        <v>-0.1428571428571429</v>
      </c>
      <c r="G245" s="70">
        <f t="shared" ref="G245:I245" si="173">G244/F244-1</f>
        <v>4.1666666666666741E-2</v>
      </c>
      <c r="H245" s="70">
        <f t="shared" si="173"/>
        <v>0.15999999999999992</v>
      </c>
      <c r="I245" s="70">
        <f t="shared" si="173"/>
        <v>-0.10344827586206895</v>
      </c>
    </row>
    <row r="246" spans="1:9" x14ac:dyDescent="0.2">
      <c r="A246" s="75" t="s">
        <v>161</v>
      </c>
      <c r="E246" s="67"/>
      <c r="F246" s="51">
        <v>-0.14000000000000001</v>
      </c>
      <c r="G246" s="51">
        <v>0.04</v>
      </c>
      <c r="H246" s="51">
        <v>0.16</v>
      </c>
      <c r="I246" s="51">
        <v>-0.16</v>
      </c>
    </row>
    <row r="247" spans="1:9" x14ac:dyDescent="0.2">
      <c r="A247" s="75" t="s">
        <v>162</v>
      </c>
      <c r="E247" s="67"/>
      <c r="F247" s="70">
        <f>F245-F246</f>
        <v>-2.8571428571428914E-3</v>
      </c>
      <c r="G247" s="70">
        <f t="shared" ref="G247:I247" si="174">G245-G246</f>
        <v>1.6666666666667398E-3</v>
      </c>
      <c r="H247" s="70">
        <f t="shared" si="174"/>
        <v>0</v>
      </c>
      <c r="I247" s="70">
        <f t="shared" si="174"/>
        <v>5.6551724137931053E-2</v>
      </c>
    </row>
    <row r="248" spans="1:9" x14ac:dyDescent="0.2">
      <c r="A248" s="73" t="s">
        <v>165</v>
      </c>
      <c r="B248" s="56">
        <f>B251+B254</f>
        <v>535</v>
      </c>
      <c r="C248" s="56">
        <f t="shared" ref="C248:I248" si="175">C251+C254</f>
        <v>514</v>
      </c>
      <c r="D248" s="56">
        <f t="shared" si="175"/>
        <v>505</v>
      </c>
      <c r="E248" s="56">
        <f t="shared" si="175"/>
        <v>343</v>
      </c>
      <c r="F248" s="56">
        <f t="shared" si="175"/>
        <v>334</v>
      </c>
      <c r="G248" s="56">
        <f t="shared" si="175"/>
        <v>322</v>
      </c>
      <c r="H248" s="56">
        <f t="shared" si="175"/>
        <v>569</v>
      </c>
      <c r="I248" s="56">
        <f t="shared" si="175"/>
        <v>691</v>
      </c>
    </row>
    <row r="249" spans="1:9" x14ac:dyDescent="0.2">
      <c r="A249" s="77" t="s">
        <v>159</v>
      </c>
      <c r="B249" s="67" t="s">
        <v>155</v>
      </c>
      <c r="C249" s="70">
        <f>C248/B248-1</f>
        <v>-3.9252336448598157E-2</v>
      </c>
      <c r="D249" s="70">
        <f t="shared" ref="D249:I249" si="176">D248/C248-1</f>
        <v>-1.7509727626459193E-2</v>
      </c>
      <c r="E249" s="70">
        <f t="shared" si="176"/>
        <v>-0.32079207920792074</v>
      </c>
      <c r="F249" s="70">
        <f t="shared" si="176"/>
        <v>-2.6239067055393583E-2</v>
      </c>
      <c r="G249" s="70">
        <f t="shared" si="176"/>
        <v>-3.59281437125748E-2</v>
      </c>
      <c r="H249" s="70">
        <f t="shared" si="176"/>
        <v>0.76708074534161486</v>
      </c>
      <c r="I249" s="70">
        <f t="shared" si="176"/>
        <v>0.21441124780316345</v>
      </c>
    </row>
    <row r="250" spans="1:9" x14ac:dyDescent="0.2">
      <c r="A250" s="77" t="s">
        <v>166</v>
      </c>
      <c r="B250" s="70">
        <f>B248/B234</f>
        <v>0.26992936427850656</v>
      </c>
      <c r="C250" s="70">
        <f t="shared" ref="C250:I250" si="177">C248/C234</f>
        <v>0.26291560102301792</v>
      </c>
      <c r="D250" s="70">
        <f t="shared" si="177"/>
        <v>0.24730656219392752</v>
      </c>
      <c r="E250" s="70">
        <f t="shared" si="177"/>
        <v>0.18186638388123011</v>
      </c>
      <c r="F250" s="70">
        <f t="shared" si="177"/>
        <v>0.17523609653725078</v>
      </c>
      <c r="G250" s="70">
        <f t="shared" si="177"/>
        <v>0.17443120260021669</v>
      </c>
      <c r="H250" s="70">
        <f t="shared" si="177"/>
        <v>0.25804988662131517</v>
      </c>
      <c r="I250" s="70">
        <f t="shared" si="177"/>
        <v>0.29454390451832907</v>
      </c>
    </row>
    <row r="251" spans="1:9" x14ac:dyDescent="0.2">
      <c r="A251" s="73" t="s">
        <v>167</v>
      </c>
      <c r="B251" s="57">
        <v>18</v>
      </c>
      <c r="C251" s="57">
        <v>27</v>
      </c>
      <c r="D251" s="57">
        <v>28</v>
      </c>
      <c r="E251" s="57">
        <v>33</v>
      </c>
      <c r="F251" s="57">
        <v>31</v>
      </c>
      <c r="G251" s="57">
        <v>25</v>
      </c>
      <c r="H251" s="3">
        <v>26</v>
      </c>
      <c r="I251" s="3">
        <v>22</v>
      </c>
    </row>
    <row r="252" spans="1:9" x14ac:dyDescent="0.2">
      <c r="A252" s="77" t="s">
        <v>159</v>
      </c>
      <c r="B252" s="67" t="s">
        <v>155</v>
      </c>
      <c r="C252" s="70">
        <f>C251/B251-1</f>
        <v>0.5</v>
      </c>
      <c r="D252" s="70">
        <f t="shared" ref="D252:I252" si="178">D251/C251-1</f>
        <v>3.7037037037036979E-2</v>
      </c>
      <c r="E252" s="70">
        <f t="shared" si="178"/>
        <v>0.1785714285714286</v>
      </c>
      <c r="F252" s="70">
        <f t="shared" si="178"/>
        <v>-6.0606060606060552E-2</v>
      </c>
      <c r="G252" s="70">
        <f t="shared" si="178"/>
        <v>-0.19354838709677424</v>
      </c>
      <c r="H252" s="70">
        <f t="shared" si="178"/>
        <v>4.0000000000000036E-2</v>
      </c>
      <c r="I252" s="70">
        <f t="shared" si="178"/>
        <v>-0.15384615384615385</v>
      </c>
    </row>
    <row r="253" spans="1:9" x14ac:dyDescent="0.2">
      <c r="A253" s="77" t="s">
        <v>168</v>
      </c>
      <c r="B253" s="70">
        <f>B251/B234</f>
        <v>9.0817356205852677E-3</v>
      </c>
      <c r="C253" s="70">
        <f t="shared" ref="C253:I253" si="179">C251/C234</f>
        <v>1.3810741687979539E-2</v>
      </c>
      <c r="D253" s="70">
        <f t="shared" si="179"/>
        <v>1.3712047012732615E-2</v>
      </c>
      <c r="E253" s="70">
        <f t="shared" si="179"/>
        <v>1.7497348886532343E-2</v>
      </c>
      <c r="F253" s="70">
        <f t="shared" si="179"/>
        <v>1.6264428121720881E-2</v>
      </c>
      <c r="G253" s="70">
        <f t="shared" si="179"/>
        <v>1.3542795232936078E-2</v>
      </c>
      <c r="H253" s="70">
        <f t="shared" si="179"/>
        <v>1.1791383219954649E-2</v>
      </c>
      <c r="I253" s="70">
        <f t="shared" si="179"/>
        <v>9.3776641091219103E-3</v>
      </c>
    </row>
    <row r="254" spans="1:9" x14ac:dyDescent="0.2">
      <c r="A254" s="73" t="s">
        <v>169</v>
      </c>
      <c r="B254" s="3">
        <v>517</v>
      </c>
      <c r="C254" s="3">
        <v>487</v>
      </c>
      <c r="D254" s="3">
        <v>477</v>
      </c>
      <c r="E254" s="3">
        <v>310</v>
      </c>
      <c r="F254" s="3">
        <v>303</v>
      </c>
      <c r="G254" s="3">
        <v>297</v>
      </c>
      <c r="H254" s="3">
        <v>543</v>
      </c>
      <c r="I254" s="3">
        <v>669</v>
      </c>
    </row>
    <row r="255" spans="1:9" x14ac:dyDescent="0.2">
      <c r="A255" s="77" t="s">
        <v>159</v>
      </c>
      <c r="B255" s="67" t="s">
        <v>155</v>
      </c>
      <c r="C255" s="70">
        <f>C254/B254-1</f>
        <v>-5.8027079303675011E-2</v>
      </c>
      <c r="D255" s="70">
        <f t="shared" ref="D255:I255" si="180">D254/C254-1</f>
        <v>-2.0533880903490731E-2</v>
      </c>
      <c r="E255" s="70">
        <f t="shared" si="180"/>
        <v>-0.35010482180293501</v>
      </c>
      <c r="F255" s="70">
        <f t="shared" si="180"/>
        <v>-2.2580645161290325E-2</v>
      </c>
      <c r="G255" s="70">
        <f t="shared" si="180"/>
        <v>-1.980198019801982E-2</v>
      </c>
      <c r="H255" s="70">
        <f t="shared" si="180"/>
        <v>0.82828282828282829</v>
      </c>
      <c r="I255" s="70">
        <f t="shared" si="180"/>
        <v>0.2320441988950277</v>
      </c>
    </row>
    <row r="256" spans="1:9" x14ac:dyDescent="0.2">
      <c r="A256" s="77" t="s">
        <v>166</v>
      </c>
      <c r="B256" s="70">
        <f>B254/B234</f>
        <v>0.26084762865792127</v>
      </c>
      <c r="C256" s="70">
        <f t="shared" ref="C256:I256" si="181">C254/C234</f>
        <v>0.24910485933503837</v>
      </c>
      <c r="D256" s="70">
        <f t="shared" si="181"/>
        <v>0.23359451518119489</v>
      </c>
      <c r="E256" s="70">
        <f t="shared" si="181"/>
        <v>0.16436903499469777</v>
      </c>
      <c r="F256" s="70">
        <f t="shared" si="181"/>
        <v>0.1589716684155299</v>
      </c>
      <c r="G256" s="70">
        <f t="shared" si="181"/>
        <v>0.16088840736728061</v>
      </c>
      <c r="H256" s="70">
        <f t="shared" si="181"/>
        <v>0.24625850340136055</v>
      </c>
      <c r="I256" s="70">
        <f t="shared" si="181"/>
        <v>0.28516624040920718</v>
      </c>
    </row>
    <row r="257" spans="1:13" x14ac:dyDescent="0.2">
      <c r="A257" s="73" t="s">
        <v>170</v>
      </c>
      <c r="E257">
        <f>Historicals!E195</f>
        <v>22</v>
      </c>
      <c r="F257">
        <f>Historicals!F195</f>
        <v>18</v>
      </c>
      <c r="G257">
        <f>Historicals!G195</f>
        <v>12</v>
      </c>
      <c r="H257">
        <f>Historicals!H195</f>
        <v>7</v>
      </c>
      <c r="I257">
        <f>Historicals!I195</f>
        <v>9</v>
      </c>
    </row>
    <row r="258" spans="1:13" x14ac:dyDescent="0.2">
      <c r="A258" s="77" t="s">
        <v>159</v>
      </c>
      <c r="E258" s="67" t="s">
        <v>155</v>
      </c>
      <c r="F258" s="70">
        <f>F257/E257-1</f>
        <v>-0.18181818181818177</v>
      </c>
      <c r="G258" s="70">
        <f t="shared" ref="G258:I258" si="182">G257/F257-1</f>
        <v>-0.33333333333333337</v>
      </c>
      <c r="H258" s="70">
        <f t="shared" si="182"/>
        <v>-0.41666666666666663</v>
      </c>
      <c r="I258" s="70">
        <f t="shared" si="182"/>
        <v>0.28571428571428581</v>
      </c>
    </row>
    <row r="259" spans="1:13" x14ac:dyDescent="0.2">
      <c r="A259" s="77" t="s">
        <v>168</v>
      </c>
      <c r="E259" s="70">
        <f>E257/E234</f>
        <v>1.166489925768823E-2</v>
      </c>
      <c r="F259" s="70">
        <f t="shared" ref="F259:I259" si="183">F257/F234</f>
        <v>9.4438614900314802E-3</v>
      </c>
      <c r="G259" s="70">
        <f t="shared" si="183"/>
        <v>6.5005417118093175E-3</v>
      </c>
      <c r="H259" s="70">
        <f t="shared" si="183"/>
        <v>3.1746031746031746E-3</v>
      </c>
      <c r="I259" s="70">
        <f t="shared" si="183"/>
        <v>3.8363171355498722E-3</v>
      </c>
    </row>
    <row r="260" spans="1:13" x14ac:dyDescent="0.2">
      <c r="A260" s="47" t="s">
        <v>171</v>
      </c>
      <c r="B260" s="47"/>
      <c r="C260" s="47"/>
      <c r="D260" s="47"/>
      <c r="E260" s="47"/>
      <c r="F260" s="47"/>
      <c r="G260" s="47"/>
      <c r="H260" s="47"/>
      <c r="I260" s="47"/>
      <c r="J260" s="47"/>
      <c r="K260" s="47"/>
      <c r="L260" s="47"/>
      <c r="M260" s="47"/>
    </row>
    <row r="261" spans="1:13" x14ac:dyDescent="0.2">
      <c r="A261" s="73" t="s">
        <v>158</v>
      </c>
      <c r="B261">
        <f>Historicals!B151</f>
        <v>-82</v>
      </c>
      <c r="C261">
        <f>Historicals!C151</f>
        <v>-86</v>
      </c>
      <c r="D261">
        <f>Historicals!D151</f>
        <v>75</v>
      </c>
      <c r="E261">
        <f>Historicals!E151</f>
        <v>26</v>
      </c>
      <c r="F261">
        <f>Historicals!F151</f>
        <v>-7</v>
      </c>
      <c r="G261">
        <f>Historicals!G151</f>
        <v>-11</v>
      </c>
      <c r="H261">
        <f>Historicals!H151</f>
        <v>40</v>
      </c>
      <c r="I261">
        <f>Historicals!I151</f>
        <v>-72</v>
      </c>
      <c r="J261">
        <f>-I261*(-1+I262)</f>
        <v>-273.59999999999997</v>
      </c>
      <c r="K261">
        <f t="shared" ref="K261:M261" si="184">-J261*(-1+J262)</f>
        <v>-1039.6799999999998</v>
      </c>
      <c r="L261">
        <f t="shared" si="184"/>
        <v>-3950.7839999999992</v>
      </c>
      <c r="M261">
        <f t="shared" si="184"/>
        <v>-15012.979199999996</v>
      </c>
    </row>
    <row r="262" spans="1:13" x14ac:dyDescent="0.2">
      <c r="A262" s="75" t="s">
        <v>159</v>
      </c>
      <c r="B262" t="s">
        <v>155</v>
      </c>
      <c r="C262" s="63">
        <f>-(C261-B261)/B261</f>
        <v>-4.878048780487805E-2</v>
      </c>
      <c r="D262" s="63">
        <f>(D261-C261)/(-C261)</f>
        <v>1.8720930232558139</v>
      </c>
      <c r="E262" s="63">
        <f>E261/D261-1</f>
        <v>-0.65333333333333332</v>
      </c>
      <c r="F262" s="63">
        <f>F261/E261-1</f>
        <v>-1.2692307692307692</v>
      </c>
      <c r="G262" s="63">
        <f>G261/F261-1</f>
        <v>0.5714285714285714</v>
      </c>
      <c r="H262" s="63">
        <f>H261/G261-1</f>
        <v>-4.6363636363636367</v>
      </c>
      <c r="I262" s="63">
        <f>I261/H261-1</f>
        <v>-2.8</v>
      </c>
      <c r="J262" s="63">
        <v>-2.8</v>
      </c>
      <c r="K262" s="63">
        <v>-2.8</v>
      </c>
      <c r="L262" s="63">
        <v>-2.8</v>
      </c>
      <c r="M262" s="63">
        <v>-2.8</v>
      </c>
    </row>
    <row r="263" spans="1:13" x14ac:dyDescent="0.2">
      <c r="A263" s="76" t="s">
        <v>160</v>
      </c>
      <c r="B263" s="79"/>
      <c r="C263" s="79"/>
      <c r="D263" s="79"/>
      <c r="E263" s="79"/>
      <c r="F263" s="79"/>
      <c r="G263" s="79"/>
      <c r="H263" s="79"/>
      <c r="I263" s="79"/>
    </row>
    <row r="264" spans="1:13" x14ac:dyDescent="0.2">
      <c r="A264" s="75" t="s">
        <v>159</v>
      </c>
      <c r="B264" s="79"/>
      <c r="C264" s="79"/>
      <c r="D264" s="79"/>
      <c r="E264" s="79"/>
      <c r="F264" s="79"/>
      <c r="G264" s="79"/>
      <c r="H264" s="79"/>
      <c r="I264" s="79"/>
    </row>
    <row r="265" spans="1:13" x14ac:dyDescent="0.2">
      <c r="A265" s="75" t="s">
        <v>161</v>
      </c>
      <c r="B265" s="82"/>
    </row>
    <row r="266" spans="1:13" x14ac:dyDescent="0.2">
      <c r="A266" s="75" t="s">
        <v>162</v>
      </c>
    </row>
    <row r="267" spans="1:13" x14ac:dyDescent="0.2">
      <c r="A267" s="76" t="s">
        <v>163</v>
      </c>
    </row>
    <row r="268" spans="1:13" x14ac:dyDescent="0.2">
      <c r="A268" s="75" t="s">
        <v>159</v>
      </c>
    </row>
    <row r="269" spans="1:13" x14ac:dyDescent="0.2">
      <c r="A269" s="75" t="s">
        <v>161</v>
      </c>
    </row>
    <row r="270" spans="1:13" x14ac:dyDescent="0.2">
      <c r="A270" s="75" t="s">
        <v>162</v>
      </c>
    </row>
    <row r="271" spans="1:13" x14ac:dyDescent="0.2">
      <c r="A271" s="76" t="s">
        <v>164</v>
      </c>
    </row>
    <row r="272" spans="1:13" x14ac:dyDescent="0.2">
      <c r="A272" s="75" t="s">
        <v>159</v>
      </c>
    </row>
    <row r="273" spans="1:13" x14ac:dyDescent="0.2">
      <c r="A273" s="75" t="s">
        <v>161</v>
      </c>
    </row>
    <row r="274" spans="1:13" x14ac:dyDescent="0.2">
      <c r="A274" s="75" t="s">
        <v>162</v>
      </c>
    </row>
    <row r="275" spans="1:13" x14ac:dyDescent="0.2">
      <c r="A275" s="73" t="s">
        <v>165</v>
      </c>
      <c r="B275" s="56">
        <f>B278+B281</f>
        <v>-1022</v>
      </c>
      <c r="C275" s="56">
        <f>C278+C281</f>
        <v>-1089</v>
      </c>
      <c r="D275" s="56">
        <f t="shared" ref="C275:I275" si="185">D278+D281</f>
        <v>-633</v>
      </c>
      <c r="E275" s="56">
        <f t="shared" si="185"/>
        <v>-1346</v>
      </c>
      <c r="F275" s="56">
        <f t="shared" si="185"/>
        <v>-1694</v>
      </c>
      <c r="G275" s="56">
        <f t="shared" si="185"/>
        <v>-1855</v>
      </c>
      <c r="H275" s="56">
        <f t="shared" si="185"/>
        <v>-2120</v>
      </c>
      <c r="I275" s="56">
        <f t="shared" si="185"/>
        <v>-2085</v>
      </c>
    </row>
    <row r="276" spans="1:13" x14ac:dyDescent="0.2">
      <c r="A276" s="77" t="s">
        <v>159</v>
      </c>
      <c r="B276" s="67" t="s">
        <v>155</v>
      </c>
      <c r="C276" s="70">
        <f>-(C275-B275)/B275</f>
        <v>-6.5557729941291581E-2</v>
      </c>
      <c r="D276" s="70">
        <f t="shared" ref="D276:I276" si="186">-(D275-C275)/C275</f>
        <v>0.41873278236914602</v>
      </c>
      <c r="E276" s="70">
        <f t="shared" si="186"/>
        <v>-1.1263823064770933</v>
      </c>
      <c r="F276" s="70">
        <f t="shared" si="186"/>
        <v>-0.25854383358098071</v>
      </c>
      <c r="G276" s="70">
        <f t="shared" si="186"/>
        <v>-9.5041322314049589E-2</v>
      </c>
      <c r="H276" s="70">
        <f t="shared" si="186"/>
        <v>-0.14285714285714285</v>
      </c>
      <c r="I276" s="70">
        <f t="shared" si="186"/>
        <v>1.6509433962264151E-2</v>
      </c>
    </row>
    <row r="277" spans="1:13" x14ac:dyDescent="0.2">
      <c r="A277" s="77" t="s">
        <v>166</v>
      </c>
      <c r="B277" s="83">
        <f>B275/B261</f>
        <v>12.463414634146341</v>
      </c>
      <c r="C277" s="83">
        <f t="shared" ref="C277:I277" si="187">C275/C261</f>
        <v>12.662790697674419</v>
      </c>
      <c r="D277" s="83">
        <f t="shared" si="187"/>
        <v>-8.44</v>
      </c>
      <c r="E277" s="83">
        <f t="shared" si="187"/>
        <v>-51.769230769230766</v>
      </c>
      <c r="F277" s="83">
        <f t="shared" si="187"/>
        <v>242</v>
      </c>
      <c r="G277" s="83">
        <f t="shared" si="187"/>
        <v>168.63636363636363</v>
      </c>
      <c r="H277" s="83">
        <f t="shared" si="187"/>
        <v>-53</v>
      </c>
      <c r="I277" s="83">
        <f t="shared" si="187"/>
        <v>28.958333333333332</v>
      </c>
    </row>
    <row r="278" spans="1:13" x14ac:dyDescent="0.2">
      <c r="A278" s="73" t="s">
        <v>167</v>
      </c>
      <c r="B278" s="57">
        <v>75</v>
      </c>
      <c r="C278" s="57">
        <v>84</v>
      </c>
      <c r="D278" s="57">
        <v>91</v>
      </c>
      <c r="E278" s="57">
        <v>110</v>
      </c>
      <c r="F278" s="57">
        <v>116</v>
      </c>
      <c r="G278" s="57">
        <v>112</v>
      </c>
      <c r="H278" s="3">
        <v>141</v>
      </c>
      <c r="I278" s="3">
        <v>134</v>
      </c>
    </row>
    <row r="279" spans="1:13" x14ac:dyDescent="0.2">
      <c r="A279" s="77" t="s">
        <v>159</v>
      </c>
      <c r="B279" s="67" t="s">
        <v>155</v>
      </c>
      <c r="C279" s="70">
        <f>C278/B278-1</f>
        <v>0.12000000000000011</v>
      </c>
      <c r="D279" s="70">
        <f t="shared" ref="D279:I279" si="188">D278/C278-1</f>
        <v>8.3333333333333259E-2</v>
      </c>
      <c r="E279" s="70">
        <f t="shared" si="188"/>
        <v>0.20879120879120872</v>
      </c>
      <c r="F279" s="70">
        <f t="shared" si="188"/>
        <v>5.4545454545454453E-2</v>
      </c>
      <c r="G279" s="70">
        <f t="shared" si="188"/>
        <v>-3.4482758620689613E-2</v>
      </c>
      <c r="H279" s="70">
        <f t="shared" si="188"/>
        <v>0.2589285714285714</v>
      </c>
      <c r="I279" s="70">
        <f t="shared" si="188"/>
        <v>-4.9645390070921946E-2</v>
      </c>
    </row>
    <row r="280" spans="1:13" x14ac:dyDescent="0.2">
      <c r="A280" s="77" t="s">
        <v>168</v>
      </c>
      <c r="B280" s="70">
        <f>B278/B261</f>
        <v>-0.91463414634146345</v>
      </c>
      <c r="C280" s="70">
        <f t="shared" ref="C280:I280" si="189">C278/C261</f>
        <v>-0.97674418604651159</v>
      </c>
      <c r="D280" s="70">
        <f t="shared" si="189"/>
        <v>1.2133333333333334</v>
      </c>
      <c r="E280" s="70">
        <f t="shared" si="189"/>
        <v>4.2307692307692308</v>
      </c>
      <c r="F280" s="70">
        <f t="shared" si="189"/>
        <v>-16.571428571428573</v>
      </c>
      <c r="G280" s="70">
        <f t="shared" si="189"/>
        <v>-10.181818181818182</v>
      </c>
      <c r="H280" s="70">
        <f t="shared" si="189"/>
        <v>3.5249999999999999</v>
      </c>
      <c r="I280" s="70">
        <f t="shared" si="189"/>
        <v>-1.8611111111111112</v>
      </c>
    </row>
    <row r="281" spans="1:13" x14ac:dyDescent="0.2">
      <c r="A281" s="73" t="s">
        <v>169</v>
      </c>
      <c r="B281">
        <f>Historicals!B166</f>
        <v>-1097</v>
      </c>
      <c r="C281">
        <f>Historicals!C166</f>
        <v>-1173</v>
      </c>
      <c r="D281">
        <f>Historicals!D166</f>
        <v>-724</v>
      </c>
      <c r="E281">
        <f>Historicals!E166</f>
        <v>-1456</v>
      </c>
      <c r="F281">
        <f>Historicals!F166</f>
        <v>-1810</v>
      </c>
      <c r="G281">
        <f>Historicals!G166</f>
        <v>-1967</v>
      </c>
      <c r="H281">
        <f>Historicals!H166</f>
        <v>-2261</v>
      </c>
      <c r="I281">
        <f>Historicals!I166</f>
        <v>-2219</v>
      </c>
    </row>
    <row r="282" spans="1:13" x14ac:dyDescent="0.2">
      <c r="A282" s="77" t="s">
        <v>159</v>
      </c>
      <c r="B282" s="67" t="s">
        <v>155</v>
      </c>
      <c r="C282" s="70">
        <f>(C281-B281)/B281</f>
        <v>6.9279854147675485E-2</v>
      </c>
      <c r="D282" s="70">
        <f>(D281-C281)/-C281</f>
        <v>0.38277919863597615</v>
      </c>
      <c r="E282" s="70">
        <f>-E281/D281-1</f>
        <v>-3.0110497237569063</v>
      </c>
      <c r="F282" s="70">
        <f>-F281/E281-1</f>
        <v>-2.2431318681318682</v>
      </c>
      <c r="G282" s="70">
        <f>(G281-F281)/-F281</f>
        <v>-8.6740331491712702E-2</v>
      </c>
      <c r="H282" s="70">
        <f>(H281-G281)/-G281</f>
        <v>-0.1494661921708185</v>
      </c>
      <c r="I282" s="70">
        <f>I281/H281-1</f>
        <v>-1.8575851393188847E-2</v>
      </c>
    </row>
    <row r="283" spans="1:13" x14ac:dyDescent="0.2">
      <c r="A283" s="77" t="s">
        <v>166</v>
      </c>
      <c r="B283" s="70">
        <f>B281/B261</f>
        <v>13.378048780487806</v>
      </c>
      <c r="C283" s="70">
        <f t="shared" ref="C283:I283" si="190">C281/C261</f>
        <v>13.63953488372093</v>
      </c>
      <c r="D283" s="70">
        <f t="shared" si="190"/>
        <v>-9.6533333333333342</v>
      </c>
      <c r="E283" s="70">
        <f t="shared" si="190"/>
        <v>-56</v>
      </c>
      <c r="F283" s="70">
        <f t="shared" si="190"/>
        <v>258.57142857142856</v>
      </c>
      <c r="G283" s="70">
        <f t="shared" si="190"/>
        <v>178.81818181818181</v>
      </c>
      <c r="H283" s="70">
        <f t="shared" si="190"/>
        <v>-56.524999999999999</v>
      </c>
      <c r="I283" s="70">
        <f t="shared" si="190"/>
        <v>30.819444444444443</v>
      </c>
    </row>
    <row r="284" spans="1:13" x14ac:dyDescent="0.2">
      <c r="A284" s="73" t="s">
        <v>170</v>
      </c>
      <c r="B284">
        <f>Historicals!B196</f>
        <v>963</v>
      </c>
      <c r="C284">
        <f>Historicals!C196</f>
        <v>1143</v>
      </c>
      <c r="D284">
        <f>Historicals!D196</f>
        <v>1105</v>
      </c>
      <c r="E284">
        <f>Historicals!E196</f>
        <v>159</v>
      </c>
      <c r="F284">
        <f>Historicals!F196</f>
        <v>377</v>
      </c>
      <c r="G284">
        <f>Historicals!G196</f>
        <v>318</v>
      </c>
      <c r="H284">
        <f>Historicals!H196</f>
        <v>11</v>
      </c>
      <c r="I284">
        <f>Historicals!I196</f>
        <v>50</v>
      </c>
    </row>
    <row r="285" spans="1:13" x14ac:dyDescent="0.2">
      <c r="A285" s="77" t="s">
        <v>159</v>
      </c>
      <c r="B285" s="67" t="s">
        <v>155</v>
      </c>
      <c r="C285" s="70">
        <f>C284/B284-1</f>
        <v>0.18691588785046731</v>
      </c>
      <c r="D285" s="70">
        <f t="shared" ref="D285:I285" si="191">D284/C284-1</f>
        <v>-3.3245844269466307E-2</v>
      </c>
      <c r="E285" s="70">
        <f t="shared" si="191"/>
        <v>-0.85610859728506794</v>
      </c>
      <c r="F285" s="70">
        <f t="shared" si="191"/>
        <v>1.3710691823899372</v>
      </c>
      <c r="G285" s="70">
        <f t="shared" si="191"/>
        <v>-0.156498673740053</v>
      </c>
      <c r="H285" s="70">
        <f t="shared" si="191"/>
        <v>-0.96540880503144655</v>
      </c>
      <c r="I285" s="70">
        <f t="shared" si="191"/>
        <v>3.5454545454545459</v>
      </c>
    </row>
    <row r="286" spans="1:13" x14ac:dyDescent="0.2">
      <c r="A286" s="77" t="s">
        <v>168</v>
      </c>
      <c r="B286" s="70">
        <f>B284/B261</f>
        <v>-11.74390243902439</v>
      </c>
      <c r="C286" s="70">
        <f t="shared" ref="C286:I286" si="192">C284/C261</f>
        <v>-13.290697674418604</v>
      </c>
      <c r="D286" s="70">
        <f t="shared" si="192"/>
        <v>14.733333333333333</v>
      </c>
      <c r="E286" s="70">
        <f t="shared" si="192"/>
        <v>6.115384615384615</v>
      </c>
      <c r="F286" s="70">
        <f t="shared" si="192"/>
        <v>-53.857142857142854</v>
      </c>
      <c r="G286" s="70">
        <f t="shared" si="192"/>
        <v>-28.90909090909091</v>
      </c>
      <c r="H286" s="70">
        <f t="shared" si="192"/>
        <v>0.27500000000000002</v>
      </c>
      <c r="I286" s="70">
        <f t="shared" si="192"/>
        <v>-0.69444444444444442</v>
      </c>
    </row>
    <row r="287" spans="1:13" x14ac:dyDescent="0.2">
      <c r="A287" s="47" t="s">
        <v>172</v>
      </c>
      <c r="B287" s="47"/>
      <c r="C287" s="47"/>
      <c r="D287" s="47"/>
      <c r="E287" s="47"/>
      <c r="F287" s="47"/>
      <c r="G287" s="47"/>
      <c r="H287" s="47"/>
      <c r="I287" s="47"/>
      <c r="J287" s="47"/>
      <c r="K287" s="47"/>
      <c r="L287" s="47"/>
      <c r="M287" s="47"/>
    </row>
    <row r="288" spans="1:13" x14ac:dyDescent="0.2">
      <c r="A288" s="73" t="s">
        <v>158</v>
      </c>
      <c r="B288">
        <f>Historicals!B128</f>
        <v>115</v>
      </c>
      <c r="C288">
        <f>Historicals!C128</f>
        <v>73</v>
      </c>
      <c r="D288">
        <f>Historicals!D128</f>
        <v>73</v>
      </c>
      <c r="E288">
        <f>Historicals!E128</f>
        <v>88</v>
      </c>
      <c r="F288">
        <f>Historicals!F128</f>
        <v>42</v>
      </c>
      <c r="G288">
        <f>Historicals!G128</f>
        <v>30</v>
      </c>
      <c r="H288">
        <f>Historicals!H128</f>
        <v>25</v>
      </c>
      <c r="I288">
        <f>Historicals!I128</f>
        <v>102</v>
      </c>
      <c r="J288">
        <f>I288*(1+I289)</f>
        <v>416.16</v>
      </c>
      <c r="K288">
        <f t="shared" ref="K288:M288" si="193">J288*(1+J289)</f>
        <v>1697.9328</v>
      </c>
      <c r="L288">
        <f t="shared" si="193"/>
        <v>6927.5658240000002</v>
      </c>
      <c r="M288">
        <f t="shared" si="193"/>
        <v>28264.468561920003</v>
      </c>
    </row>
    <row r="289" spans="1:13" x14ac:dyDescent="0.2">
      <c r="A289" s="75" t="s">
        <v>159</v>
      </c>
      <c r="B289" t="s">
        <v>155</v>
      </c>
      <c r="C289" s="63">
        <f>C288/B288-1</f>
        <v>-0.36521739130434783</v>
      </c>
      <c r="D289" s="63">
        <f t="shared" ref="D289:I289" si="194">D288/C288-1</f>
        <v>0</v>
      </c>
      <c r="E289" s="63">
        <f t="shared" si="194"/>
        <v>0.20547945205479445</v>
      </c>
      <c r="F289" s="63">
        <f t="shared" si="194"/>
        <v>-0.52272727272727271</v>
      </c>
      <c r="G289" s="63">
        <f t="shared" si="194"/>
        <v>-0.2857142857142857</v>
      </c>
      <c r="H289" s="63">
        <f t="shared" si="194"/>
        <v>-0.16666666666666663</v>
      </c>
      <c r="I289" s="63">
        <f t="shared" si="194"/>
        <v>3.08</v>
      </c>
      <c r="J289" s="63">
        <f t="shared" ref="J289" si="195">J288/I288-1</f>
        <v>3.08</v>
      </c>
      <c r="K289" s="63">
        <f t="shared" ref="K289" si="196">K288/J288-1</f>
        <v>3.08</v>
      </c>
      <c r="L289" s="63">
        <f t="shared" ref="L289" si="197">L288/K288-1</f>
        <v>3.08</v>
      </c>
      <c r="M289" s="63">
        <f t="shared" ref="M289" si="198">M288/L288-1</f>
        <v>3.08</v>
      </c>
    </row>
    <row r="290" spans="1:13" x14ac:dyDescent="0.2">
      <c r="A290" s="76" t="s">
        <v>160</v>
      </c>
    </row>
    <row r="291" spans="1:13" x14ac:dyDescent="0.2">
      <c r="A291" s="75" t="s">
        <v>159</v>
      </c>
    </row>
    <row r="292" spans="1:13" x14ac:dyDescent="0.2">
      <c r="A292" s="75" t="s">
        <v>161</v>
      </c>
    </row>
    <row r="293" spans="1:13" x14ac:dyDescent="0.2">
      <c r="A293" s="75" t="s">
        <v>162</v>
      </c>
    </row>
    <row r="294" spans="1:13" x14ac:dyDescent="0.2">
      <c r="A294" s="76" t="s">
        <v>163</v>
      </c>
    </row>
    <row r="295" spans="1:13" x14ac:dyDescent="0.2">
      <c r="A295" s="75" t="s">
        <v>159</v>
      </c>
    </row>
    <row r="296" spans="1:13" x14ac:dyDescent="0.2">
      <c r="A296" s="75" t="s">
        <v>161</v>
      </c>
    </row>
    <row r="297" spans="1:13" x14ac:dyDescent="0.2">
      <c r="A297" s="75" t="s">
        <v>162</v>
      </c>
    </row>
    <row r="298" spans="1:13" x14ac:dyDescent="0.2">
      <c r="A298" s="76" t="s">
        <v>164</v>
      </c>
    </row>
    <row r="299" spans="1:13" x14ac:dyDescent="0.2">
      <c r="A299" s="75" t="s">
        <v>159</v>
      </c>
    </row>
    <row r="300" spans="1:13" x14ac:dyDescent="0.2">
      <c r="A300" s="75" t="s">
        <v>161</v>
      </c>
    </row>
    <row r="301" spans="1:13" x14ac:dyDescent="0.2">
      <c r="A301" s="75" t="s">
        <v>162</v>
      </c>
    </row>
    <row r="302" spans="1:13" x14ac:dyDescent="0.2">
      <c r="A302" s="73" t="s">
        <v>165</v>
      </c>
      <c r="B302">
        <f>B305+B308</f>
        <v>-2057</v>
      </c>
      <c r="C302">
        <f t="shared" ref="C302:I302" si="199">C305+C308</f>
        <v>-2366</v>
      </c>
      <c r="D302">
        <f t="shared" si="199"/>
        <v>-2444</v>
      </c>
      <c r="E302">
        <f t="shared" si="199"/>
        <v>-2441</v>
      </c>
      <c r="F302">
        <f t="shared" si="199"/>
        <v>-3067</v>
      </c>
      <c r="G302">
        <f t="shared" si="199"/>
        <v>-3254</v>
      </c>
      <c r="H302">
        <f t="shared" si="199"/>
        <v>-3434</v>
      </c>
      <c r="I302">
        <f t="shared" si="199"/>
        <v>-4042</v>
      </c>
    </row>
    <row r="303" spans="1:13" x14ac:dyDescent="0.2">
      <c r="A303" s="77" t="s">
        <v>159</v>
      </c>
      <c r="B303" t="s">
        <v>155</v>
      </c>
      <c r="C303" s="63">
        <f>C302/B302-1</f>
        <v>0.15021876519202726</v>
      </c>
      <c r="D303" s="63">
        <f t="shared" ref="D303:I303" si="200">D302/C302-1</f>
        <v>3.2967032967033072E-2</v>
      </c>
      <c r="E303" s="63">
        <f t="shared" si="200"/>
        <v>-1.2274959083469206E-3</v>
      </c>
      <c r="F303" s="63">
        <f t="shared" si="200"/>
        <v>0.25645227365833678</v>
      </c>
      <c r="G303" s="63">
        <f t="shared" si="200"/>
        <v>6.0971633518095869E-2</v>
      </c>
      <c r="H303" s="63">
        <f t="shared" si="200"/>
        <v>5.5316533497234088E-2</v>
      </c>
      <c r="I303" s="63">
        <f t="shared" si="200"/>
        <v>0.1770529994175889</v>
      </c>
    </row>
    <row r="304" spans="1:13" x14ac:dyDescent="0.2">
      <c r="A304" s="77" t="s">
        <v>166</v>
      </c>
    </row>
    <row r="305" spans="1:9" x14ac:dyDescent="0.2">
      <c r="A305" s="73" t="s">
        <v>167</v>
      </c>
      <c r="B305">
        <f>Historicals!B208</f>
        <v>210</v>
      </c>
      <c r="C305">
        <f>Historicals!C208</f>
        <v>230</v>
      </c>
      <c r="D305">
        <f>Historicals!D208</f>
        <v>233</v>
      </c>
      <c r="E305">
        <f>Historicals!E208</f>
        <v>217</v>
      </c>
      <c r="F305">
        <f>Historicals!F208</f>
        <v>195</v>
      </c>
      <c r="G305">
        <f>Historicals!G208</f>
        <v>214</v>
      </c>
      <c r="H305">
        <f>Historicals!H208</f>
        <v>222</v>
      </c>
      <c r="I305">
        <f>Historicals!I208</f>
        <v>220</v>
      </c>
    </row>
    <row r="306" spans="1:9" x14ac:dyDescent="0.2">
      <c r="A306" s="77" t="s">
        <v>159</v>
      </c>
      <c r="B306" t="s">
        <v>155</v>
      </c>
      <c r="C306" s="63">
        <f>C305/B305-1</f>
        <v>9.5238095238095344E-2</v>
      </c>
      <c r="D306" s="63">
        <f t="shared" ref="D306:I306" si="201">D305/C305-1</f>
        <v>1.304347826086949E-2</v>
      </c>
      <c r="E306" s="63">
        <f t="shared" si="201"/>
        <v>-6.8669527896995763E-2</v>
      </c>
      <c r="F306" s="63">
        <f t="shared" si="201"/>
        <v>-0.10138248847926268</v>
      </c>
      <c r="G306" s="63">
        <f t="shared" si="201"/>
        <v>9.7435897435897534E-2</v>
      </c>
      <c r="H306" s="63">
        <f t="shared" si="201"/>
        <v>3.7383177570093462E-2</v>
      </c>
      <c r="I306" s="63">
        <f t="shared" si="201"/>
        <v>-9.009009009009028E-3</v>
      </c>
    </row>
    <row r="307" spans="1:9" x14ac:dyDescent="0.2">
      <c r="A307" s="77" t="s">
        <v>168</v>
      </c>
      <c r="B307" s="63">
        <f>B305/B288</f>
        <v>1.826086956521739</v>
      </c>
      <c r="C307" s="63">
        <f>C305/C288</f>
        <v>3.1506849315068495</v>
      </c>
      <c r="D307" s="63">
        <f>D305/D288</f>
        <v>3.1917808219178081</v>
      </c>
      <c r="E307" s="63">
        <f>E305/E288</f>
        <v>2.4659090909090908</v>
      </c>
      <c r="F307" s="63">
        <f>F305/F288</f>
        <v>4.6428571428571432</v>
      </c>
      <c r="G307" s="63">
        <f>G305/G288</f>
        <v>7.1333333333333337</v>
      </c>
      <c r="H307" s="63">
        <f>H305/H288</f>
        <v>8.8800000000000008</v>
      </c>
      <c r="I307" s="63">
        <f>I305/I288</f>
        <v>2.1568627450980391</v>
      </c>
    </row>
    <row r="308" spans="1:9" x14ac:dyDescent="0.2">
      <c r="A308" s="73" t="s">
        <v>169</v>
      </c>
      <c r="B308">
        <f>Historicals!B162</f>
        <v>-2267</v>
      </c>
      <c r="C308">
        <f>Historicals!C162</f>
        <v>-2596</v>
      </c>
      <c r="D308">
        <f>Historicals!D162</f>
        <v>-2677</v>
      </c>
      <c r="E308">
        <f>Historicals!E162</f>
        <v>-2658</v>
      </c>
      <c r="F308">
        <f>Historicals!F162</f>
        <v>-3262</v>
      </c>
      <c r="G308">
        <f>Historicals!G162</f>
        <v>-3468</v>
      </c>
      <c r="H308">
        <f>Historicals!H162</f>
        <v>-3656</v>
      </c>
      <c r="I308">
        <f>Historicals!I162</f>
        <v>-4262</v>
      </c>
    </row>
    <row r="309" spans="1:9" x14ac:dyDescent="0.2">
      <c r="A309" s="77" t="s">
        <v>159</v>
      </c>
      <c r="B309" t="s">
        <v>155</v>
      </c>
      <c r="C309" s="63">
        <f>C308/B308-1</f>
        <v>0.145125716806352</v>
      </c>
      <c r="D309" s="63">
        <f t="shared" ref="D309:I309" si="202">D308/C308-1</f>
        <v>3.1201848998459125E-2</v>
      </c>
      <c r="E309" s="63">
        <f t="shared" si="202"/>
        <v>-7.097497198356395E-3</v>
      </c>
      <c r="F309" s="63">
        <f t="shared" si="202"/>
        <v>0.22723852520692245</v>
      </c>
      <c r="G309" s="63">
        <f t="shared" si="202"/>
        <v>6.3151440833844275E-2</v>
      </c>
      <c r="H309" s="63">
        <f t="shared" si="202"/>
        <v>5.4209919261822392E-2</v>
      </c>
      <c r="I309" s="63">
        <f t="shared" si="202"/>
        <v>0.16575492341356668</v>
      </c>
    </row>
    <row r="310" spans="1:9" x14ac:dyDescent="0.2">
      <c r="A310" s="77" t="s">
        <v>166</v>
      </c>
      <c r="B310" s="63">
        <f>B308/B288</f>
        <v>-19.713043478260868</v>
      </c>
      <c r="C310" s="63">
        <f t="shared" ref="C310:I310" si="203">C308/C288</f>
        <v>-35.561643835616437</v>
      </c>
      <c r="D310" s="63">
        <f t="shared" si="203"/>
        <v>-36.671232876712331</v>
      </c>
      <c r="E310" s="63">
        <f t="shared" si="203"/>
        <v>-30.204545454545453</v>
      </c>
      <c r="F310" s="63">
        <f t="shared" si="203"/>
        <v>-77.666666666666671</v>
      </c>
      <c r="G310" s="63">
        <f t="shared" si="203"/>
        <v>-115.6</v>
      </c>
      <c r="H310" s="63">
        <f t="shared" si="203"/>
        <v>-146.24</v>
      </c>
      <c r="I310" s="63">
        <f t="shared" si="203"/>
        <v>-41.784313725490193</v>
      </c>
    </row>
    <row r="311" spans="1:9" x14ac:dyDescent="0.2">
      <c r="A311" s="73" t="s">
        <v>170</v>
      </c>
      <c r="E311">
        <f>Historicals!E193</f>
        <v>286</v>
      </c>
      <c r="F311">
        <f>Historicals!F193</f>
        <v>278</v>
      </c>
      <c r="G311">
        <f>Historicals!G193</f>
        <v>438</v>
      </c>
      <c r="H311">
        <f>Historicals!H193</f>
        <v>278</v>
      </c>
      <c r="I311">
        <f>Historicals!I193</f>
        <v>222</v>
      </c>
    </row>
    <row r="312" spans="1:9" x14ac:dyDescent="0.2">
      <c r="A312" s="77" t="s">
        <v>159</v>
      </c>
      <c r="E312" t="s">
        <v>155</v>
      </c>
      <c r="F312" s="63">
        <f>F311/E311-1</f>
        <v>-2.7972027972028024E-2</v>
      </c>
      <c r="G312" s="63">
        <f t="shared" ref="G312:I312" si="204">G311/F311-1</f>
        <v>0.57553956834532372</v>
      </c>
      <c r="H312" s="63">
        <f t="shared" si="204"/>
        <v>-0.36529680365296802</v>
      </c>
      <c r="I312" s="63">
        <f t="shared" si="204"/>
        <v>-0.20143884892086328</v>
      </c>
    </row>
    <row r="313" spans="1:9" x14ac:dyDescent="0.2">
      <c r="A313" s="77" t="s">
        <v>168</v>
      </c>
      <c r="E313" s="63">
        <f>E311/E288</f>
        <v>3.25</v>
      </c>
      <c r="F313" s="63">
        <f t="shared" ref="F313:I313" si="205">F311/F288</f>
        <v>6.6190476190476186</v>
      </c>
      <c r="G313" s="63">
        <f t="shared" si="205"/>
        <v>14.6</v>
      </c>
      <c r="H313" s="63">
        <f t="shared" si="205"/>
        <v>11.12</v>
      </c>
      <c r="I313" s="63">
        <f t="shared" si="205"/>
        <v>2.1764705882352939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katerina stylianaki</cp:lastModifiedBy>
  <dcterms:created xsi:type="dcterms:W3CDTF">2020-05-20T17:26:08Z</dcterms:created>
  <dcterms:modified xsi:type="dcterms:W3CDTF">2023-09-21T20:37:54Z</dcterms:modified>
</cp:coreProperties>
</file>