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8_{141DC063-63A1-3843-A115-C11F3CAAA85F}" xr6:coauthVersionLast="36" xr6:coauthVersionMax="36" xr10:uidLastSave="{00000000-0000-0000-0000-000000000000}"/>
  <bookViews>
    <workbookView xWindow="0" yWindow="500" windowWidth="26660" windowHeight="1398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Sheet2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4" l="1"/>
  <c r="D43" i="4"/>
  <c r="E43" i="4"/>
  <c r="F43" i="4"/>
  <c r="G43" i="4"/>
  <c r="H43" i="4"/>
  <c r="I43" i="4"/>
  <c r="B43" i="4"/>
  <c r="C42" i="4"/>
  <c r="D42" i="4"/>
  <c r="E42" i="4"/>
  <c r="F42" i="4"/>
  <c r="G42" i="4"/>
  <c r="G39" i="4" s="1"/>
  <c r="H42" i="4"/>
  <c r="I42" i="4"/>
  <c r="B42" i="4"/>
  <c r="C40" i="4"/>
  <c r="D40" i="4"/>
  <c r="E40" i="4"/>
  <c r="F40" i="4"/>
  <c r="G40" i="4"/>
  <c r="H40" i="4"/>
  <c r="I40" i="4"/>
  <c r="B40" i="4"/>
  <c r="C39" i="4"/>
  <c r="D39" i="4"/>
  <c r="E39" i="4"/>
  <c r="F39" i="4"/>
  <c r="H39" i="4"/>
  <c r="I39" i="4"/>
  <c r="B39" i="4"/>
  <c r="C32" i="4"/>
  <c r="D32" i="4"/>
  <c r="E32" i="4"/>
  <c r="F32" i="4"/>
  <c r="G32" i="4"/>
  <c r="H32" i="4"/>
  <c r="I32" i="4"/>
  <c r="B32" i="4"/>
  <c r="C31" i="4"/>
  <c r="D31" i="4"/>
  <c r="E31" i="4"/>
  <c r="F31" i="4"/>
  <c r="G31" i="4"/>
  <c r="H31" i="4"/>
  <c r="I31" i="4"/>
  <c r="B31" i="4"/>
  <c r="C22" i="4"/>
  <c r="D22" i="4"/>
  <c r="E22" i="4"/>
  <c r="F22" i="4"/>
  <c r="G22" i="4"/>
  <c r="H22" i="4"/>
  <c r="I22" i="4"/>
  <c r="B22" i="4"/>
  <c r="B59" i="4" l="1"/>
  <c r="C56" i="4"/>
  <c r="D56" i="4"/>
  <c r="E56" i="4"/>
  <c r="F56" i="4"/>
  <c r="G56" i="4"/>
  <c r="H56" i="4"/>
  <c r="I56" i="4"/>
  <c r="B56" i="4"/>
  <c r="C23" i="4"/>
  <c r="D23" i="4"/>
  <c r="E23" i="4"/>
  <c r="F23" i="4"/>
  <c r="G23" i="4"/>
  <c r="H23" i="4"/>
  <c r="I23" i="4"/>
  <c r="B23" i="4"/>
  <c r="C25" i="4"/>
  <c r="D25" i="4"/>
  <c r="E25" i="4"/>
  <c r="F25" i="4"/>
  <c r="G25" i="4"/>
  <c r="H25" i="4"/>
  <c r="I25" i="4"/>
  <c r="B25" i="4"/>
  <c r="C54" i="4" l="1"/>
  <c r="D54" i="4"/>
  <c r="E54" i="4"/>
  <c r="F54" i="4"/>
  <c r="G54" i="4"/>
  <c r="H54" i="4"/>
  <c r="I54" i="4"/>
  <c r="B54" i="4"/>
  <c r="C65" i="4" l="1"/>
  <c r="D65" i="4"/>
  <c r="E65" i="4"/>
  <c r="F65" i="4"/>
  <c r="G65" i="4"/>
  <c r="H65" i="4"/>
  <c r="I65" i="4"/>
  <c r="B65" i="4"/>
  <c r="C61" i="4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59" i="4"/>
  <c r="D59" i="4"/>
  <c r="D60" i="4" s="1"/>
  <c r="E59" i="4"/>
  <c r="E60" i="4" s="1"/>
  <c r="F59" i="4"/>
  <c r="F60" i="4" s="1"/>
  <c r="G59" i="4"/>
  <c r="H59" i="4"/>
  <c r="H60" i="4" s="1"/>
  <c r="I59" i="4"/>
  <c r="I60" i="4" s="1"/>
  <c r="C60" i="4"/>
  <c r="C57" i="4"/>
  <c r="C58" i="4" s="1"/>
  <c r="D57" i="4"/>
  <c r="D58" i="4" s="1"/>
  <c r="E57" i="4"/>
  <c r="E58" i="4" s="1"/>
  <c r="F57" i="4"/>
  <c r="F58" i="4" s="1"/>
  <c r="G57" i="4"/>
  <c r="G58" i="4" s="1"/>
  <c r="H57" i="4"/>
  <c r="H58" i="4" s="1"/>
  <c r="I57" i="4"/>
  <c r="I58" i="4" s="1"/>
  <c r="B57" i="4"/>
  <c r="B58" i="4" s="1"/>
  <c r="C38" i="4"/>
  <c r="D38" i="4"/>
  <c r="E38" i="4"/>
  <c r="F38" i="4"/>
  <c r="G38" i="4"/>
  <c r="H38" i="4"/>
  <c r="I38" i="4"/>
  <c r="B38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G60" i="4" l="1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29" i="4"/>
  <c r="D29" i="4"/>
  <c r="E29" i="4"/>
  <c r="F29" i="4"/>
  <c r="G29" i="4"/>
  <c r="H29" i="4"/>
  <c r="I29" i="4"/>
  <c r="B29" i="4"/>
  <c r="C30" i="4"/>
  <c r="D30" i="4"/>
  <c r="E30" i="4"/>
  <c r="F30" i="4"/>
  <c r="G30" i="4"/>
  <c r="H30" i="4"/>
  <c r="I30" i="4"/>
  <c r="B30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B21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J15" i="4" s="1"/>
  <c r="K15" i="4" s="1"/>
  <c r="L15" i="4" s="1"/>
  <c r="M15" i="4" s="1"/>
  <c r="N15" i="4" s="1"/>
  <c r="B15" i="4"/>
  <c r="B17" i="4" s="1"/>
  <c r="C12" i="4"/>
  <c r="D12" i="4"/>
  <c r="E12" i="4"/>
  <c r="F12" i="4"/>
  <c r="G12" i="4"/>
  <c r="H12" i="4"/>
  <c r="I12" i="4"/>
  <c r="J12" i="4" s="1"/>
  <c r="K12" i="4" s="1"/>
  <c r="L12" i="4" s="1"/>
  <c r="M12" i="4" s="1"/>
  <c r="N12" i="4" s="1"/>
  <c r="B12" i="4"/>
  <c r="C10" i="4"/>
  <c r="D10" i="4"/>
  <c r="E10" i="4"/>
  <c r="F10" i="4"/>
  <c r="G10" i="4"/>
  <c r="H10" i="4"/>
  <c r="I10" i="4"/>
  <c r="J10" i="4" s="1"/>
  <c r="K10" i="4" s="1"/>
  <c r="L10" i="4" s="1"/>
  <c r="M10" i="4" s="1"/>
  <c r="N10" i="4" s="1"/>
  <c r="B10" i="4"/>
  <c r="E18" i="4" l="1"/>
  <c r="H18" i="4"/>
  <c r="D18" i="4"/>
  <c r="F18" i="4"/>
  <c r="G18" i="4"/>
  <c r="C18" i="4"/>
  <c r="I17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17" i="4" l="1"/>
  <c r="K17" i="4" s="1"/>
  <c r="L17" i="4" s="1"/>
  <c r="M17" i="4" s="1"/>
  <c r="N17" i="4" s="1"/>
  <c r="I18" i="4"/>
  <c r="G316" i="3"/>
  <c r="H316" i="3"/>
  <c r="I316" i="3"/>
  <c r="F316" i="3"/>
  <c r="F314" i="3"/>
  <c r="G315" i="3" s="1"/>
  <c r="G317" i="3" s="1"/>
  <c r="G314" i="3"/>
  <c r="H314" i="3"/>
  <c r="H315" i="3" s="1"/>
  <c r="H317" i="3" s="1"/>
  <c r="I314" i="3"/>
  <c r="I315" i="3" s="1"/>
  <c r="I317" i="3" s="1"/>
  <c r="E314" i="3"/>
  <c r="H138" i="3"/>
  <c r="I138" i="3"/>
  <c r="I139" i="3" s="1"/>
  <c r="H131" i="3"/>
  <c r="I131" i="3"/>
  <c r="F135" i="3"/>
  <c r="G135" i="3"/>
  <c r="H135" i="3"/>
  <c r="I135" i="3"/>
  <c r="E135" i="3"/>
  <c r="H136" i="3" l="1"/>
  <c r="F315" i="3"/>
  <c r="F317" i="3" s="1"/>
  <c r="J314" i="3"/>
  <c r="K314" i="3" s="1"/>
  <c r="L314" i="3" s="1"/>
  <c r="M314" i="3" s="1"/>
  <c r="N314" i="3" s="1"/>
  <c r="H128" i="3"/>
  <c r="I132" i="3"/>
  <c r="I136" i="3"/>
  <c r="I128" i="3"/>
  <c r="I129" i="3" l="1"/>
  <c r="N346" i="3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L340" i="3" s="1"/>
  <c r="M340" i="3" s="1"/>
  <c r="N340" i="3" s="1"/>
  <c r="K339" i="3"/>
  <c r="J338" i="3"/>
  <c r="J337" i="3"/>
  <c r="K337" i="3" s="1"/>
  <c r="N311" i="3"/>
  <c r="M311" i="3"/>
  <c r="L311" i="3"/>
  <c r="K311" i="3"/>
  <c r="J311" i="3"/>
  <c r="N307" i="3"/>
  <c r="M307" i="3"/>
  <c r="L307" i="3"/>
  <c r="K307" i="3"/>
  <c r="J307" i="3"/>
  <c r="K305" i="3"/>
  <c r="L305" i="3" s="1"/>
  <c r="M305" i="3" s="1"/>
  <c r="N305" i="3" s="1"/>
  <c r="K304" i="3"/>
  <c r="J303" i="3"/>
  <c r="J295" i="3"/>
  <c r="K295" i="3" s="1"/>
  <c r="L295" i="3" s="1"/>
  <c r="M295" i="3" s="1"/>
  <c r="N295" i="3" s="1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L274" i="3" s="1"/>
  <c r="M274" i="3" s="1"/>
  <c r="N274" i="3" s="1"/>
  <c r="K273" i="3"/>
  <c r="L273" i="3" s="1"/>
  <c r="J272" i="3"/>
  <c r="J271" i="3"/>
  <c r="K271" i="3" s="1"/>
  <c r="K267" i="3"/>
  <c r="L267" i="3" s="1"/>
  <c r="M267" i="3" s="1"/>
  <c r="N267" i="3" s="1"/>
  <c r="J267" i="3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J257" i="3"/>
  <c r="K257" i="3" s="1"/>
  <c r="L257" i="3" s="1"/>
  <c r="M257" i="3" s="1"/>
  <c r="N257" i="3" s="1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J244" i="3"/>
  <c r="K244" i="3" s="1"/>
  <c r="L244" i="3" s="1"/>
  <c r="M244" i="3" s="1"/>
  <c r="N244" i="3" s="1"/>
  <c r="K243" i="3"/>
  <c r="L243" i="3" s="1"/>
  <c r="M243" i="3" s="1"/>
  <c r="N243" i="3" s="1"/>
  <c r="K242" i="3"/>
  <c r="L242" i="3" s="1"/>
  <c r="J241" i="3"/>
  <c r="J240" i="3"/>
  <c r="K240" i="3" s="1"/>
  <c r="J239" i="3"/>
  <c r="J238" i="3"/>
  <c r="J262" i="3" s="1"/>
  <c r="J236" i="3"/>
  <c r="K236" i="3" s="1"/>
  <c r="L236" i="3" s="1"/>
  <c r="M236" i="3" s="1"/>
  <c r="N236" i="3" s="1"/>
  <c r="J233" i="3"/>
  <c r="K233" i="3" s="1"/>
  <c r="L233" i="3" s="1"/>
  <c r="M233" i="3" s="1"/>
  <c r="N233" i="3" s="1"/>
  <c r="J230" i="3"/>
  <c r="K230" i="3" s="1"/>
  <c r="L230" i="3" s="1"/>
  <c r="M230" i="3" s="1"/>
  <c r="N230" i="3" s="1"/>
  <c r="J227" i="3"/>
  <c r="K227" i="3" s="1"/>
  <c r="L227" i="3" s="1"/>
  <c r="J226" i="3"/>
  <c r="K226" i="3" s="1"/>
  <c r="L226" i="3" s="1"/>
  <c r="M226" i="3" s="1"/>
  <c r="N226" i="3" s="1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J213" i="3"/>
  <c r="K213" i="3" s="1"/>
  <c r="L213" i="3" s="1"/>
  <c r="M213" i="3" s="1"/>
  <c r="N213" i="3" s="1"/>
  <c r="L212" i="3"/>
  <c r="M212" i="3" s="1"/>
  <c r="N212" i="3" s="1"/>
  <c r="K212" i="3"/>
  <c r="K211" i="3"/>
  <c r="L211" i="3" s="1"/>
  <c r="M211" i="3" s="1"/>
  <c r="J210" i="3"/>
  <c r="J209" i="3"/>
  <c r="K209" i="3" s="1"/>
  <c r="J207" i="3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J196" i="3"/>
  <c r="K196" i="3" s="1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K182" i="3"/>
  <c r="L182" i="3" s="1"/>
  <c r="M182" i="3" s="1"/>
  <c r="N182" i="3" s="1"/>
  <c r="J182" i="3"/>
  <c r="K181" i="3"/>
  <c r="L181" i="3" s="1"/>
  <c r="M181" i="3" s="1"/>
  <c r="N181" i="3" s="1"/>
  <c r="K180" i="3"/>
  <c r="J179" i="3"/>
  <c r="J178" i="3"/>
  <c r="K178" i="3" s="1"/>
  <c r="J176" i="3"/>
  <c r="J177" i="3" s="1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J165" i="3"/>
  <c r="K165" i="3" s="1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N152" i="3"/>
  <c r="M152" i="3"/>
  <c r="L152" i="3"/>
  <c r="K152" i="3"/>
  <c r="J152" i="3"/>
  <c r="J151" i="3"/>
  <c r="K151" i="3" s="1"/>
  <c r="L151" i="3" s="1"/>
  <c r="M151" i="3" s="1"/>
  <c r="N151" i="3" s="1"/>
  <c r="K150" i="3"/>
  <c r="L150" i="3" s="1"/>
  <c r="M150" i="3" s="1"/>
  <c r="N150" i="3" s="1"/>
  <c r="K149" i="3"/>
  <c r="L149" i="3" s="1"/>
  <c r="M149" i="3" s="1"/>
  <c r="J148" i="3"/>
  <c r="J147" i="3"/>
  <c r="K147" i="3" s="1"/>
  <c r="J145" i="3"/>
  <c r="J169" i="3" s="1"/>
  <c r="N125" i="3"/>
  <c r="M125" i="3"/>
  <c r="L125" i="3"/>
  <c r="K125" i="3"/>
  <c r="J125" i="3"/>
  <c r="N121" i="3"/>
  <c r="M121" i="3"/>
  <c r="L121" i="3"/>
  <c r="K121" i="3"/>
  <c r="J121" i="3"/>
  <c r="K119" i="3"/>
  <c r="L119" i="3" s="1"/>
  <c r="M119" i="3" s="1"/>
  <c r="N119" i="3" s="1"/>
  <c r="K118" i="3"/>
  <c r="L118" i="3" s="1"/>
  <c r="M118" i="3" s="1"/>
  <c r="J117" i="3"/>
  <c r="N94" i="3"/>
  <c r="M94" i="3"/>
  <c r="L94" i="3"/>
  <c r="K94" i="3"/>
  <c r="J94" i="3"/>
  <c r="N90" i="3"/>
  <c r="M90" i="3"/>
  <c r="L90" i="3"/>
  <c r="K90" i="3"/>
  <c r="J90" i="3"/>
  <c r="K88" i="3"/>
  <c r="L88" i="3" s="1"/>
  <c r="M88" i="3" s="1"/>
  <c r="N88" i="3" s="1"/>
  <c r="K87" i="3"/>
  <c r="K86" i="3" s="1"/>
  <c r="J86" i="3"/>
  <c r="K63" i="3"/>
  <c r="L63" i="3"/>
  <c r="M63" i="3"/>
  <c r="N63" i="3"/>
  <c r="J63" i="3"/>
  <c r="K59" i="3"/>
  <c r="L59" i="3"/>
  <c r="M59" i="3"/>
  <c r="N59" i="3"/>
  <c r="J59" i="3"/>
  <c r="J55" i="3"/>
  <c r="K57" i="3"/>
  <c r="L57" i="3" s="1"/>
  <c r="M57" i="3" s="1"/>
  <c r="N57" i="3" s="1"/>
  <c r="K56" i="3"/>
  <c r="L56" i="3" s="1"/>
  <c r="M56" i="3" s="1"/>
  <c r="N56" i="3" s="1"/>
  <c r="J231" i="3" l="1"/>
  <c r="N55" i="3"/>
  <c r="J203" i="3"/>
  <c r="J204" i="3" s="1"/>
  <c r="K338" i="3"/>
  <c r="J265" i="3"/>
  <c r="J266" i="3" s="1"/>
  <c r="K210" i="3"/>
  <c r="L87" i="3"/>
  <c r="M87" i="3" s="1"/>
  <c r="K179" i="3"/>
  <c r="K303" i="3"/>
  <c r="M242" i="3"/>
  <c r="N242" i="3" s="1"/>
  <c r="N241" i="3" s="1"/>
  <c r="L241" i="3"/>
  <c r="K148" i="3"/>
  <c r="K117" i="3"/>
  <c r="L180" i="3"/>
  <c r="K241" i="3"/>
  <c r="K272" i="3"/>
  <c r="M273" i="3"/>
  <c r="N273" i="3" s="1"/>
  <c r="N272" i="3" s="1"/>
  <c r="L272" i="3"/>
  <c r="M55" i="3"/>
  <c r="K145" i="3"/>
  <c r="K146" i="3" s="1"/>
  <c r="K207" i="3"/>
  <c r="K208" i="3" s="1"/>
  <c r="L304" i="3"/>
  <c r="L339" i="3"/>
  <c r="J146" i="3"/>
  <c r="L148" i="3"/>
  <c r="L55" i="3"/>
  <c r="L117" i="3"/>
  <c r="J200" i="3"/>
  <c r="J208" i="3"/>
  <c r="L210" i="3"/>
  <c r="K55" i="3"/>
  <c r="J172" i="3"/>
  <c r="K176" i="3"/>
  <c r="K177" i="3" s="1"/>
  <c r="J234" i="3"/>
  <c r="K238" i="3"/>
  <c r="K265" i="3" s="1"/>
  <c r="K266" i="3" s="1"/>
  <c r="L337" i="3"/>
  <c r="L271" i="3"/>
  <c r="L240" i="3"/>
  <c r="L238" i="3"/>
  <c r="J255" i="3"/>
  <c r="L258" i="3"/>
  <c r="J252" i="3"/>
  <c r="L209" i="3"/>
  <c r="L207" i="3"/>
  <c r="M210" i="3"/>
  <c r="N211" i="3"/>
  <c r="N210" i="3" s="1"/>
  <c r="M227" i="3"/>
  <c r="K234" i="3"/>
  <c r="K235" i="3" s="1"/>
  <c r="J221" i="3"/>
  <c r="L178" i="3"/>
  <c r="L176" i="3"/>
  <c r="L196" i="3"/>
  <c r="J190" i="3"/>
  <c r="M148" i="3"/>
  <c r="N149" i="3"/>
  <c r="N148" i="3" s="1"/>
  <c r="L147" i="3"/>
  <c r="L145" i="3"/>
  <c r="K169" i="3"/>
  <c r="L165" i="3"/>
  <c r="K159" i="3"/>
  <c r="J159" i="3"/>
  <c r="M117" i="3"/>
  <c r="N118" i="3"/>
  <c r="N117" i="3" s="1"/>
  <c r="N87" i="3"/>
  <c r="N86" i="3" s="1"/>
  <c r="M86" i="3"/>
  <c r="K262" i="3" l="1"/>
  <c r="K255" i="3"/>
  <c r="L86" i="3"/>
  <c r="K203" i="3"/>
  <c r="K204" i="3" s="1"/>
  <c r="K252" i="3"/>
  <c r="M272" i="3"/>
  <c r="K239" i="3"/>
  <c r="J193" i="3"/>
  <c r="J197" i="3" s="1"/>
  <c r="J198" i="3" s="1"/>
  <c r="M241" i="3"/>
  <c r="M180" i="3"/>
  <c r="L179" i="3"/>
  <c r="J235" i="3"/>
  <c r="J224" i="3"/>
  <c r="J228" i="3" s="1"/>
  <c r="J229" i="3" s="1"/>
  <c r="K200" i="3"/>
  <c r="K221" i="3"/>
  <c r="J173" i="3"/>
  <c r="J162" i="3"/>
  <c r="J166" i="3" s="1"/>
  <c r="J167" i="3" s="1"/>
  <c r="K231" i="3"/>
  <c r="M339" i="3"/>
  <c r="L338" i="3"/>
  <c r="K172" i="3"/>
  <c r="K190" i="3"/>
  <c r="M304" i="3"/>
  <c r="L303" i="3"/>
  <c r="M337" i="3"/>
  <c r="M271" i="3"/>
  <c r="J259" i="3"/>
  <c r="J260" i="3" s="1"/>
  <c r="L265" i="3"/>
  <c r="L266" i="3" s="1"/>
  <c r="L239" i="3"/>
  <c r="L262" i="3"/>
  <c r="L252" i="3"/>
  <c r="L255" i="3"/>
  <c r="M258" i="3"/>
  <c r="M238" i="3"/>
  <c r="M240" i="3"/>
  <c r="L234" i="3"/>
  <c r="L221" i="3"/>
  <c r="L208" i="3"/>
  <c r="L231" i="3"/>
  <c r="N227" i="3"/>
  <c r="K224" i="3"/>
  <c r="K228" i="3" s="1"/>
  <c r="M209" i="3"/>
  <c r="M207" i="3"/>
  <c r="M196" i="3"/>
  <c r="L203" i="3"/>
  <c r="L204" i="3" s="1"/>
  <c r="L190" i="3"/>
  <c r="L177" i="3"/>
  <c r="L200" i="3"/>
  <c r="K193" i="3"/>
  <c r="M176" i="3"/>
  <c r="M178" i="3"/>
  <c r="M147" i="3"/>
  <c r="M145" i="3"/>
  <c r="M165" i="3"/>
  <c r="L172" i="3"/>
  <c r="L146" i="3"/>
  <c r="L159" i="3"/>
  <c r="L169" i="3"/>
  <c r="L173" i="3" l="1"/>
  <c r="K197" i="3"/>
  <c r="K259" i="3"/>
  <c r="K198" i="3"/>
  <c r="L162" i="3"/>
  <c r="K229" i="3"/>
  <c r="N180" i="3"/>
  <c r="N179" i="3" s="1"/>
  <c r="M179" i="3"/>
  <c r="K173" i="3"/>
  <c r="K162" i="3"/>
  <c r="K166" i="3" s="1"/>
  <c r="K167" i="3" s="1"/>
  <c r="L259" i="3"/>
  <c r="L260" i="3" s="1"/>
  <c r="L166" i="3"/>
  <c r="N304" i="3"/>
  <c r="N303" i="3" s="1"/>
  <c r="M303" i="3"/>
  <c r="N339" i="3"/>
  <c r="N338" i="3" s="1"/>
  <c r="M338" i="3"/>
  <c r="N337" i="3"/>
  <c r="N271" i="3"/>
  <c r="M239" i="3"/>
  <c r="M262" i="3"/>
  <c r="M252" i="3"/>
  <c r="M265" i="3"/>
  <c r="M266" i="3" s="1"/>
  <c r="K260" i="3"/>
  <c r="N258" i="3"/>
  <c r="N238" i="3"/>
  <c r="N240" i="3"/>
  <c r="M208" i="3"/>
  <c r="M234" i="3"/>
  <c r="M231" i="3"/>
  <c r="M221" i="3"/>
  <c r="N207" i="3"/>
  <c r="N209" i="3"/>
  <c r="L235" i="3"/>
  <c r="L224" i="3"/>
  <c r="L228" i="3" s="1"/>
  <c r="L229" i="3" s="1"/>
  <c r="N176" i="3"/>
  <c r="N178" i="3"/>
  <c r="N196" i="3"/>
  <c r="M177" i="3"/>
  <c r="M200" i="3"/>
  <c r="M190" i="3"/>
  <c r="M203" i="3"/>
  <c r="M204" i="3" s="1"/>
  <c r="L193" i="3"/>
  <c r="L197" i="3" s="1"/>
  <c r="L198" i="3" s="1"/>
  <c r="M146" i="3"/>
  <c r="M159" i="3"/>
  <c r="M172" i="3"/>
  <c r="M173" i="3" s="1"/>
  <c r="M169" i="3"/>
  <c r="N165" i="3"/>
  <c r="N145" i="3"/>
  <c r="N147" i="3"/>
  <c r="L167" i="3" l="1"/>
  <c r="N262" i="3"/>
  <c r="N252" i="3"/>
  <c r="N265" i="3"/>
  <c r="N266" i="3" s="1"/>
  <c r="N239" i="3"/>
  <c r="M255" i="3"/>
  <c r="M259" i="3" s="1"/>
  <c r="M260" i="3" s="1"/>
  <c r="N231" i="3"/>
  <c r="N221" i="3"/>
  <c r="N208" i="3"/>
  <c r="N234" i="3"/>
  <c r="M235" i="3"/>
  <c r="M224" i="3"/>
  <c r="M228" i="3" s="1"/>
  <c r="M229" i="3" s="1"/>
  <c r="M193" i="3"/>
  <c r="M197" i="3" s="1"/>
  <c r="M198" i="3" s="1"/>
  <c r="N200" i="3"/>
  <c r="N190" i="3"/>
  <c r="N203" i="3"/>
  <c r="N204" i="3" s="1"/>
  <c r="N177" i="3"/>
  <c r="M162" i="3"/>
  <c r="M166" i="3"/>
  <c r="M167" i="3" s="1"/>
  <c r="N169" i="3"/>
  <c r="N159" i="3"/>
  <c r="N172" i="3"/>
  <c r="N173" i="3" s="1"/>
  <c r="N146" i="3"/>
  <c r="N193" i="3" l="1"/>
  <c r="N255" i="3"/>
  <c r="N259" i="3" s="1"/>
  <c r="N260" i="3" s="1"/>
  <c r="N162" i="3"/>
  <c r="N166" i="3" s="1"/>
  <c r="N167" i="3" s="1"/>
  <c r="N235" i="3"/>
  <c r="N224" i="3"/>
  <c r="N228" i="3" s="1"/>
  <c r="N229" i="3" s="1"/>
  <c r="N197" i="3"/>
  <c r="N198" i="3" s="1"/>
  <c r="C362" i="3" l="1"/>
  <c r="D362" i="3"/>
  <c r="E362" i="3"/>
  <c r="F362" i="3"/>
  <c r="G362" i="3"/>
  <c r="H362" i="3"/>
  <c r="I362" i="3"/>
  <c r="B362" i="3"/>
  <c r="C359" i="3"/>
  <c r="D359" i="3"/>
  <c r="D360" i="3" s="1"/>
  <c r="E359" i="3"/>
  <c r="F359" i="3"/>
  <c r="G359" i="3"/>
  <c r="H359" i="3"/>
  <c r="H360" i="3" s="1"/>
  <c r="I359" i="3"/>
  <c r="B359" i="3"/>
  <c r="C356" i="3"/>
  <c r="D356" i="3"/>
  <c r="E356" i="3"/>
  <c r="F356" i="3"/>
  <c r="G356" i="3"/>
  <c r="H356" i="3"/>
  <c r="I356" i="3"/>
  <c r="B356" i="3"/>
  <c r="C352" i="3"/>
  <c r="D352" i="3"/>
  <c r="E352" i="3"/>
  <c r="F352" i="3"/>
  <c r="G352" i="3"/>
  <c r="H352" i="3"/>
  <c r="I352" i="3"/>
  <c r="B352" i="3"/>
  <c r="C335" i="3"/>
  <c r="D335" i="3"/>
  <c r="D361" i="3" s="1"/>
  <c r="E335" i="3"/>
  <c r="F335" i="3"/>
  <c r="G335" i="3"/>
  <c r="H335" i="3"/>
  <c r="H336" i="3" s="1"/>
  <c r="I335" i="3"/>
  <c r="J335" i="3" s="1"/>
  <c r="K335" i="3" s="1"/>
  <c r="L335" i="3" s="1"/>
  <c r="M335" i="3" s="1"/>
  <c r="N335" i="3" s="1"/>
  <c r="B335" i="3"/>
  <c r="C331" i="3"/>
  <c r="D331" i="3"/>
  <c r="E331" i="3"/>
  <c r="F331" i="3"/>
  <c r="G331" i="3"/>
  <c r="H331" i="3"/>
  <c r="I331" i="3"/>
  <c r="B331" i="3"/>
  <c r="F328" i="3"/>
  <c r="G328" i="3"/>
  <c r="H328" i="3"/>
  <c r="I328" i="3"/>
  <c r="E328" i="3"/>
  <c r="C325" i="3"/>
  <c r="D325" i="3"/>
  <c r="E325" i="3"/>
  <c r="F325" i="3"/>
  <c r="G325" i="3"/>
  <c r="H325" i="3"/>
  <c r="I325" i="3"/>
  <c r="B325" i="3"/>
  <c r="C321" i="3"/>
  <c r="D321" i="3"/>
  <c r="E321" i="3"/>
  <c r="F321" i="3"/>
  <c r="G321" i="3"/>
  <c r="H321" i="3"/>
  <c r="I321" i="3"/>
  <c r="B321" i="3"/>
  <c r="G312" i="3"/>
  <c r="H312" i="3"/>
  <c r="I312" i="3"/>
  <c r="F312" i="3"/>
  <c r="G308" i="3"/>
  <c r="H308" i="3"/>
  <c r="I308" i="3"/>
  <c r="F308" i="3"/>
  <c r="I304" i="3"/>
  <c r="G304" i="3"/>
  <c r="H304" i="3"/>
  <c r="F304" i="3"/>
  <c r="F310" i="3"/>
  <c r="G310" i="3"/>
  <c r="H310" i="3"/>
  <c r="I310" i="3"/>
  <c r="J310" i="3" s="1"/>
  <c r="K310" i="3" s="1"/>
  <c r="L310" i="3" s="1"/>
  <c r="M310" i="3" s="1"/>
  <c r="N310" i="3" s="1"/>
  <c r="E310" i="3"/>
  <c r="F306" i="3"/>
  <c r="G306" i="3"/>
  <c r="H306" i="3"/>
  <c r="I306" i="3"/>
  <c r="J306" i="3" s="1"/>
  <c r="K306" i="3" s="1"/>
  <c r="L306" i="3" s="1"/>
  <c r="M306" i="3" s="1"/>
  <c r="N306" i="3" s="1"/>
  <c r="E306" i="3"/>
  <c r="F302" i="3"/>
  <c r="G302" i="3"/>
  <c r="G303" i="3" s="1"/>
  <c r="H302" i="3"/>
  <c r="I302" i="3"/>
  <c r="J302" i="3" s="1"/>
  <c r="J300" i="3" s="1"/>
  <c r="E302" i="3"/>
  <c r="C300" i="3"/>
  <c r="D300" i="3"/>
  <c r="B300" i="3"/>
  <c r="C296" i="3"/>
  <c r="D296" i="3"/>
  <c r="D297" i="3" s="1"/>
  <c r="E296" i="3"/>
  <c r="F296" i="3"/>
  <c r="G296" i="3"/>
  <c r="H296" i="3"/>
  <c r="H297" i="3" s="1"/>
  <c r="I296" i="3"/>
  <c r="B296" i="3"/>
  <c r="C290" i="3"/>
  <c r="D290" i="3"/>
  <c r="E290" i="3"/>
  <c r="F290" i="3"/>
  <c r="F291" i="3" s="1"/>
  <c r="G290" i="3"/>
  <c r="H290" i="3"/>
  <c r="I290" i="3"/>
  <c r="B290" i="3"/>
  <c r="C286" i="3"/>
  <c r="D286" i="3"/>
  <c r="E286" i="3"/>
  <c r="F286" i="3"/>
  <c r="G286" i="3"/>
  <c r="H286" i="3"/>
  <c r="I286" i="3"/>
  <c r="B286" i="3"/>
  <c r="C269" i="3"/>
  <c r="D269" i="3"/>
  <c r="E269" i="3"/>
  <c r="F269" i="3"/>
  <c r="F288" i="3" s="1"/>
  <c r="G269" i="3"/>
  <c r="H269" i="3"/>
  <c r="I269" i="3"/>
  <c r="J269" i="3" s="1"/>
  <c r="J293" i="3" s="1"/>
  <c r="B269" i="3"/>
  <c r="C265" i="3"/>
  <c r="D265" i="3"/>
  <c r="B265" i="3"/>
  <c r="C259" i="3"/>
  <c r="D259" i="3"/>
  <c r="B259" i="3"/>
  <c r="C255" i="3"/>
  <c r="D255" i="3"/>
  <c r="B255" i="3"/>
  <c r="C250" i="3"/>
  <c r="D250" i="3"/>
  <c r="B250" i="3"/>
  <c r="C246" i="3"/>
  <c r="D246" i="3"/>
  <c r="B246" i="3"/>
  <c r="C242" i="3"/>
  <c r="D242" i="3"/>
  <c r="B242" i="3"/>
  <c r="C248" i="3"/>
  <c r="D248" i="3"/>
  <c r="D249" i="3" s="1"/>
  <c r="D251" i="3" s="1"/>
  <c r="B248" i="3"/>
  <c r="C244" i="3"/>
  <c r="D244" i="3"/>
  <c r="B244" i="3"/>
  <c r="C240" i="3"/>
  <c r="D240" i="3"/>
  <c r="B240" i="3"/>
  <c r="C234" i="3"/>
  <c r="D234" i="3"/>
  <c r="B234" i="3"/>
  <c r="C228" i="3"/>
  <c r="D228" i="3"/>
  <c r="D229" i="3" s="1"/>
  <c r="B228" i="3"/>
  <c r="C224" i="3"/>
  <c r="D224" i="3"/>
  <c r="B224" i="3"/>
  <c r="H307" i="3" l="1"/>
  <c r="B324" i="3"/>
  <c r="F324" i="3"/>
  <c r="G332" i="3"/>
  <c r="G336" i="3"/>
  <c r="G297" i="3"/>
  <c r="G307" i="3"/>
  <c r="H311" i="3"/>
  <c r="H313" i="3" s="1"/>
  <c r="I322" i="3"/>
  <c r="E322" i="3"/>
  <c r="I329" i="3"/>
  <c r="F332" i="3"/>
  <c r="E291" i="3"/>
  <c r="C301" i="3"/>
  <c r="G305" i="3"/>
  <c r="H309" i="3"/>
  <c r="B327" i="3"/>
  <c r="D291" i="3"/>
  <c r="C354" i="3"/>
  <c r="D245" i="3"/>
  <c r="D247" i="3" s="1"/>
  <c r="E270" i="3"/>
  <c r="E289" i="3"/>
  <c r="I291" i="3"/>
  <c r="H322" i="3"/>
  <c r="D322" i="3"/>
  <c r="I357" i="3"/>
  <c r="E357" i="3"/>
  <c r="I360" i="3"/>
  <c r="E361" i="3"/>
  <c r="G311" i="3"/>
  <c r="G313" i="3" s="1"/>
  <c r="D324" i="3"/>
  <c r="E358" i="3"/>
  <c r="I349" i="3"/>
  <c r="I351" i="3" s="1"/>
  <c r="J351" i="3" s="1"/>
  <c r="E349" i="3"/>
  <c r="B358" i="3"/>
  <c r="F358" i="3"/>
  <c r="B364" i="3"/>
  <c r="F363" i="3"/>
  <c r="F329" i="3"/>
  <c r="C249" i="3"/>
  <c r="C251" i="3" s="1"/>
  <c r="I289" i="3"/>
  <c r="J289" i="3" s="1"/>
  <c r="E324" i="3"/>
  <c r="C336" i="3"/>
  <c r="D252" i="3"/>
  <c r="D227" i="3"/>
  <c r="D241" i="3"/>
  <c r="D243" i="3" s="1"/>
  <c r="D266" i="3"/>
  <c r="D270" i="3"/>
  <c r="F307" i="3"/>
  <c r="F309" i="3" s="1"/>
  <c r="H326" i="3"/>
  <c r="D326" i="3"/>
  <c r="G358" i="3"/>
  <c r="C358" i="3"/>
  <c r="G360" i="3"/>
  <c r="B283" i="3"/>
  <c r="B285" i="3" s="1"/>
  <c r="B289" i="3"/>
  <c r="F283" i="3"/>
  <c r="F289" i="3"/>
  <c r="B292" i="3"/>
  <c r="C252" i="3"/>
  <c r="K289" i="3"/>
  <c r="L289" i="3" s="1"/>
  <c r="M289" i="3" s="1"/>
  <c r="N289" i="3" s="1"/>
  <c r="F303" i="3"/>
  <c r="F305" i="3" s="1"/>
  <c r="G309" i="3"/>
  <c r="C221" i="3"/>
  <c r="C245" i="3"/>
  <c r="C247" i="3" s="1"/>
  <c r="H298" i="3"/>
  <c r="H289" i="3"/>
  <c r="D289" i="3"/>
  <c r="K302" i="3"/>
  <c r="I318" i="3"/>
  <c r="C333" i="3"/>
  <c r="F357" i="3"/>
  <c r="D235" i="3"/>
  <c r="C241" i="3"/>
  <c r="C243" i="3" s="1"/>
  <c r="B252" i="3"/>
  <c r="D260" i="3"/>
  <c r="G270" i="3"/>
  <c r="C270" i="3"/>
  <c r="G283" i="3"/>
  <c r="G285" i="3" s="1"/>
  <c r="G289" i="3"/>
  <c r="C288" i="3"/>
  <c r="C289" i="3"/>
  <c r="I297" i="3"/>
  <c r="E298" i="3"/>
  <c r="D301" i="3"/>
  <c r="H303" i="3"/>
  <c r="H305" i="3" s="1"/>
  <c r="B333" i="3"/>
  <c r="I324" i="3"/>
  <c r="J324" i="3" s="1"/>
  <c r="K324" i="3" s="1"/>
  <c r="B349" i="3"/>
  <c r="B351" i="3" s="1"/>
  <c r="F349" i="3"/>
  <c r="F351" i="3" s="1"/>
  <c r="B354" i="3"/>
  <c r="C361" i="3"/>
  <c r="G326" i="3"/>
  <c r="C327" i="3"/>
  <c r="I332" i="3"/>
  <c r="E332" i="3"/>
  <c r="H324" i="3"/>
  <c r="F354" i="3"/>
  <c r="B361" i="3"/>
  <c r="F361" i="3"/>
  <c r="E360" i="3"/>
  <c r="G363" i="3"/>
  <c r="C363" i="3"/>
  <c r="C227" i="3"/>
  <c r="D256" i="3"/>
  <c r="F270" i="3"/>
  <c r="I283" i="3"/>
  <c r="I287" i="3"/>
  <c r="I288" i="3"/>
  <c r="E283" i="3"/>
  <c r="E287" i="3"/>
  <c r="E288" i="3"/>
  <c r="G287" i="3"/>
  <c r="H292" i="3"/>
  <c r="D292" i="3"/>
  <c r="E292" i="3"/>
  <c r="C298" i="3"/>
  <c r="E297" i="3"/>
  <c r="D298" i="3"/>
  <c r="I303" i="3"/>
  <c r="I305" i="3" s="1"/>
  <c r="I307" i="3"/>
  <c r="I309" i="3" s="1"/>
  <c r="F322" i="3"/>
  <c r="E326" i="3"/>
  <c r="D327" i="3"/>
  <c r="F318" i="3"/>
  <c r="E336" i="3"/>
  <c r="H354" i="3"/>
  <c r="H349" i="3"/>
  <c r="I350" i="3" s="1"/>
  <c r="H355" i="3"/>
  <c r="D354" i="3"/>
  <c r="D349" i="3"/>
  <c r="E350" i="3" s="1"/>
  <c r="D355" i="3"/>
  <c r="D353" i="3"/>
  <c r="C360" i="3"/>
  <c r="I361" i="3"/>
  <c r="J361" i="3" s="1"/>
  <c r="C225" i="3"/>
  <c r="C229" i="3"/>
  <c r="C235" i="3"/>
  <c r="B221" i="3"/>
  <c r="C222" i="3" s="1"/>
  <c r="I270" i="3"/>
  <c r="H288" i="3"/>
  <c r="H283" i="3"/>
  <c r="D288" i="3"/>
  <c r="D283" i="3"/>
  <c r="D287" i="3"/>
  <c r="G292" i="3"/>
  <c r="G291" i="3"/>
  <c r="C292" i="3"/>
  <c r="C291" i="3"/>
  <c r="B298" i="3"/>
  <c r="F298" i="3"/>
  <c r="C297" i="3"/>
  <c r="I298" i="3"/>
  <c r="J298" i="3" s="1"/>
  <c r="G318" i="3"/>
  <c r="G324" i="3"/>
  <c r="C318" i="3"/>
  <c r="C323" i="3"/>
  <c r="C324" i="3"/>
  <c r="B323" i="3"/>
  <c r="C326" i="3"/>
  <c r="H332" i="3"/>
  <c r="D332" i="3"/>
  <c r="E318" i="3"/>
  <c r="D336" i="3"/>
  <c r="G349" i="3"/>
  <c r="G355" i="3"/>
  <c r="C353" i="3"/>
  <c r="C349" i="3"/>
  <c r="C355" i="3"/>
  <c r="C357" i="3"/>
  <c r="I358" i="3"/>
  <c r="J358" i="3" s="1"/>
  <c r="K358" i="3" s="1"/>
  <c r="L358" i="3" s="1"/>
  <c r="M358" i="3" s="1"/>
  <c r="N358" i="3" s="1"/>
  <c r="H361" i="3"/>
  <c r="I364" i="3"/>
  <c r="J364" i="3" s="1"/>
  <c r="E364" i="3"/>
  <c r="D225" i="3"/>
  <c r="B227" i="3"/>
  <c r="D221" i="3"/>
  <c r="H270" i="3"/>
  <c r="C287" i="3"/>
  <c r="C283" i="3"/>
  <c r="B288" i="3"/>
  <c r="H291" i="3"/>
  <c r="I292" i="3"/>
  <c r="J292" i="3" s="1"/>
  <c r="K292" i="3" s="1"/>
  <c r="L292" i="3" s="1"/>
  <c r="M292" i="3" s="1"/>
  <c r="N292" i="3" s="1"/>
  <c r="I311" i="3"/>
  <c r="I313" i="3" s="1"/>
  <c r="F311" i="3"/>
  <c r="F313" i="3" s="1"/>
  <c r="C322" i="3"/>
  <c r="I326" i="3"/>
  <c r="B318" i="3"/>
  <c r="B320" i="3" s="1"/>
  <c r="F336" i="3"/>
  <c r="I336" i="3"/>
  <c r="F350" i="3"/>
  <c r="H353" i="3"/>
  <c r="G354" i="3"/>
  <c r="G357" i="3"/>
  <c r="F360" i="3"/>
  <c r="H364" i="3"/>
  <c r="D364" i="3"/>
  <c r="C256" i="3"/>
  <c r="C260" i="3"/>
  <c r="C266" i="3"/>
  <c r="H287" i="3"/>
  <c r="G288" i="3"/>
  <c r="F292" i="3"/>
  <c r="F297" i="3"/>
  <c r="G322" i="3"/>
  <c r="F326" i="3"/>
  <c r="H329" i="3"/>
  <c r="C332" i="3"/>
  <c r="E351" i="3"/>
  <c r="G353" i="3"/>
  <c r="H357" i="3"/>
  <c r="D357" i="3"/>
  <c r="I363" i="3"/>
  <c r="E363" i="3"/>
  <c r="G364" i="3"/>
  <c r="C364" i="3"/>
  <c r="H363" i="3"/>
  <c r="D363" i="3"/>
  <c r="F364" i="3"/>
  <c r="F287" i="3"/>
  <c r="G298" i="3"/>
  <c r="D323" i="3"/>
  <c r="D333" i="3"/>
  <c r="H318" i="3"/>
  <c r="D318" i="3"/>
  <c r="F353" i="3"/>
  <c r="I354" i="3"/>
  <c r="J354" i="3" s="1"/>
  <c r="K354" i="3" s="1"/>
  <c r="L354" i="3" s="1"/>
  <c r="M354" i="3" s="1"/>
  <c r="N354" i="3" s="1"/>
  <c r="E354" i="3"/>
  <c r="H358" i="3"/>
  <c r="D358" i="3"/>
  <c r="G361" i="3"/>
  <c r="B355" i="3"/>
  <c r="F355" i="3"/>
  <c r="G329" i="3"/>
  <c r="I353" i="3"/>
  <c r="E353" i="3"/>
  <c r="I355" i="3"/>
  <c r="J355" i="3" s="1"/>
  <c r="E355" i="3"/>
  <c r="C219" i="3"/>
  <c r="D219" i="3"/>
  <c r="B219" i="3"/>
  <c r="C215" i="3"/>
  <c r="D215" i="3"/>
  <c r="B215" i="3"/>
  <c r="C211" i="3"/>
  <c r="D211" i="3"/>
  <c r="B211" i="3"/>
  <c r="C217" i="3"/>
  <c r="D217" i="3"/>
  <c r="B217" i="3"/>
  <c r="C213" i="3"/>
  <c r="C214" i="3" s="1"/>
  <c r="D213" i="3"/>
  <c r="B213" i="3"/>
  <c r="C209" i="3"/>
  <c r="D209" i="3"/>
  <c r="B209" i="3"/>
  <c r="C203" i="3"/>
  <c r="D203" i="3"/>
  <c r="C197" i="3"/>
  <c r="D197" i="3"/>
  <c r="B197" i="3"/>
  <c r="B203" i="3"/>
  <c r="C193" i="3"/>
  <c r="D193" i="3"/>
  <c r="D190" i="3" s="1"/>
  <c r="B193" i="3"/>
  <c r="C188" i="3"/>
  <c r="D188" i="3"/>
  <c r="B188" i="3"/>
  <c r="C184" i="3"/>
  <c r="D184" i="3"/>
  <c r="B184" i="3"/>
  <c r="C180" i="3"/>
  <c r="D180" i="3"/>
  <c r="B180" i="3"/>
  <c r="C186" i="3"/>
  <c r="C187" i="3" s="1"/>
  <c r="D186" i="3"/>
  <c r="B186" i="3"/>
  <c r="C182" i="3"/>
  <c r="D182" i="3"/>
  <c r="B182" i="3"/>
  <c r="C178" i="3"/>
  <c r="D178" i="3"/>
  <c r="D179" i="3" s="1"/>
  <c r="D181" i="3" s="1"/>
  <c r="B178" i="3"/>
  <c r="C179" i="3" s="1"/>
  <c r="F141" i="3"/>
  <c r="G141" i="3"/>
  <c r="H141" i="3"/>
  <c r="H134" i="3" s="1"/>
  <c r="I141" i="3"/>
  <c r="I134" i="3" s="1"/>
  <c r="J134" i="3" s="1"/>
  <c r="E141" i="3"/>
  <c r="C172" i="3"/>
  <c r="D172" i="3"/>
  <c r="D173" i="3" s="1"/>
  <c r="B172" i="3"/>
  <c r="I179" i="1"/>
  <c r="I182" i="1" s="1"/>
  <c r="H179" i="1"/>
  <c r="H182" i="1" s="1"/>
  <c r="G179" i="1"/>
  <c r="G182" i="1" s="1"/>
  <c r="F179" i="1"/>
  <c r="F182" i="1" s="1"/>
  <c r="E179" i="1"/>
  <c r="E182" i="1" s="1"/>
  <c r="D179" i="1"/>
  <c r="D182" i="1" s="1"/>
  <c r="C179" i="1"/>
  <c r="C182" i="1" s="1"/>
  <c r="B179" i="1"/>
  <c r="B182" i="1" s="1"/>
  <c r="L302" i="3" l="1"/>
  <c r="K300" i="3"/>
  <c r="F284" i="3"/>
  <c r="C253" i="3"/>
  <c r="F285" i="3"/>
  <c r="D253" i="3"/>
  <c r="D187" i="3"/>
  <c r="D189" i="3" s="1"/>
  <c r="D198" i="3"/>
  <c r="I319" i="3"/>
  <c r="C216" i="3"/>
  <c r="G284" i="3"/>
  <c r="C183" i="3"/>
  <c r="C185" i="3" s="1"/>
  <c r="K134" i="3"/>
  <c r="C218" i="3"/>
  <c r="C220" i="3" s="1"/>
  <c r="D218" i="3"/>
  <c r="D220" i="3" s="1"/>
  <c r="D214" i="3"/>
  <c r="D216" i="3" s="1"/>
  <c r="E319" i="3"/>
  <c r="K361" i="3"/>
  <c r="J359" i="3"/>
  <c r="D351" i="3"/>
  <c r="D350" i="3"/>
  <c r="D183" i="3"/>
  <c r="D185" i="3" s="1"/>
  <c r="C189" i="3"/>
  <c r="D319" i="3"/>
  <c r="D320" i="3"/>
  <c r="G319" i="3"/>
  <c r="H285" i="3"/>
  <c r="H284" i="3"/>
  <c r="H319" i="3"/>
  <c r="K351" i="3"/>
  <c r="J349" i="3"/>
  <c r="D222" i="3"/>
  <c r="K364" i="3"/>
  <c r="J362" i="3"/>
  <c r="J363" i="3" s="1"/>
  <c r="G350" i="3"/>
  <c r="G351" i="3"/>
  <c r="C320" i="3"/>
  <c r="C319" i="3"/>
  <c r="J296" i="3"/>
  <c r="J286" i="3" s="1"/>
  <c r="J288" i="3" s="1"/>
  <c r="K298" i="3"/>
  <c r="F319" i="3"/>
  <c r="I284" i="3"/>
  <c r="I285" i="3"/>
  <c r="J285" i="3" s="1"/>
  <c r="B196" i="3"/>
  <c r="K355" i="3"/>
  <c r="L324" i="3"/>
  <c r="C285" i="3"/>
  <c r="C284" i="3"/>
  <c r="C350" i="3"/>
  <c r="C351" i="3"/>
  <c r="D285" i="3"/>
  <c r="D284" i="3"/>
  <c r="H351" i="3"/>
  <c r="H350" i="3"/>
  <c r="E284" i="3"/>
  <c r="E285" i="3"/>
  <c r="C181" i="3"/>
  <c r="B190" i="3"/>
  <c r="C196" i="3"/>
  <c r="D204" i="3"/>
  <c r="D210" i="3"/>
  <c r="D212" i="3" s="1"/>
  <c r="C190" i="3"/>
  <c r="C198" i="3"/>
  <c r="D196" i="3"/>
  <c r="C210" i="3"/>
  <c r="C212" i="3" s="1"/>
  <c r="C194" i="3"/>
  <c r="C173" i="3"/>
  <c r="D194" i="3"/>
  <c r="C204" i="3"/>
  <c r="C162" i="3"/>
  <c r="C165" i="3" s="1"/>
  <c r="D162" i="3"/>
  <c r="D165" i="3" s="1"/>
  <c r="B162" i="3"/>
  <c r="B165" i="3" s="1"/>
  <c r="I164" i="1"/>
  <c r="I167" i="1" s="1"/>
  <c r="H164" i="1"/>
  <c r="H167" i="1" s="1"/>
  <c r="G164" i="1"/>
  <c r="G167" i="1" s="1"/>
  <c r="F164" i="1"/>
  <c r="F167" i="1" s="1"/>
  <c r="E164" i="1"/>
  <c r="E167" i="1" s="1"/>
  <c r="D164" i="1"/>
  <c r="D167" i="1" s="1"/>
  <c r="C164" i="1"/>
  <c r="C167" i="1" s="1"/>
  <c r="B164" i="1"/>
  <c r="B167" i="1" s="1"/>
  <c r="C166" i="3"/>
  <c r="D166" i="3"/>
  <c r="B166" i="3"/>
  <c r="C157" i="3"/>
  <c r="D157" i="3"/>
  <c r="B157" i="3"/>
  <c r="C153" i="3"/>
  <c r="D153" i="3"/>
  <c r="B153" i="3"/>
  <c r="C149" i="3"/>
  <c r="D149" i="3"/>
  <c r="B149" i="3"/>
  <c r="C155" i="3"/>
  <c r="D155" i="3"/>
  <c r="B155" i="3"/>
  <c r="C151" i="3"/>
  <c r="D151" i="3"/>
  <c r="B151" i="3"/>
  <c r="C147" i="3"/>
  <c r="D147" i="3"/>
  <c r="D148" i="3" s="1"/>
  <c r="D150" i="3" s="1"/>
  <c r="B147" i="3"/>
  <c r="G142" i="3"/>
  <c r="H142" i="3"/>
  <c r="I142" i="3"/>
  <c r="F142" i="3"/>
  <c r="F138" i="3"/>
  <c r="G138" i="3"/>
  <c r="H139" i="3" s="1"/>
  <c r="E138" i="3"/>
  <c r="F131" i="3"/>
  <c r="F134" i="3" s="1"/>
  <c r="G131" i="3"/>
  <c r="H132" i="3" s="1"/>
  <c r="E131" i="3"/>
  <c r="E134" i="3" s="1"/>
  <c r="F126" i="3"/>
  <c r="G126" i="3"/>
  <c r="H126" i="3"/>
  <c r="I126" i="3"/>
  <c r="E126" i="3"/>
  <c r="F122" i="3"/>
  <c r="G122" i="3"/>
  <c r="H122" i="3"/>
  <c r="I122" i="3"/>
  <c r="E122" i="3"/>
  <c r="F118" i="3"/>
  <c r="G118" i="3"/>
  <c r="H118" i="3"/>
  <c r="I118" i="3"/>
  <c r="E118" i="3"/>
  <c r="F124" i="3"/>
  <c r="G124" i="3"/>
  <c r="H124" i="3"/>
  <c r="I124" i="3"/>
  <c r="J124" i="3" s="1"/>
  <c r="K124" i="3" s="1"/>
  <c r="L124" i="3" s="1"/>
  <c r="M124" i="3" s="1"/>
  <c r="N124" i="3" s="1"/>
  <c r="E124" i="3"/>
  <c r="F120" i="3"/>
  <c r="G120" i="3"/>
  <c r="H120" i="3"/>
  <c r="I120" i="3"/>
  <c r="J120" i="3" s="1"/>
  <c r="K120" i="3" s="1"/>
  <c r="L120" i="3" s="1"/>
  <c r="M120" i="3" s="1"/>
  <c r="N120" i="3" s="1"/>
  <c r="E120" i="3"/>
  <c r="F116" i="3"/>
  <c r="G116" i="3"/>
  <c r="H116" i="3"/>
  <c r="I116" i="3"/>
  <c r="J116" i="3" s="1"/>
  <c r="K116" i="3" s="1"/>
  <c r="L116" i="3" s="1"/>
  <c r="M116" i="3" s="1"/>
  <c r="N116" i="3" s="1"/>
  <c r="E116" i="3"/>
  <c r="D111" i="3"/>
  <c r="E111" i="3"/>
  <c r="F111" i="3"/>
  <c r="G111" i="3"/>
  <c r="H111" i="3"/>
  <c r="I111" i="3"/>
  <c r="C111" i="3"/>
  <c r="F107" i="3"/>
  <c r="G107" i="3"/>
  <c r="H107" i="3"/>
  <c r="I107" i="3"/>
  <c r="E107" i="3"/>
  <c r="C95" i="3"/>
  <c r="D95" i="3"/>
  <c r="E95" i="3"/>
  <c r="F95" i="3"/>
  <c r="G95" i="3"/>
  <c r="H95" i="3"/>
  <c r="I95" i="3"/>
  <c r="B95" i="3"/>
  <c r="C93" i="3"/>
  <c r="D93" i="3"/>
  <c r="E93" i="3"/>
  <c r="E94" i="3" s="1"/>
  <c r="F93" i="3"/>
  <c r="G93" i="3"/>
  <c r="H93" i="3"/>
  <c r="I93" i="3"/>
  <c r="J93" i="3" s="1"/>
  <c r="K93" i="3" s="1"/>
  <c r="L93" i="3" s="1"/>
  <c r="M93" i="3" s="1"/>
  <c r="N93" i="3" s="1"/>
  <c r="B93" i="3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85" i="3"/>
  <c r="D85" i="3"/>
  <c r="E85" i="3"/>
  <c r="E86" i="3" s="1"/>
  <c r="E88" i="3" s="1"/>
  <c r="F85" i="3"/>
  <c r="G85" i="3"/>
  <c r="H85" i="3"/>
  <c r="I85" i="3"/>
  <c r="J85" i="3" s="1"/>
  <c r="B85" i="3"/>
  <c r="C83" i="3"/>
  <c r="C112" i="3" s="1"/>
  <c r="D83" i="3"/>
  <c r="D112" i="3" s="1"/>
  <c r="B83" i="3"/>
  <c r="B112" i="3" s="1"/>
  <c r="C104" i="3"/>
  <c r="D104" i="3"/>
  <c r="E104" i="3"/>
  <c r="F104" i="3"/>
  <c r="G104" i="3"/>
  <c r="H104" i="3"/>
  <c r="I104" i="3"/>
  <c r="B104" i="3"/>
  <c r="B106" i="3" s="1"/>
  <c r="C100" i="3"/>
  <c r="C103" i="3" s="1"/>
  <c r="D100" i="3"/>
  <c r="D103" i="3" s="1"/>
  <c r="E100" i="3"/>
  <c r="E103" i="3" s="1"/>
  <c r="F100" i="3"/>
  <c r="G100" i="3"/>
  <c r="G103" i="3" s="1"/>
  <c r="H100" i="3"/>
  <c r="H103" i="3" s="1"/>
  <c r="I100" i="3"/>
  <c r="I103" i="3" s="1"/>
  <c r="J103" i="3" s="1"/>
  <c r="B100" i="3"/>
  <c r="B102" i="3" s="1"/>
  <c r="F72" i="3"/>
  <c r="G72" i="3"/>
  <c r="H72" i="3"/>
  <c r="I72" i="3"/>
  <c r="J72" i="3" s="1"/>
  <c r="E72" i="3"/>
  <c r="G80" i="3"/>
  <c r="H80" i="3"/>
  <c r="I80" i="3"/>
  <c r="F80" i="3"/>
  <c r="C191" i="3" l="1"/>
  <c r="M302" i="3"/>
  <c r="L300" i="3"/>
  <c r="H90" i="3"/>
  <c r="H92" i="3" s="1"/>
  <c r="G121" i="3"/>
  <c r="G123" i="3" s="1"/>
  <c r="H125" i="3"/>
  <c r="H127" i="3" s="1"/>
  <c r="D105" i="3"/>
  <c r="C86" i="3"/>
  <c r="C88" i="3" s="1"/>
  <c r="G117" i="3"/>
  <c r="G119" i="3" s="1"/>
  <c r="H121" i="3"/>
  <c r="H123" i="3" s="1"/>
  <c r="D86" i="3"/>
  <c r="D88" i="3" s="1"/>
  <c r="C90" i="3"/>
  <c r="C92" i="3" s="1"/>
  <c r="C94" i="3"/>
  <c r="C96" i="3" s="1"/>
  <c r="G94" i="3"/>
  <c r="G96" i="3" s="1"/>
  <c r="F117" i="3"/>
  <c r="F119" i="3" s="1"/>
  <c r="J352" i="3"/>
  <c r="J356" i="3" s="1"/>
  <c r="J357" i="3" s="1"/>
  <c r="D84" i="3"/>
  <c r="K85" i="3"/>
  <c r="L85" i="3" s="1"/>
  <c r="M85" i="3" s="1"/>
  <c r="N85" i="3" s="1"/>
  <c r="J83" i="3"/>
  <c r="F121" i="3"/>
  <c r="F123" i="3" s="1"/>
  <c r="H86" i="3"/>
  <c r="H88" i="3" s="1"/>
  <c r="D90" i="3"/>
  <c r="H94" i="3"/>
  <c r="H96" i="3" s="1"/>
  <c r="L134" i="3"/>
  <c r="K72" i="3"/>
  <c r="J114" i="3"/>
  <c r="G132" i="3"/>
  <c r="L355" i="3"/>
  <c r="K285" i="3"/>
  <c r="J283" i="3"/>
  <c r="L298" i="3"/>
  <c r="K103" i="3"/>
  <c r="I86" i="3"/>
  <c r="I88" i="3" s="1"/>
  <c r="I90" i="3"/>
  <c r="I92" i="3" s="1"/>
  <c r="E90" i="3"/>
  <c r="E92" i="3" s="1"/>
  <c r="I94" i="3"/>
  <c r="I96" i="3" s="1"/>
  <c r="M324" i="3"/>
  <c r="J297" i="3"/>
  <c r="I125" i="3"/>
  <c r="I127" i="3" s="1"/>
  <c r="K301" i="3"/>
  <c r="D191" i="3"/>
  <c r="L364" i="3"/>
  <c r="K362" i="3"/>
  <c r="K363" i="3" s="1"/>
  <c r="L351" i="3"/>
  <c r="K349" i="3"/>
  <c r="L361" i="3"/>
  <c r="K359" i="3"/>
  <c r="D152" i="3"/>
  <c r="D154" i="3" s="1"/>
  <c r="H97" i="3"/>
  <c r="D92" i="3"/>
  <c r="D94" i="3"/>
  <c r="D96" i="3" s="1"/>
  <c r="C148" i="3"/>
  <c r="C150" i="3" s="1"/>
  <c r="C156" i="3"/>
  <c r="C158" i="3" s="1"/>
  <c r="B103" i="3"/>
  <c r="G101" i="3"/>
  <c r="G97" i="3"/>
  <c r="G98" i="3" s="1"/>
  <c r="C97" i="3"/>
  <c r="C99" i="3" s="1"/>
  <c r="C102" i="3"/>
  <c r="H108" i="3"/>
  <c r="H117" i="3"/>
  <c r="H119" i="3" s="1"/>
  <c r="I121" i="3"/>
  <c r="I123" i="3" s="1"/>
  <c r="F125" i="3"/>
  <c r="F127" i="3" s="1"/>
  <c r="G136" i="3"/>
  <c r="D156" i="3"/>
  <c r="D158" i="3" s="1"/>
  <c r="D167" i="3"/>
  <c r="C101" i="3"/>
  <c r="B97" i="3"/>
  <c r="B99" i="3" s="1"/>
  <c r="C152" i="3"/>
  <c r="C154" i="3" s="1"/>
  <c r="D159" i="3"/>
  <c r="F97" i="3"/>
  <c r="F101" i="3"/>
  <c r="I101" i="3"/>
  <c r="E101" i="3"/>
  <c r="D102" i="3"/>
  <c r="D106" i="3"/>
  <c r="E128" i="3"/>
  <c r="G134" i="3"/>
  <c r="F103" i="3"/>
  <c r="C159" i="3"/>
  <c r="H101" i="3"/>
  <c r="D101" i="3"/>
  <c r="C106" i="3"/>
  <c r="I117" i="3"/>
  <c r="I119" i="3" s="1"/>
  <c r="G125" i="3"/>
  <c r="G127" i="3" s="1"/>
  <c r="F128" i="3"/>
  <c r="F132" i="3"/>
  <c r="C167" i="3"/>
  <c r="C163" i="3"/>
  <c r="F105" i="3"/>
  <c r="G86" i="3"/>
  <c r="G88" i="3" s="1"/>
  <c r="G90" i="3"/>
  <c r="G92" i="3" s="1"/>
  <c r="F94" i="3"/>
  <c r="F96" i="3" s="1"/>
  <c r="F108" i="3"/>
  <c r="D163" i="3"/>
  <c r="B159" i="3"/>
  <c r="I108" i="3"/>
  <c r="G139" i="3"/>
  <c r="G108" i="3"/>
  <c r="F139" i="3"/>
  <c r="G128" i="3"/>
  <c r="H129" i="3" s="1"/>
  <c r="F136" i="3"/>
  <c r="I105" i="3"/>
  <c r="H105" i="3"/>
  <c r="E97" i="3"/>
  <c r="G105" i="3"/>
  <c r="D97" i="3"/>
  <c r="E105" i="3"/>
  <c r="I97" i="3"/>
  <c r="C105" i="3"/>
  <c r="E96" i="3"/>
  <c r="F90" i="3"/>
  <c r="F92" i="3" s="1"/>
  <c r="F86" i="3"/>
  <c r="F88" i="3" s="1"/>
  <c r="C84" i="3"/>
  <c r="F66" i="3"/>
  <c r="G66" i="3"/>
  <c r="G67" i="3" s="1"/>
  <c r="H66" i="3"/>
  <c r="I66" i="3"/>
  <c r="E66" i="3"/>
  <c r="I77" i="3"/>
  <c r="H77" i="3"/>
  <c r="G77" i="3"/>
  <c r="F77" i="3"/>
  <c r="I70" i="3"/>
  <c r="H70" i="3"/>
  <c r="G70" i="3"/>
  <c r="F70" i="3"/>
  <c r="E70" i="3"/>
  <c r="I74" i="3"/>
  <c r="H74" i="3"/>
  <c r="G74" i="3"/>
  <c r="F74" i="3"/>
  <c r="F64" i="3"/>
  <c r="G64" i="3"/>
  <c r="H64" i="3"/>
  <c r="I64" i="3"/>
  <c r="E64" i="3"/>
  <c r="F60" i="3"/>
  <c r="G60" i="3"/>
  <c r="H60" i="3"/>
  <c r="I60" i="3"/>
  <c r="E60" i="3"/>
  <c r="F56" i="3"/>
  <c r="G56" i="3"/>
  <c r="H56" i="3"/>
  <c r="I56" i="3"/>
  <c r="E56" i="3"/>
  <c r="F62" i="3"/>
  <c r="G62" i="3"/>
  <c r="H62" i="3"/>
  <c r="I62" i="3"/>
  <c r="J62" i="3" s="1"/>
  <c r="K62" i="3" s="1"/>
  <c r="L62" i="3" s="1"/>
  <c r="M62" i="3" s="1"/>
  <c r="N62" i="3" s="1"/>
  <c r="E62" i="3"/>
  <c r="F58" i="3"/>
  <c r="G58" i="3"/>
  <c r="H58" i="3"/>
  <c r="I58" i="3"/>
  <c r="J58" i="3" s="1"/>
  <c r="K58" i="3" s="1"/>
  <c r="L58" i="3" s="1"/>
  <c r="M58" i="3" s="1"/>
  <c r="N58" i="3" s="1"/>
  <c r="E58" i="3"/>
  <c r="F54" i="3"/>
  <c r="G54" i="3"/>
  <c r="H54" i="3"/>
  <c r="I54" i="3"/>
  <c r="J54" i="3" s="1"/>
  <c r="E54" i="3"/>
  <c r="G209" i="1"/>
  <c r="G212" i="1" s="1"/>
  <c r="F209" i="1"/>
  <c r="F212" i="1" s="1"/>
  <c r="E209" i="1"/>
  <c r="E212" i="1" s="1"/>
  <c r="D209" i="1"/>
  <c r="D212" i="1" s="1"/>
  <c r="C209" i="1"/>
  <c r="C212" i="1" s="1"/>
  <c r="B209" i="1"/>
  <c r="B212" i="1" s="1"/>
  <c r="F67" i="3" l="1"/>
  <c r="I67" i="3"/>
  <c r="N302" i="3"/>
  <c r="N300" i="3" s="1"/>
  <c r="M300" i="3"/>
  <c r="F129" i="3"/>
  <c r="F98" i="3"/>
  <c r="M134" i="3"/>
  <c r="K54" i="3"/>
  <c r="L54" i="3" s="1"/>
  <c r="M54" i="3" s="1"/>
  <c r="N54" i="3" s="1"/>
  <c r="J52" i="3"/>
  <c r="G63" i="3"/>
  <c r="G65" i="3" s="1"/>
  <c r="K352" i="3"/>
  <c r="K356" i="3" s="1"/>
  <c r="K357" i="3" s="1"/>
  <c r="J290" i="3"/>
  <c r="J291" i="3" s="1"/>
  <c r="H67" i="3"/>
  <c r="M361" i="3"/>
  <c r="L359" i="3"/>
  <c r="M364" i="3"/>
  <c r="L362" i="3"/>
  <c r="L363" i="3" s="1"/>
  <c r="N324" i="3"/>
  <c r="L103" i="3"/>
  <c r="G59" i="3"/>
  <c r="G61" i="3" s="1"/>
  <c r="H63" i="3"/>
  <c r="H65" i="3" s="1"/>
  <c r="L285" i="3"/>
  <c r="L72" i="3"/>
  <c r="M351" i="3"/>
  <c r="L349" i="3"/>
  <c r="L301" i="3"/>
  <c r="I55" i="3"/>
  <c r="I57" i="3" s="1"/>
  <c r="F63" i="3"/>
  <c r="F65" i="3" s="1"/>
  <c r="K83" i="3"/>
  <c r="M298" i="3"/>
  <c r="M355" i="3"/>
  <c r="K114" i="3"/>
  <c r="F55" i="3"/>
  <c r="F57" i="3" s="1"/>
  <c r="F59" i="3"/>
  <c r="F61" i="3" s="1"/>
  <c r="C98" i="3"/>
  <c r="H98" i="3"/>
  <c r="H55" i="3"/>
  <c r="H57" i="3" s="1"/>
  <c r="I59" i="3"/>
  <c r="I61" i="3" s="1"/>
  <c r="I63" i="3"/>
  <c r="I65" i="3" s="1"/>
  <c r="G55" i="3"/>
  <c r="G57" i="3" s="1"/>
  <c r="H59" i="3"/>
  <c r="H61" i="3" s="1"/>
  <c r="D160" i="3"/>
  <c r="C160" i="3"/>
  <c r="G129" i="3"/>
  <c r="D98" i="3"/>
  <c r="D99" i="3"/>
  <c r="I98" i="3"/>
  <c r="E98" i="3"/>
  <c r="I146" i="1"/>
  <c r="I300" i="3" s="1"/>
  <c r="H146" i="1"/>
  <c r="H300" i="3" s="1"/>
  <c r="G146" i="1"/>
  <c r="G300" i="3" s="1"/>
  <c r="F146" i="1"/>
  <c r="F300" i="3" s="1"/>
  <c r="E146" i="1"/>
  <c r="E300" i="3" s="1"/>
  <c r="D141" i="1"/>
  <c r="D238" i="3" s="1"/>
  <c r="C141" i="1"/>
  <c r="C238" i="3" s="1"/>
  <c r="B141" i="1"/>
  <c r="B238" i="3" s="1"/>
  <c r="D137" i="1"/>
  <c r="D207" i="3" s="1"/>
  <c r="C137" i="1"/>
  <c r="C207" i="3" s="1"/>
  <c r="B137" i="1"/>
  <c r="B207" i="3" s="1"/>
  <c r="D133" i="1"/>
  <c r="D176" i="3" s="1"/>
  <c r="C133" i="1"/>
  <c r="C176" i="3" s="1"/>
  <c r="B133" i="1"/>
  <c r="B176" i="3" s="1"/>
  <c r="D129" i="1"/>
  <c r="D145" i="3" s="1"/>
  <c r="C129" i="1"/>
  <c r="C145" i="3" s="1"/>
  <c r="B129" i="1"/>
  <c r="B145" i="3" s="1"/>
  <c r="I124" i="1"/>
  <c r="I114" i="3" s="1"/>
  <c r="H124" i="1"/>
  <c r="H114" i="3" s="1"/>
  <c r="G124" i="1"/>
  <c r="G114" i="3" s="1"/>
  <c r="G130" i="3" s="1"/>
  <c r="F124" i="1"/>
  <c r="F114" i="3" s="1"/>
  <c r="F130" i="3" s="1"/>
  <c r="E124" i="1"/>
  <c r="E114" i="3" s="1"/>
  <c r="E130" i="3" s="1"/>
  <c r="D124" i="1"/>
  <c r="C124" i="1"/>
  <c r="B124" i="1"/>
  <c r="I120" i="1"/>
  <c r="I83" i="3" s="1"/>
  <c r="H120" i="1"/>
  <c r="H83" i="3" s="1"/>
  <c r="G120" i="1"/>
  <c r="G83" i="3" s="1"/>
  <c r="F120" i="1"/>
  <c r="F83" i="3" s="1"/>
  <c r="E120" i="1"/>
  <c r="E83" i="3" s="1"/>
  <c r="E99" i="3" s="1"/>
  <c r="I116" i="1"/>
  <c r="I52" i="3" s="1"/>
  <c r="I81" i="3" s="1"/>
  <c r="J81" i="3" s="1"/>
  <c r="K81" i="3" s="1"/>
  <c r="L81" i="3" s="1"/>
  <c r="M81" i="3" s="1"/>
  <c r="N81" i="3" s="1"/>
  <c r="H116" i="1"/>
  <c r="H52" i="3" s="1"/>
  <c r="H81" i="3" s="1"/>
  <c r="G116" i="1"/>
  <c r="G52" i="3" s="1"/>
  <c r="G81" i="3" s="1"/>
  <c r="F116" i="1"/>
  <c r="F52" i="3" s="1"/>
  <c r="F75" i="3" s="1"/>
  <c r="E116" i="1"/>
  <c r="E52" i="3" s="1"/>
  <c r="E81" i="3" s="1"/>
  <c r="D116" i="1"/>
  <c r="C116" i="1"/>
  <c r="B116" i="1"/>
  <c r="I112" i="1"/>
  <c r="H112" i="1"/>
  <c r="G112" i="1"/>
  <c r="F112" i="1"/>
  <c r="E112" i="1"/>
  <c r="G97" i="1"/>
  <c r="F97" i="1"/>
  <c r="E97" i="1"/>
  <c r="D97" i="1"/>
  <c r="C97" i="1"/>
  <c r="B97" i="1"/>
  <c r="G85" i="1"/>
  <c r="G99" i="1" s="1"/>
  <c r="F85" i="1"/>
  <c r="E85" i="1"/>
  <c r="D85" i="1"/>
  <c r="C85" i="1"/>
  <c r="B85" i="1"/>
  <c r="F76" i="1"/>
  <c r="F99" i="1" s="1"/>
  <c r="E76" i="1"/>
  <c r="D76" i="1"/>
  <c r="D99" i="1" s="1"/>
  <c r="C76" i="1"/>
  <c r="B76" i="1"/>
  <c r="B99" i="1" s="1"/>
  <c r="G58" i="1"/>
  <c r="F58" i="1"/>
  <c r="E58" i="1"/>
  <c r="D58" i="1"/>
  <c r="C58" i="1"/>
  <c r="B58" i="1"/>
  <c r="G45" i="1"/>
  <c r="F45" i="1"/>
  <c r="E45" i="1"/>
  <c r="D45" i="1"/>
  <c r="C45" i="1"/>
  <c r="B45" i="1"/>
  <c r="I30" i="1"/>
  <c r="H30" i="1"/>
  <c r="G30" i="1"/>
  <c r="F30" i="1"/>
  <c r="E30" i="1"/>
  <c r="D30" i="1"/>
  <c r="C30" i="1"/>
  <c r="B30" i="1"/>
  <c r="I7" i="1"/>
  <c r="H7" i="1"/>
  <c r="G7" i="1"/>
  <c r="F7" i="1"/>
  <c r="E7" i="1"/>
  <c r="D7" i="1"/>
  <c r="C7" i="1"/>
  <c r="B7" i="1"/>
  <c r="I4" i="1"/>
  <c r="I10" i="1" s="1"/>
  <c r="H4" i="1"/>
  <c r="H10" i="1" s="1"/>
  <c r="G4" i="1"/>
  <c r="G10" i="1" s="1"/>
  <c r="F4" i="1"/>
  <c r="F10" i="1" s="1"/>
  <c r="E4" i="1"/>
  <c r="E10" i="1" s="1"/>
  <c r="D4" i="1"/>
  <c r="D10" i="1" s="1"/>
  <c r="C4" i="1"/>
  <c r="C10" i="1" s="1"/>
  <c r="B4" i="1"/>
  <c r="B10" i="1" s="1"/>
  <c r="C99" i="1" l="1"/>
  <c r="E99" i="1"/>
  <c r="G12" i="1"/>
  <c r="D12" i="1"/>
  <c r="H12" i="1"/>
  <c r="D36" i="1"/>
  <c r="H36" i="1"/>
  <c r="D59" i="1"/>
  <c r="D35" i="4"/>
  <c r="B59" i="1"/>
  <c r="I12" i="1"/>
  <c r="E36" i="1"/>
  <c r="I36" i="1"/>
  <c r="E59" i="1"/>
  <c r="E35" i="4"/>
  <c r="E69" i="4"/>
  <c r="C59" i="1"/>
  <c r="G59" i="1"/>
  <c r="E12" i="1"/>
  <c r="B12" i="1"/>
  <c r="F12" i="1"/>
  <c r="B36" i="1"/>
  <c r="F36" i="1"/>
  <c r="B35" i="4"/>
  <c r="B69" i="4"/>
  <c r="F35" i="4"/>
  <c r="C12" i="1"/>
  <c r="C36" i="1"/>
  <c r="G36" i="1"/>
  <c r="C35" i="4"/>
  <c r="G69" i="4"/>
  <c r="G35" i="4"/>
  <c r="F78" i="3"/>
  <c r="I78" i="3"/>
  <c r="J78" i="3" s="1"/>
  <c r="K78" i="3" s="1"/>
  <c r="L78" i="3" s="1"/>
  <c r="M78" i="3" s="1"/>
  <c r="N78" i="3" s="1"/>
  <c r="H137" i="3"/>
  <c r="H133" i="3"/>
  <c r="H140" i="3"/>
  <c r="H130" i="3"/>
  <c r="I75" i="3"/>
  <c r="J75" i="3" s="1"/>
  <c r="K75" i="3" s="1"/>
  <c r="L75" i="3" s="1"/>
  <c r="M75" i="3" s="1"/>
  <c r="N75" i="3" s="1"/>
  <c r="L352" i="3"/>
  <c r="K52" i="3"/>
  <c r="N134" i="3"/>
  <c r="J115" i="3"/>
  <c r="I137" i="3"/>
  <c r="J137" i="3" s="1"/>
  <c r="K137" i="3" s="1"/>
  <c r="L137" i="3" s="1"/>
  <c r="M137" i="3" s="1"/>
  <c r="N137" i="3" s="1"/>
  <c r="I130" i="3"/>
  <c r="J130" i="3" s="1"/>
  <c r="I140" i="3"/>
  <c r="J140" i="3" s="1"/>
  <c r="I133" i="3"/>
  <c r="J133" i="3" s="1"/>
  <c r="K133" i="3" s="1"/>
  <c r="L133" i="3" s="1"/>
  <c r="M133" i="3" s="1"/>
  <c r="N133" i="3" s="1"/>
  <c r="L52" i="3"/>
  <c r="B174" i="3"/>
  <c r="B168" i="3"/>
  <c r="B164" i="3"/>
  <c r="D208" i="3"/>
  <c r="D236" i="3"/>
  <c r="D226" i="3"/>
  <c r="D230" i="3"/>
  <c r="D223" i="3"/>
  <c r="K84" i="3"/>
  <c r="M285" i="3"/>
  <c r="B161" i="3"/>
  <c r="N364" i="3"/>
  <c r="N362" i="3" s="1"/>
  <c r="M362" i="3"/>
  <c r="M363" i="3" s="1"/>
  <c r="C205" i="3"/>
  <c r="C199" i="3"/>
  <c r="C177" i="3"/>
  <c r="C195" i="3"/>
  <c r="C192" i="3"/>
  <c r="E301" i="3"/>
  <c r="E333" i="3"/>
  <c r="E330" i="3"/>
  <c r="E323" i="3"/>
  <c r="E327" i="3"/>
  <c r="E320" i="3"/>
  <c r="D145" i="1"/>
  <c r="G112" i="3"/>
  <c r="G106" i="3"/>
  <c r="G102" i="3"/>
  <c r="G84" i="3"/>
  <c r="G99" i="3"/>
  <c r="G109" i="3"/>
  <c r="C145" i="1"/>
  <c r="G143" i="3"/>
  <c r="G137" i="3"/>
  <c r="G133" i="3"/>
  <c r="G140" i="3"/>
  <c r="G115" i="3"/>
  <c r="C174" i="3"/>
  <c r="C146" i="3"/>
  <c r="C164" i="3"/>
  <c r="C168" i="3"/>
  <c r="D177" i="3"/>
  <c r="D192" i="3"/>
  <c r="D205" i="3"/>
  <c r="D195" i="3"/>
  <c r="D199" i="3"/>
  <c r="B267" i="3"/>
  <c r="B261" i="3"/>
  <c r="B254" i="3"/>
  <c r="B257" i="3"/>
  <c r="F301" i="3"/>
  <c r="F330" i="3"/>
  <c r="F333" i="3"/>
  <c r="F327" i="3"/>
  <c r="F323" i="3"/>
  <c r="F320" i="3"/>
  <c r="E78" i="3"/>
  <c r="H75" i="3"/>
  <c r="I53" i="3"/>
  <c r="H78" i="3"/>
  <c r="H68" i="3"/>
  <c r="N355" i="3"/>
  <c r="L83" i="3"/>
  <c r="L356" i="3"/>
  <c r="L357" i="3" s="1"/>
  <c r="F112" i="3"/>
  <c r="F84" i="3"/>
  <c r="F102" i="3"/>
  <c r="F109" i="3"/>
  <c r="F106" i="3"/>
  <c r="F140" i="3"/>
  <c r="F133" i="3"/>
  <c r="F137" i="3"/>
  <c r="F115" i="3"/>
  <c r="F143" i="3"/>
  <c r="I333" i="3"/>
  <c r="J333" i="3" s="1"/>
  <c r="I323" i="3"/>
  <c r="J323" i="3" s="1"/>
  <c r="K323" i="3" s="1"/>
  <c r="L323" i="3" s="1"/>
  <c r="M323" i="3" s="1"/>
  <c r="N323" i="3" s="1"/>
  <c r="I301" i="3"/>
  <c r="I330" i="3"/>
  <c r="J330" i="3" s="1"/>
  <c r="J328" i="3" s="1"/>
  <c r="I320" i="3"/>
  <c r="J320" i="3" s="1"/>
  <c r="I327" i="3"/>
  <c r="J327" i="3" s="1"/>
  <c r="K327" i="3" s="1"/>
  <c r="L327" i="3" s="1"/>
  <c r="M327" i="3" s="1"/>
  <c r="N327" i="3" s="1"/>
  <c r="J301" i="3"/>
  <c r="H53" i="3"/>
  <c r="G71" i="3"/>
  <c r="J79" i="3"/>
  <c r="J76" i="3"/>
  <c r="J53" i="3"/>
  <c r="D66" i="4"/>
  <c r="D68" i="4" s="1"/>
  <c r="H112" i="3"/>
  <c r="H109" i="3"/>
  <c r="H102" i="3"/>
  <c r="H106" i="3"/>
  <c r="H84" i="3"/>
  <c r="H143" i="3"/>
  <c r="H115" i="3"/>
  <c r="D174" i="3"/>
  <c r="D168" i="3"/>
  <c r="D164" i="3"/>
  <c r="D146" i="3"/>
  <c r="B236" i="3"/>
  <c r="B230" i="3"/>
  <c r="B226" i="3"/>
  <c r="B223" i="3"/>
  <c r="C239" i="3"/>
  <c r="C257" i="3"/>
  <c r="C261" i="3"/>
  <c r="C267" i="3"/>
  <c r="C254" i="3"/>
  <c r="G301" i="3"/>
  <c r="G333" i="3"/>
  <c r="G327" i="3"/>
  <c r="G330" i="3"/>
  <c r="G323" i="3"/>
  <c r="G320" i="3"/>
  <c r="C161" i="3"/>
  <c r="I68" i="3"/>
  <c r="J68" i="3" s="1"/>
  <c r="K68" i="3" s="1"/>
  <c r="L68" i="3" s="1"/>
  <c r="M68" i="3" s="1"/>
  <c r="N68" i="3" s="1"/>
  <c r="G78" i="3"/>
  <c r="D161" i="3"/>
  <c r="G68" i="3"/>
  <c r="I71" i="3"/>
  <c r="J71" i="3" s="1"/>
  <c r="K71" i="3" s="1"/>
  <c r="L71" i="3" s="1"/>
  <c r="M71" i="3" s="1"/>
  <c r="N71" i="3" s="1"/>
  <c r="E68" i="3"/>
  <c r="K115" i="3"/>
  <c r="H99" i="3"/>
  <c r="N351" i="3"/>
  <c r="N349" i="3" s="1"/>
  <c r="M349" i="3"/>
  <c r="M72" i="3"/>
  <c r="M301" i="3"/>
  <c r="N361" i="3"/>
  <c r="N359" i="3" s="1"/>
  <c r="M359" i="3"/>
  <c r="E66" i="4"/>
  <c r="E68" i="4" s="1"/>
  <c r="B145" i="1"/>
  <c r="F81" i="3"/>
  <c r="F71" i="3"/>
  <c r="E112" i="3"/>
  <c r="E106" i="3"/>
  <c r="E102" i="3"/>
  <c r="E84" i="3"/>
  <c r="E109" i="3"/>
  <c r="I84" i="3"/>
  <c r="I106" i="3"/>
  <c r="J106" i="3" s="1"/>
  <c r="K106" i="3" s="1"/>
  <c r="L106" i="3" s="1"/>
  <c r="M106" i="3" s="1"/>
  <c r="N106" i="3" s="1"/>
  <c r="I109" i="3"/>
  <c r="J109" i="3" s="1"/>
  <c r="I112" i="3"/>
  <c r="J112" i="3" s="1"/>
  <c r="I102" i="3"/>
  <c r="J102" i="3" s="1"/>
  <c r="K102" i="3" s="1"/>
  <c r="L102" i="3" s="1"/>
  <c r="M102" i="3" s="1"/>
  <c r="N102" i="3" s="1"/>
  <c r="E143" i="3"/>
  <c r="E140" i="3"/>
  <c r="E133" i="3"/>
  <c r="E137" i="3"/>
  <c r="I115" i="3"/>
  <c r="I143" i="3"/>
  <c r="J143" i="3" s="1"/>
  <c r="B199" i="3"/>
  <c r="B205" i="3"/>
  <c r="B195" i="3"/>
  <c r="B192" i="3"/>
  <c r="C230" i="3"/>
  <c r="C236" i="3"/>
  <c r="C226" i="3"/>
  <c r="C223" i="3"/>
  <c r="C208" i="3"/>
  <c r="D267" i="3"/>
  <c r="D261" i="3"/>
  <c r="D257" i="3"/>
  <c r="D239" i="3"/>
  <c r="D254" i="3"/>
  <c r="H301" i="3"/>
  <c r="H327" i="3"/>
  <c r="H323" i="3"/>
  <c r="H330" i="3"/>
  <c r="H333" i="3"/>
  <c r="H320" i="3"/>
  <c r="I99" i="3"/>
  <c r="J99" i="3" s="1"/>
  <c r="G75" i="3"/>
  <c r="H71" i="3"/>
  <c r="F68" i="3"/>
  <c r="E75" i="3"/>
  <c r="E71" i="3"/>
  <c r="G53" i="3"/>
  <c r="F53" i="3"/>
  <c r="L114" i="3"/>
  <c r="N298" i="3"/>
  <c r="F99" i="3"/>
  <c r="M103" i="3"/>
  <c r="J84" i="3"/>
  <c r="F59" i="1"/>
  <c r="C66" i="4"/>
  <c r="C68" i="4" s="1"/>
  <c r="G66" i="4"/>
  <c r="G68" i="4" s="1"/>
  <c r="B66" i="4"/>
  <c r="B68" i="4" s="1"/>
  <c r="F66" i="4"/>
  <c r="F68" i="4" s="1"/>
  <c r="C69" i="4" l="1"/>
  <c r="G51" i="4"/>
  <c r="I64" i="1"/>
  <c r="I76" i="1" s="1"/>
  <c r="D51" i="4"/>
  <c r="E51" i="4"/>
  <c r="C51" i="4"/>
  <c r="F69" i="4"/>
  <c r="F51" i="4"/>
  <c r="D69" i="4"/>
  <c r="H64" i="1"/>
  <c r="H76" i="1" s="1"/>
  <c r="N352" i="3"/>
  <c r="N356" i="3" s="1"/>
  <c r="M352" i="3"/>
  <c r="M356" i="3" s="1"/>
  <c r="M357" i="3" s="1"/>
  <c r="K140" i="3"/>
  <c r="J138" i="3"/>
  <c r="N363" i="3"/>
  <c r="K130" i="3"/>
  <c r="J128" i="3"/>
  <c r="N52" i="3"/>
  <c r="M52" i="3"/>
  <c r="K330" i="3"/>
  <c r="L84" i="3"/>
  <c r="M114" i="3"/>
  <c r="J66" i="3"/>
  <c r="L115" i="3"/>
  <c r="J80" i="3"/>
  <c r="J69" i="3"/>
  <c r="K76" i="3"/>
  <c r="K66" i="3"/>
  <c r="K79" i="3"/>
  <c r="K53" i="3"/>
  <c r="K99" i="3"/>
  <c r="J97" i="3"/>
  <c r="K112" i="3"/>
  <c r="J110" i="3"/>
  <c r="N103" i="3"/>
  <c r="K143" i="3"/>
  <c r="J141" i="3"/>
  <c r="J131" i="3" s="1"/>
  <c r="K109" i="3"/>
  <c r="J107" i="3"/>
  <c r="N72" i="3"/>
  <c r="K320" i="3"/>
  <c r="J318" i="3"/>
  <c r="K333" i="3"/>
  <c r="J331" i="3"/>
  <c r="N301" i="3"/>
  <c r="M83" i="3"/>
  <c r="N285" i="3"/>
  <c r="N357" i="3" l="1"/>
  <c r="L130" i="3"/>
  <c r="K128" i="3"/>
  <c r="L140" i="3"/>
  <c r="K138" i="3"/>
  <c r="J73" i="3"/>
  <c r="J332" i="3"/>
  <c r="J321" i="3"/>
  <c r="J325" i="3" s="1"/>
  <c r="J326" i="3" s="1"/>
  <c r="J142" i="3"/>
  <c r="K80" i="3"/>
  <c r="K69" i="3"/>
  <c r="K73" i="3" s="1"/>
  <c r="N114" i="3"/>
  <c r="L333" i="3"/>
  <c r="K331" i="3"/>
  <c r="L143" i="3"/>
  <c r="K141" i="3"/>
  <c r="K131" i="3" s="1"/>
  <c r="L99" i="3"/>
  <c r="K97" i="3"/>
  <c r="L79" i="3"/>
  <c r="L53" i="3"/>
  <c r="L66" i="3"/>
  <c r="L76" i="3"/>
  <c r="M115" i="3"/>
  <c r="N83" i="3"/>
  <c r="J111" i="3"/>
  <c r="J100" i="3"/>
  <c r="J104" i="3" s="1"/>
  <c r="J105" i="3" s="1"/>
  <c r="M84" i="3"/>
  <c r="L320" i="3"/>
  <c r="K318" i="3"/>
  <c r="L109" i="3"/>
  <c r="K107" i="3"/>
  <c r="L112" i="3"/>
  <c r="K110" i="3"/>
  <c r="L330" i="3"/>
  <c r="K328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B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K74" i="3" l="1"/>
  <c r="M130" i="3"/>
  <c r="L128" i="3"/>
  <c r="M140" i="3"/>
  <c r="L138" i="3"/>
  <c r="J74" i="3"/>
  <c r="E18" i="3"/>
  <c r="G18" i="3"/>
  <c r="K111" i="3"/>
  <c r="K100" i="3"/>
  <c r="K104" i="3" s="1"/>
  <c r="K105" i="3" s="1"/>
  <c r="M143" i="3"/>
  <c r="L141" i="3"/>
  <c r="L131" i="3" s="1"/>
  <c r="N115" i="3"/>
  <c r="B49" i="3"/>
  <c r="C18" i="3"/>
  <c r="D18" i="3"/>
  <c r="H18" i="3"/>
  <c r="M112" i="3"/>
  <c r="L110" i="3"/>
  <c r="M320" i="3"/>
  <c r="L318" i="3"/>
  <c r="M99" i="3"/>
  <c r="L97" i="3"/>
  <c r="I18" i="3"/>
  <c r="K332" i="3"/>
  <c r="K321" i="3"/>
  <c r="K325" i="3" s="1"/>
  <c r="K326" i="3" s="1"/>
  <c r="M76" i="3"/>
  <c r="M66" i="3"/>
  <c r="M79" i="3"/>
  <c r="M53" i="3"/>
  <c r="F18" i="3"/>
  <c r="M330" i="3"/>
  <c r="L328" i="3"/>
  <c r="M109" i="3"/>
  <c r="L107" i="3"/>
  <c r="N84" i="3"/>
  <c r="L80" i="3"/>
  <c r="L69" i="3"/>
  <c r="L73" i="3" s="1"/>
  <c r="L74" i="3" s="1"/>
  <c r="K142" i="3"/>
  <c r="M333" i="3"/>
  <c r="L331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52" i="4" l="1"/>
  <c r="F52" i="4"/>
  <c r="C52" i="4"/>
  <c r="G52" i="4"/>
  <c r="D52" i="4"/>
  <c r="H52" i="4"/>
  <c r="I52" i="4"/>
  <c r="E52" i="4"/>
  <c r="N140" i="3"/>
  <c r="N138" i="3" s="1"/>
  <c r="M138" i="3"/>
  <c r="N130" i="3"/>
  <c r="N128" i="3" s="1"/>
  <c r="M128" i="3"/>
  <c r="I15" i="3"/>
  <c r="M80" i="3"/>
  <c r="M69" i="3"/>
  <c r="M73" i="3" s="1"/>
  <c r="M74" i="3" s="1"/>
  <c r="N320" i="3"/>
  <c r="N318" i="3" s="1"/>
  <c r="M318" i="3"/>
  <c r="C41" i="3"/>
  <c r="C8" i="3"/>
  <c r="G41" i="3"/>
  <c r="G8" i="3"/>
  <c r="B15" i="3"/>
  <c r="F15" i="3"/>
  <c r="N76" i="3"/>
  <c r="N79" i="3"/>
  <c r="N53" i="3"/>
  <c r="N66" i="3"/>
  <c r="N99" i="3"/>
  <c r="N97" i="3" s="1"/>
  <c r="M97" i="3"/>
  <c r="L111" i="3"/>
  <c r="L100" i="3"/>
  <c r="L104" i="3" s="1"/>
  <c r="L105" i="3" s="1"/>
  <c r="L142" i="3"/>
  <c r="B41" i="3"/>
  <c r="B8" i="3"/>
  <c r="F41" i="3"/>
  <c r="F8" i="3"/>
  <c r="E15" i="3"/>
  <c r="N333" i="3"/>
  <c r="N331" i="3" s="1"/>
  <c r="M331" i="3"/>
  <c r="N330" i="3"/>
  <c r="N328" i="3" s="1"/>
  <c r="M328" i="3"/>
  <c r="D41" i="3"/>
  <c r="D8" i="3"/>
  <c r="H41" i="3"/>
  <c r="H8" i="3"/>
  <c r="C15" i="3"/>
  <c r="G15" i="3"/>
  <c r="N109" i="3"/>
  <c r="N107" i="3" s="1"/>
  <c r="M107" i="3"/>
  <c r="N112" i="3"/>
  <c r="N110" i="3" s="1"/>
  <c r="M110" i="3"/>
  <c r="N143" i="3"/>
  <c r="N141" i="3" s="1"/>
  <c r="N131" i="3" s="1"/>
  <c r="M141" i="3"/>
  <c r="M131" i="3" s="1"/>
  <c r="E41" i="3"/>
  <c r="E8" i="3"/>
  <c r="I41" i="3"/>
  <c r="J41" i="3" s="1"/>
  <c r="K41" i="3" s="1"/>
  <c r="L41" i="3" s="1"/>
  <c r="I8" i="3"/>
  <c r="D15" i="3"/>
  <c r="H15" i="3"/>
  <c r="L332" i="3"/>
  <c r="L321" i="3"/>
  <c r="L325" i="3" s="1"/>
  <c r="L326" i="3" s="1"/>
  <c r="B18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5" i="4" s="1"/>
  <c r="H46" i="3"/>
  <c r="B34" i="3"/>
  <c r="I35" i="3"/>
  <c r="I5" i="3" s="1"/>
  <c r="I5" i="4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5" i="4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5" i="4" s="1"/>
  <c r="J21" i="3"/>
  <c r="J3" i="3" s="1"/>
  <c r="J3" i="4" s="1"/>
  <c r="K23" i="3"/>
  <c r="L23" i="3" s="1"/>
  <c r="M23" i="3" s="1"/>
  <c r="N23" i="3" s="1"/>
  <c r="I39" i="3"/>
  <c r="I43" i="3"/>
  <c r="I46" i="3"/>
  <c r="D35" i="3"/>
  <c r="D5" i="3" s="1"/>
  <c r="D5" i="4" s="1"/>
  <c r="E43" i="3"/>
  <c r="F24" i="3"/>
  <c r="F26" i="3" s="1"/>
  <c r="E35" i="3"/>
  <c r="E5" i="3" s="1"/>
  <c r="E5" i="4" s="1"/>
  <c r="F35" i="3"/>
  <c r="F5" i="3" s="1"/>
  <c r="F5" i="4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2" i="1" s="1"/>
  <c r="I213" i="1" s="1"/>
  <c r="H209" i="1"/>
  <c r="H212" i="1" s="1"/>
  <c r="H213" i="1" s="1"/>
  <c r="G213" i="1"/>
  <c r="F213" i="1"/>
  <c r="E213" i="1"/>
  <c r="D213" i="1"/>
  <c r="C213" i="1"/>
  <c r="B213" i="1"/>
  <c r="H198" i="1"/>
  <c r="I183" i="1"/>
  <c r="H183" i="1"/>
  <c r="G183" i="1"/>
  <c r="F183" i="1"/>
  <c r="E183" i="1"/>
  <c r="D183" i="1"/>
  <c r="C183" i="1"/>
  <c r="B183" i="1"/>
  <c r="E6" i="4" l="1"/>
  <c r="E47" i="4"/>
  <c r="D47" i="4"/>
  <c r="D6" i="4"/>
  <c r="C47" i="4"/>
  <c r="C6" i="4"/>
  <c r="F47" i="4"/>
  <c r="F6" i="4"/>
  <c r="B47" i="4"/>
  <c r="B6" i="4"/>
  <c r="I6" i="4"/>
  <c r="I47" i="4"/>
  <c r="H47" i="4"/>
  <c r="H6" i="4"/>
  <c r="G47" i="4"/>
  <c r="G6" i="4"/>
  <c r="F11" i="3"/>
  <c r="F6" i="3"/>
  <c r="D11" i="3"/>
  <c r="D6" i="3"/>
  <c r="E9" i="3"/>
  <c r="M111" i="3"/>
  <c r="M100" i="3"/>
  <c r="M104" i="3" s="1"/>
  <c r="M105" i="3" s="1"/>
  <c r="H9" i="3"/>
  <c r="B9" i="3"/>
  <c r="G9" i="3"/>
  <c r="H11" i="3"/>
  <c r="H6" i="3"/>
  <c r="N111" i="3"/>
  <c r="N100" i="3"/>
  <c r="N104" i="3" s="1"/>
  <c r="G11" i="3"/>
  <c r="G6" i="3"/>
  <c r="I11" i="3"/>
  <c r="I6" i="3"/>
  <c r="I9" i="3"/>
  <c r="M142" i="3"/>
  <c r="D9" i="3"/>
  <c r="M332" i="3"/>
  <c r="M321" i="3"/>
  <c r="M325" i="3" s="1"/>
  <c r="M326" i="3" s="1"/>
  <c r="F9" i="3"/>
  <c r="N80" i="3"/>
  <c r="N69" i="3"/>
  <c r="N73" i="3" s="1"/>
  <c r="N74" i="3" s="1"/>
  <c r="C9" i="3"/>
  <c r="E11" i="3"/>
  <c r="E6" i="3"/>
  <c r="C11" i="3"/>
  <c r="B36" i="3"/>
  <c r="B5" i="3"/>
  <c r="N142" i="3"/>
  <c r="N332" i="3"/>
  <c r="N321" i="3"/>
  <c r="N325" i="3" s="1"/>
  <c r="I36" i="3"/>
  <c r="B198" i="1"/>
  <c r="I198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98" i="1"/>
  <c r="D198" i="1"/>
  <c r="G198" i="1"/>
  <c r="E198" i="1"/>
  <c r="F198" i="1"/>
  <c r="H21" i="3"/>
  <c r="H3" i="3" s="1"/>
  <c r="H3" i="4" s="1"/>
  <c r="G21" i="3"/>
  <c r="F21" i="3"/>
  <c r="E21" i="3"/>
  <c r="D21" i="3"/>
  <c r="C21" i="3"/>
  <c r="C3" i="3" s="1"/>
  <c r="B21" i="3"/>
  <c r="I21" i="3"/>
  <c r="C6" i="3" l="1"/>
  <c r="B5" i="4"/>
  <c r="E46" i="4"/>
  <c r="E7" i="4"/>
  <c r="E11" i="4" s="1"/>
  <c r="G46" i="4"/>
  <c r="G7" i="4"/>
  <c r="G11" i="4" s="1"/>
  <c r="H46" i="4"/>
  <c r="H7" i="4"/>
  <c r="H11" i="4" s="1"/>
  <c r="D7" i="4"/>
  <c r="D11" i="4" s="1"/>
  <c r="D46" i="4"/>
  <c r="C46" i="4"/>
  <c r="C7" i="4"/>
  <c r="C11" i="4" s="1"/>
  <c r="C7" i="3"/>
  <c r="C3" i="4"/>
  <c r="C24" i="4" s="1"/>
  <c r="I46" i="4"/>
  <c r="I7" i="4"/>
  <c r="I11" i="4" s="1"/>
  <c r="F46" i="4"/>
  <c r="F7" i="4"/>
  <c r="F11" i="4" s="1"/>
  <c r="C10" i="3"/>
  <c r="N326" i="3"/>
  <c r="N105" i="3"/>
  <c r="D37" i="3"/>
  <c r="D3" i="3"/>
  <c r="D3" i="4" s="1"/>
  <c r="D24" i="4" s="1"/>
  <c r="H19" i="3"/>
  <c r="H16" i="3"/>
  <c r="I12" i="3"/>
  <c r="I8" i="4" s="1"/>
  <c r="E37" i="3"/>
  <c r="E3" i="3"/>
  <c r="E3" i="4" s="1"/>
  <c r="E24" i="4" s="1"/>
  <c r="H13" i="3"/>
  <c r="H9" i="4" s="1"/>
  <c r="H12" i="3"/>
  <c r="H8" i="4" s="1"/>
  <c r="B37" i="3"/>
  <c r="B3" i="3"/>
  <c r="F37" i="3"/>
  <c r="F3" i="3"/>
  <c r="B11" i="3"/>
  <c r="B6" i="3"/>
  <c r="C13" i="3"/>
  <c r="C9" i="4" s="1"/>
  <c r="E12" i="3"/>
  <c r="E8" i="4" s="1"/>
  <c r="E13" i="3"/>
  <c r="E9" i="4" s="1"/>
  <c r="F12" i="3"/>
  <c r="F8" i="4" s="1"/>
  <c r="G12" i="3"/>
  <c r="G8" i="4" s="1"/>
  <c r="H7" i="3"/>
  <c r="H10" i="3"/>
  <c r="I50" i="3"/>
  <c r="J50" i="3" s="1"/>
  <c r="J49" i="3" s="1"/>
  <c r="I3" i="3"/>
  <c r="C19" i="3"/>
  <c r="C16" i="3"/>
  <c r="G37" i="3"/>
  <c r="G3" i="3"/>
  <c r="D12" i="3"/>
  <c r="D8" i="4" s="1"/>
  <c r="C50" i="3"/>
  <c r="C22" i="3"/>
  <c r="C47" i="3"/>
  <c r="C40" i="3"/>
  <c r="C44" i="3"/>
  <c r="N41" i="3"/>
  <c r="H50" i="3"/>
  <c r="H22" i="3"/>
  <c r="H44" i="3"/>
  <c r="H47" i="3"/>
  <c r="H40" i="3"/>
  <c r="H37" i="3"/>
  <c r="K50" i="3"/>
  <c r="E50" i="3"/>
  <c r="E22" i="3"/>
  <c r="E44" i="3"/>
  <c r="E47" i="3"/>
  <c r="E40" i="3"/>
  <c r="G44" i="3"/>
  <c r="G50" i="3"/>
  <c r="G47" i="3"/>
  <c r="G40" i="3"/>
  <c r="G22" i="3"/>
  <c r="D22" i="3"/>
  <c r="D50" i="3"/>
  <c r="D40" i="3"/>
  <c r="D47" i="3"/>
  <c r="D44" i="3"/>
  <c r="B22" i="3"/>
  <c r="B50" i="3"/>
  <c r="B40" i="3"/>
  <c r="B44" i="3"/>
  <c r="B47" i="3"/>
  <c r="F50" i="3"/>
  <c r="F44" i="3"/>
  <c r="F47" i="3"/>
  <c r="F40" i="3"/>
  <c r="F22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5" i="1"/>
  <c r="H152" i="1" s="1"/>
  <c r="H153" i="1" s="1"/>
  <c r="I145" i="1"/>
  <c r="E145" i="1"/>
  <c r="F145" i="1"/>
  <c r="B152" i="1"/>
  <c r="G145" i="1"/>
  <c r="F14" i="4" l="1"/>
  <c r="F13" i="4"/>
  <c r="F49" i="4" s="1"/>
  <c r="G14" i="4"/>
  <c r="G13" i="4"/>
  <c r="G49" i="4" s="1"/>
  <c r="D14" i="4"/>
  <c r="D13" i="4"/>
  <c r="D49" i="4" s="1"/>
  <c r="D13" i="3"/>
  <c r="D9" i="4" s="1"/>
  <c r="I14" i="4"/>
  <c r="I16" i="4" s="1"/>
  <c r="I13" i="4"/>
  <c r="I49" i="4" s="1"/>
  <c r="C14" i="4"/>
  <c r="C13" i="4"/>
  <c r="C49" i="4" s="1"/>
  <c r="H14" i="4"/>
  <c r="H16" i="4" s="1"/>
  <c r="H19" i="4" s="1"/>
  <c r="H13" i="4"/>
  <c r="H49" i="4" s="1"/>
  <c r="E14" i="4"/>
  <c r="E13" i="4"/>
  <c r="E49" i="4" s="1"/>
  <c r="C4" i="3"/>
  <c r="C4" i="4" s="1"/>
  <c r="B3" i="4"/>
  <c r="B24" i="4" s="1"/>
  <c r="B46" i="4"/>
  <c r="B7" i="4"/>
  <c r="B11" i="4" s="1"/>
  <c r="G13" i="3"/>
  <c r="G9" i="4" s="1"/>
  <c r="G3" i="4"/>
  <c r="G24" i="4" s="1"/>
  <c r="I13" i="3"/>
  <c r="I9" i="4" s="1"/>
  <c r="I3" i="4"/>
  <c r="C12" i="3"/>
  <c r="C8" i="4" s="1"/>
  <c r="F13" i="3"/>
  <c r="F9" i="4" s="1"/>
  <c r="F3" i="4"/>
  <c r="F24" i="4" s="1"/>
  <c r="J48" i="3"/>
  <c r="J17" i="3" s="1"/>
  <c r="B7" i="3"/>
  <c r="K48" i="3"/>
  <c r="F4" i="3"/>
  <c r="F4" i="4" s="1"/>
  <c r="F19" i="3"/>
  <c r="F16" i="3"/>
  <c r="F7" i="3"/>
  <c r="F10" i="3"/>
  <c r="G4" i="3"/>
  <c r="G4" i="4" s="1"/>
  <c r="G19" i="3"/>
  <c r="G16" i="3"/>
  <c r="G7" i="3"/>
  <c r="G10" i="3"/>
  <c r="B4" i="3"/>
  <c r="B4" i="4" s="1"/>
  <c r="B16" i="3"/>
  <c r="B19" i="3"/>
  <c r="B10" i="3"/>
  <c r="H4" i="3"/>
  <c r="H4" i="4" s="1"/>
  <c r="N31" i="3"/>
  <c r="I4" i="3"/>
  <c r="I4" i="4" s="1"/>
  <c r="I19" i="3"/>
  <c r="I16" i="3"/>
  <c r="I7" i="3"/>
  <c r="I10" i="3"/>
  <c r="B13" i="3"/>
  <c r="B9" i="4" s="1"/>
  <c r="B12" i="3"/>
  <c r="B8" i="4" s="1"/>
  <c r="E4" i="3"/>
  <c r="E4" i="4" s="1"/>
  <c r="E19" i="3"/>
  <c r="E16" i="3"/>
  <c r="E7" i="3"/>
  <c r="E10" i="3"/>
  <c r="D4" i="3"/>
  <c r="D4" i="4" s="1"/>
  <c r="D19" i="3"/>
  <c r="D16" i="3"/>
  <c r="D7" i="3"/>
  <c r="D10" i="3"/>
  <c r="L50" i="3"/>
  <c r="L48" i="3" s="1"/>
  <c r="K49" i="3"/>
  <c r="K47" i="3"/>
  <c r="J45" i="3"/>
  <c r="K37" i="3"/>
  <c r="J35" i="3"/>
  <c r="L22" i="3"/>
  <c r="N27" i="3"/>
  <c r="M21" i="3"/>
  <c r="E152" i="1"/>
  <c r="E153" i="1" s="1"/>
  <c r="G152" i="1"/>
  <c r="G153" i="1" s="1"/>
  <c r="D152" i="1"/>
  <c r="D153" i="1" s="1"/>
  <c r="F152" i="1"/>
  <c r="F153" i="1" s="1"/>
  <c r="I152" i="1"/>
  <c r="B153" i="1" s="1"/>
  <c r="C152" i="1"/>
  <c r="C153" i="1" s="1"/>
  <c r="G102" i="1"/>
  <c r="F102" i="1"/>
  <c r="E102" i="1"/>
  <c r="D102" i="1"/>
  <c r="C102" i="1"/>
  <c r="B102" i="1"/>
  <c r="H97" i="1"/>
  <c r="I97" i="1"/>
  <c r="H85" i="1"/>
  <c r="I85" i="1"/>
  <c r="I99" i="1" s="1"/>
  <c r="H58" i="1"/>
  <c r="I58" i="1"/>
  <c r="H45" i="1"/>
  <c r="I45" i="1"/>
  <c r="H99" i="1" l="1"/>
  <c r="H101" i="1" s="1"/>
  <c r="I100" i="1" s="1"/>
  <c r="E16" i="4"/>
  <c r="E19" i="4" s="1"/>
  <c r="E53" i="4"/>
  <c r="E55" i="4"/>
  <c r="C16" i="4"/>
  <c r="C19" i="4" s="1"/>
  <c r="C53" i="4"/>
  <c r="C55" i="4"/>
  <c r="J16" i="4"/>
  <c r="K16" i="4" s="1"/>
  <c r="L16" i="4" s="1"/>
  <c r="M16" i="4" s="1"/>
  <c r="N16" i="4" s="1"/>
  <c r="I19" i="4"/>
  <c r="I101" i="1"/>
  <c r="B14" i="4"/>
  <c r="B16" i="4" s="1"/>
  <c r="B19" i="4" s="1"/>
  <c r="B13" i="4"/>
  <c r="B49" i="4" s="1"/>
  <c r="G53" i="4"/>
  <c r="G16" i="4"/>
  <c r="G19" i="4" s="1"/>
  <c r="G55" i="4"/>
  <c r="D16" i="4"/>
  <c r="D19" i="4" s="1"/>
  <c r="D53" i="4"/>
  <c r="D55" i="4"/>
  <c r="F53" i="4"/>
  <c r="F16" i="4"/>
  <c r="F19" i="4" s="1"/>
  <c r="F55" i="4"/>
  <c r="H35" i="4"/>
  <c r="K38" i="3"/>
  <c r="I35" i="4"/>
  <c r="J38" i="3"/>
  <c r="N21" i="3"/>
  <c r="J18" i="3"/>
  <c r="J46" i="3"/>
  <c r="J14" i="3"/>
  <c r="J15" i="3" s="1"/>
  <c r="J36" i="3"/>
  <c r="J5" i="3"/>
  <c r="L38" i="3"/>
  <c r="J4" i="3"/>
  <c r="J4" i="4" s="1"/>
  <c r="J19" i="3"/>
  <c r="H59" i="1"/>
  <c r="L49" i="3"/>
  <c r="M50" i="3"/>
  <c r="J42" i="3"/>
  <c r="L47" i="3"/>
  <c r="K45" i="3"/>
  <c r="K46" i="3" s="1"/>
  <c r="L37" i="3"/>
  <c r="K35" i="3"/>
  <c r="M22" i="3"/>
  <c r="N22" i="3"/>
  <c r="E20" i="1"/>
  <c r="E168" i="1"/>
  <c r="F20" i="1"/>
  <c r="F168" i="1"/>
  <c r="H20" i="1"/>
  <c r="H168" i="1"/>
  <c r="I20" i="1"/>
  <c r="I168" i="1"/>
  <c r="B20" i="1"/>
  <c r="B168" i="1"/>
  <c r="C20" i="1"/>
  <c r="C168" i="1"/>
  <c r="D20" i="1"/>
  <c r="D168" i="1"/>
  <c r="B60" i="1"/>
  <c r="E60" i="1"/>
  <c r="F60" i="1"/>
  <c r="I59" i="1"/>
  <c r="G60" i="1"/>
  <c r="C60" i="1"/>
  <c r="D60" i="1"/>
  <c r="I69" i="4" l="1"/>
  <c r="J23" i="4"/>
  <c r="K23" i="4" s="1"/>
  <c r="L23" i="4" s="1"/>
  <c r="M23" i="4" s="1"/>
  <c r="N23" i="4" s="1"/>
  <c r="I51" i="4"/>
  <c r="I24" i="4"/>
  <c r="H51" i="4"/>
  <c r="H24" i="4"/>
  <c r="I60" i="1"/>
  <c r="H66" i="4"/>
  <c r="H68" i="4" s="1"/>
  <c r="H60" i="1"/>
  <c r="J6" i="3"/>
  <c r="J5" i="4"/>
  <c r="H69" i="4"/>
  <c r="J16" i="3"/>
  <c r="M48" i="3"/>
  <c r="J7" i="3"/>
  <c r="M47" i="3"/>
  <c r="L45" i="3"/>
  <c r="L46" i="3" s="1"/>
  <c r="K36" i="3"/>
  <c r="K42" i="3"/>
  <c r="J44" i="3"/>
  <c r="J43" i="3"/>
  <c r="M49" i="3"/>
  <c r="N50" i="3"/>
  <c r="N48" i="3" s="1"/>
  <c r="M37" i="3"/>
  <c r="L35" i="3"/>
  <c r="I66" i="4"/>
  <c r="I68" i="4" s="1"/>
  <c r="G20" i="1"/>
  <c r="G168" i="1"/>
  <c r="H53" i="4" l="1"/>
  <c r="H55" i="4"/>
  <c r="H102" i="1"/>
  <c r="I53" i="4"/>
  <c r="I55" i="4"/>
  <c r="M38" i="3"/>
  <c r="I102" i="1"/>
  <c r="L36" i="3"/>
  <c r="L42" i="3"/>
  <c r="N49" i="3"/>
  <c r="N38" i="3"/>
  <c r="K44" i="3"/>
  <c r="K43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N42" i="3" l="1"/>
  <c r="L44" i="3"/>
  <c r="L43" i="3"/>
  <c r="N45" i="3"/>
  <c r="N46" i="3" s="1"/>
  <c r="M36" i="3"/>
  <c r="M42" i="3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8" i="3" l="1"/>
  <c r="J135" i="3"/>
  <c r="J136" i="3" s="1"/>
  <c r="J10" i="3" l="1"/>
  <c r="J47" i="4"/>
  <c r="J6" i="4"/>
  <c r="J11" i="3"/>
  <c r="J9" i="3"/>
  <c r="J46" i="4" l="1"/>
  <c r="J7" i="4"/>
  <c r="J11" i="4" s="1"/>
  <c r="J14" i="4" s="1"/>
  <c r="J13" i="3"/>
  <c r="J9" i="4" s="1"/>
  <c r="J12" i="3"/>
  <c r="J8" i="4" s="1"/>
  <c r="L135" i="3"/>
  <c r="M135" i="3"/>
  <c r="K135" i="3"/>
  <c r="N135" i="3"/>
  <c r="M136" i="3" l="1"/>
  <c r="N136" i="3"/>
  <c r="K136" i="3"/>
  <c r="L136" i="3"/>
  <c r="K269" i="3"/>
  <c r="K283" i="3" l="1"/>
  <c r="K3" i="3"/>
  <c r="K5" i="3"/>
  <c r="K5" i="4" s="1"/>
  <c r="K296" i="3"/>
  <c r="K17" i="3" s="1"/>
  <c r="K293" i="3"/>
  <c r="K14" i="3" s="1"/>
  <c r="L269" i="3"/>
  <c r="L3" i="3" s="1"/>
  <c r="L3" i="4" l="1"/>
  <c r="L4" i="3"/>
  <c r="L4" i="4" s="1"/>
  <c r="K3" i="4"/>
  <c r="K4" i="3"/>
  <c r="K4" i="4" s="1"/>
  <c r="K297" i="3"/>
  <c r="K286" i="3"/>
  <c r="K288" i="3" s="1"/>
  <c r="K16" i="3"/>
  <c r="K15" i="3"/>
  <c r="L293" i="3"/>
  <c r="L14" i="3" s="1"/>
  <c r="L283" i="3"/>
  <c r="M269" i="3"/>
  <c r="M3" i="3" s="1"/>
  <c r="L296" i="3"/>
  <c r="L17" i="3" s="1"/>
  <c r="K6" i="3"/>
  <c r="K7" i="3"/>
  <c r="M3" i="4" l="1"/>
  <c r="M4" i="3"/>
  <c r="M4" i="4" s="1"/>
  <c r="L16" i="3"/>
  <c r="L15" i="3"/>
  <c r="L286" i="3"/>
  <c r="L297" i="3"/>
  <c r="M293" i="3"/>
  <c r="M14" i="3" s="1"/>
  <c r="M283" i="3"/>
  <c r="M296" i="3"/>
  <c r="M17" i="3" s="1"/>
  <c r="N269" i="3"/>
  <c r="N3" i="3" s="1"/>
  <c r="L5" i="3"/>
  <c r="L5" i="4" s="1"/>
  <c r="K18" i="3"/>
  <c r="K19" i="3"/>
  <c r="K8" i="3"/>
  <c r="K290" i="3"/>
  <c r="K47" i="4" l="1"/>
  <c r="K6" i="4"/>
  <c r="N3" i="4"/>
  <c r="N4" i="3"/>
  <c r="N4" i="4" s="1"/>
  <c r="L8" i="3"/>
  <c r="L9" i="3" s="1"/>
  <c r="L288" i="3"/>
  <c r="L290" i="3"/>
  <c r="L19" i="3"/>
  <c r="L18" i="3"/>
  <c r="M16" i="3"/>
  <c r="M15" i="3"/>
  <c r="M286" i="3"/>
  <c r="M297" i="3"/>
  <c r="K291" i="3"/>
  <c r="K11" i="3"/>
  <c r="M5" i="3"/>
  <c r="M5" i="4" s="1"/>
  <c r="K9" i="3"/>
  <c r="K10" i="3"/>
  <c r="L6" i="3"/>
  <c r="L7" i="3"/>
  <c r="N283" i="3"/>
  <c r="N293" i="3"/>
  <c r="N14" i="3" s="1"/>
  <c r="N296" i="3"/>
  <c r="N17" i="3" s="1"/>
  <c r="K46" i="4" l="1"/>
  <c r="K7" i="4"/>
  <c r="K11" i="4" s="1"/>
  <c r="K14" i="4" s="1"/>
  <c r="L10" i="3"/>
  <c r="L47" i="4"/>
  <c r="L6" i="4"/>
  <c r="M8" i="3"/>
  <c r="M288" i="3"/>
  <c r="N5" i="3"/>
  <c r="N5" i="4" s="1"/>
  <c r="M290" i="3"/>
  <c r="N15" i="3"/>
  <c r="N16" i="3"/>
  <c r="K12" i="3"/>
  <c r="K8" i="4" s="1"/>
  <c r="K13" i="3"/>
  <c r="K9" i="4" s="1"/>
  <c r="L291" i="3"/>
  <c r="L11" i="3"/>
  <c r="M19" i="3"/>
  <c r="M18" i="3"/>
  <c r="N286" i="3"/>
  <c r="N297" i="3"/>
  <c r="M6" i="3"/>
  <c r="M7" i="3"/>
  <c r="L46" i="4" l="1"/>
  <c r="L7" i="4"/>
  <c r="L11" i="4" s="1"/>
  <c r="L14" i="4" s="1"/>
  <c r="M10" i="3"/>
  <c r="M47" i="4"/>
  <c r="M6" i="4"/>
  <c r="M9" i="3"/>
  <c r="N8" i="3"/>
  <c r="N288" i="3"/>
  <c r="N290" i="3"/>
  <c r="N291" i="3" s="1"/>
  <c r="N18" i="3"/>
  <c r="N19" i="3"/>
  <c r="N6" i="3"/>
  <c r="N7" i="3"/>
  <c r="L13" i="3"/>
  <c r="L9" i="4" s="1"/>
  <c r="L12" i="3"/>
  <c r="L8" i="4" s="1"/>
  <c r="M11" i="3"/>
  <c r="M291" i="3"/>
  <c r="M46" i="4" l="1"/>
  <c r="M7" i="4"/>
  <c r="M11" i="4" s="1"/>
  <c r="M14" i="4" s="1"/>
  <c r="N10" i="3"/>
  <c r="N47" i="4"/>
  <c r="N6" i="4"/>
  <c r="N9" i="3"/>
  <c r="N11" i="3"/>
  <c r="M13" i="3"/>
  <c r="M9" i="4" s="1"/>
  <c r="M12" i="3"/>
  <c r="M8" i="4" s="1"/>
  <c r="N12" i="3" l="1"/>
  <c r="N8" i="4" s="1"/>
  <c r="N46" i="4"/>
  <c r="N7" i="4"/>
  <c r="N11" i="4" s="1"/>
  <c r="N14" i="4" s="1"/>
  <c r="N13" i="3"/>
  <c r="N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<sst xmlns="http://schemas.openxmlformats.org/spreadsheetml/2006/main" count="807" uniqueCount="214">
  <si>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</si>
  <si>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</si>
  <si>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</si>
  <si>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</si>
  <si>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</si>
  <si>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</si>
  <si>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</si>
  <si>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</si>
  <si>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</si>
  <si>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</si>
  <si>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</si>
  <si>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</si>
  <si>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</si>
  <si>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</si>
  <si>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</si>
  <si>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</si>
  <si>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</si>
  <si>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</si>
  <si>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</si>
  <si>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</si>
  <si>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</si>
  <si>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</si>
  <si>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</si>
  <si>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</si>
  <si>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</si>
  <si>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</si>
  <si>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</si>
  <si>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</si>
  <si>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</si>
  <si>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</si>
  <si>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</si>
  <si>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</si>
  <si>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</si>
  <si>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</si>
  <si>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</si>
  <si>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</si>
  <si>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</si>
  <si>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</si>
  <si>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</si>
  <si>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</si>
  <si>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</si>
  <si>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</si>
  <si>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</si>
  <si>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</si>
  <si>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</si>
  <si>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</si>
  <si>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</si>
  <si>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</si>
  <si>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</si>
  <si>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</si>
  <si>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</si>
  <si>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</si>
  <si>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</si>
  <si>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</si>
  <si>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</si>
  <si>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</si>
  <si>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</si>
  <si>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</si>
  <si>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</si>
  <si>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</si>
  <si>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</si>
  <si>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</si>
  <si>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</si>
  <si>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</si>
  <si>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</si>
  <si>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</si>
  <si>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</si>
  <si>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</si>
  <si>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</si>
  <si>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</si>
  <si>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</si>
  <si>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</si>
  <si>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</si>
  <si>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</si>
  <si>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</si>
  <si>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</si>
  <si>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</si>
  <si>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</si>
  <si>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</si>
  <si>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</si>
  <si>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</si>
  <si>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</si>
  <si>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</si>
  <si>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</si>
  <si>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</si>
  <si>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</si>
  <si>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</si>
  <si>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</si>
  <si>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</si>
  <si>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</si>
  <si>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</si>
  <si>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</si>
  <si>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</si>
  <si>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</si>
  <si>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</si>
  <si>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</si>
  <si>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</si>
  <si>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</si>
  <si>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</si>
  <si>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</si>
  <si>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</si>
  <si>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</si>
  <si>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</si>
  <si>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</si>
  <si>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</si>
  <si>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</si>
  <si>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</si>
  <si>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</si>
  <si>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</si>
  <si>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</si>
  <si>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</si>
  <si>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</si>
  <si>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</si>
  <si>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</si>
  <si>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</si>
  <si>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</si>
  <si>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</si>
  <si>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</si>
  <si>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</si>
  <si>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</si>
  <si>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</si>
  <si>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</si>
  <si>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</si>
  <si>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</si>
  <si>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</si>
  <si>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</si>
  <si>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</si>
  <si>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</si>
  <si>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</si>
  <si>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</si>
  <si>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</si>
  <si>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</si>
  <si>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</si>
  <si>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</si>
  <si>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</si>
  <si>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</si>
  <si>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</si>
  <si>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</si>
  <si>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</si>
  <si>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</si>
  <si>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</si>
  <si>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</si>
  <si>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</si>
  <si>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</si>
  <si>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</si>
  <si>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</si>
  <si>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</si>
  <si>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Investments in reverse purchase agreements </t>
  </si>
  <si>
    <t xml:space="preserve">Disposals of property, plant and equipment </t>
  </si>
  <si>
    <t>-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</si>
  <si>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</si>
  <si>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</si>
  <si>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</si>
  <si>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Central &amp; Eastern Europe</t>
  </si>
  <si>
    <t>Japan</t>
  </si>
  <si>
    <t>Emerging markets</t>
  </si>
  <si>
    <t>Western Europe</t>
  </si>
  <si>
    <t xml:space="preserve">Europe, Middle East &amp; Africa </t>
  </si>
  <si>
    <t>nm</t>
  </si>
  <si>
    <t xml:space="preserve">Greater China </t>
  </si>
  <si>
    <t xml:space="preserve">Asia, Pacific &amp; Latin America </t>
  </si>
  <si>
    <t xml:space="preserve">                    -  </t>
  </si>
  <si>
    <t xml:space="preserve">Japan </t>
  </si>
  <si>
    <t xml:space="preserve">Emerging Markets </t>
  </si>
  <si>
    <t xml:space="preserve">Corporate 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</si>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</sst>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2" fillId="7" borderId="0" xfId="2" applyNumberFormat="1" applyFont="1" applyFill="1"/>
    <xf numFmtId="165" fontId="13" fillId="0" borderId="0" xfId="0" applyNumberFormat="1" applyFont="1"/>
    <xf numFmtId="165" fontId="13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indent="2"/>
    </xf>
    <xf numFmtId="10" fontId="0" fillId="0" borderId="0" xfId="0" applyNumberFormat="1"/>
    <xf numFmtId="10" fontId="14" fillId="0" borderId="0" xfId="0" applyNumberFormat="1" applyFont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0" fillId="0" borderId="0" xfId="0" applyNumberFormat="1"/>
    <xf numFmtId="165" fontId="15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13" fillId="0" borderId="0" xfId="0" applyFont="1"/>
    <xf numFmtId="165" fontId="15" fillId="0" borderId="1" xfId="0" applyNumberFormat="1" applyFont="1" applyBorder="1"/>
    <xf numFmtId="165" fontId="15" fillId="0" borderId="2" xfId="0" applyNumberFormat="1" applyFont="1" applyBorder="1"/>
    <xf numFmtId="167" fontId="0" fillId="0" borderId="0" xfId="0" applyNumberFormat="1"/>
    <xf numFmtId="166" fontId="0" fillId="0" borderId="0" xfId="0" applyNumberFormat="1"/>
    <xf numFmtId="166" fontId="12" fillId="8" borderId="0" xfId="0" applyNumberFormat="1" applyFont="1" applyFill="1"/>
    <xf numFmtId="166" fontId="20" fillId="0" borderId="0" xfId="0" applyNumberFormat="1" applyFont="1" applyAlignment="1">
      <alignment horizontal="right"/>
    </xf>
    <xf numFmtId="165" fontId="21" fillId="0" borderId="0" xfId="1" applyNumberFormat="1" applyFont="1" applyAlignment="1">
      <alignment horizontal="left" indent="1"/>
    </xf>
    <xf numFmtId="1" fontId="0" fillId="0" borderId="0" xfId="0" applyNumberFormat="1"/>
    <xf numFmtId="166" fontId="13" fillId="0" borderId="0" xfId="0" applyNumberFormat="1" applyFont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6" fontId="22" fillId="9" borderId="0" xfId="2" applyNumberFormat="1" applyFont="1" applyFill="1"/>
    <xf numFmtId="43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43" fontId="23" fillId="0" borderId="0" xfId="1" applyFont="1" applyBorder="1"/>
    <xf numFmtId="165" fontId="0" fillId="0" borderId="0" xfId="0" applyNumberFormat="1" applyFont="1"/>
    <xf numFmtId="165" fontId="24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81487"/>
          <a:ext cx="8023013" cy="2021275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619587"/>
          <a:ext cx="4038600" cy="3806896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92953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58913"/>
          <a:ext cx="1798320" cy="1192954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97587"/>
          <a:ext cx="1943100" cy="1192953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590540"/>
          <a:ext cx="2727960" cy="1428609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64933" y="5852725"/>
          <a:ext cx="1231053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90" zoomScaleNormal="90" workbookViewId="0"/>
  </sheetViews>
  <sheetFormatPr baseColWidth="10" defaultColWidth="8.83203125" defaultRowHeight="15" x14ac:dyDescent="0.2"/>
  <cols>
    <col min="1" max="1" width="176.1640625" style="20" customWidth="1"/>
  </cols>
  <sheetData>
    <row r="1" spans="1:1" ht="25" x14ac:dyDescent="0.3">
      <c r="A1" s="19" t="s">
        <v>20</v>
      </c>
    </row>
    <row r="2" spans="1:1" ht="16" x14ac:dyDescent="0.2">
      <c r="A2" s="54" t="s">
        <v>144</v>
      </c>
    </row>
    <row r="3" spans="1:1" ht="16" x14ac:dyDescent="0.2">
      <c r="A3" s="53" t="s">
        <v>140</v>
      </c>
    </row>
    <row r="4" spans="1:1" ht="16" x14ac:dyDescent="0.2">
      <c r="A4" s="53" t="s">
        <v>145</v>
      </c>
    </row>
    <row r="5" spans="1:1" ht="16" x14ac:dyDescent="0.2">
      <c r="A5" s="54" t="s">
        <v>146</v>
      </c>
    </row>
    <row r="6" spans="1:1" ht="16" x14ac:dyDescent="0.2">
      <c r="A6" s="55" t="s">
        <v>141</v>
      </c>
    </row>
    <row r="7" spans="1:1" x14ac:dyDescent="0.2">
      <c r="A7" s="41"/>
    </row>
    <row r="8" spans="1:1" x14ac:dyDescent="0.2">
      <c r="A8" s="41"/>
    </row>
    <row r="9" spans="1:1" x14ac:dyDescent="0.2">
      <c r="A9" s="42"/>
    </row>
    <row r="10" spans="1:1" s="17" customFormat="1" x14ac:dyDescent="0.2">
      <c r="A10" s="23"/>
    </row>
    <row r="11" spans="1:1" x14ac:dyDescent="0.2">
      <c r="A11" s="21"/>
    </row>
    <row r="12" spans="1:1" x14ac:dyDescent="0.2">
      <c r="A12" s="21"/>
    </row>
    <row r="13" spans="1:1" x14ac:dyDescent="0.2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7"/>
  <sheetViews>
    <sheetView zoomScale="90" zoomScaleNormal="90" workbookViewId="0">
      <pane ySplit="1" topLeftCell="A27" activePane="bottomLeft" state="frozen"/>
      <selection pane="bottomLeft" activeCell="I55" sqref="I55:I56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57">
        <v>30601</v>
      </c>
      <c r="C2" s="57">
        <v>32376</v>
      </c>
      <c r="D2" s="57">
        <v>34350</v>
      </c>
      <c r="E2" s="57">
        <v>36397</v>
      </c>
      <c r="F2" s="57">
        <v>39117</v>
      </c>
      <c r="G2" s="57">
        <v>37403</v>
      </c>
      <c r="H2" s="3">
        <v>44538</v>
      </c>
      <c r="I2" s="3">
        <v>46710</v>
      </c>
    </row>
    <row r="3" spans="1:9" x14ac:dyDescent="0.2">
      <c r="A3" s="26" t="s">
        <v>28</v>
      </c>
      <c r="B3" s="58">
        <v>16534</v>
      </c>
      <c r="C3" s="58">
        <v>17405</v>
      </c>
      <c r="D3" s="58">
        <v>19038</v>
      </c>
      <c r="E3" s="58">
        <v>20441</v>
      </c>
      <c r="F3" s="58">
        <v>21643</v>
      </c>
      <c r="G3" s="58">
        <v>21162</v>
      </c>
      <c r="H3" s="27">
        <v>24576</v>
      </c>
      <c r="I3" s="27">
        <v>25231</v>
      </c>
    </row>
    <row r="4" spans="1:9" s="1" customFormat="1" x14ac:dyDescent="0.2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ref="H45" si="9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ref="H58" si="11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2">+SUM(B45:B50)+B58</f>
        <v>21597</v>
      </c>
      <c r="C59" s="7">
        <f t="shared" si="12"/>
        <v>21396</v>
      </c>
      <c r="D59" s="7">
        <f t="shared" si="12"/>
        <v>23259</v>
      </c>
      <c r="E59" s="7">
        <f t="shared" si="12"/>
        <v>22536</v>
      </c>
      <c r="F59" s="7">
        <f>+SUM(F45:F50)+F58</f>
        <v>23717</v>
      </c>
      <c r="G59" s="7">
        <f t="shared" si="12"/>
        <v>31342</v>
      </c>
      <c r="H59" s="7">
        <f t="shared" ref="H59" si="13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4">+B59-B36</f>
        <v>0</v>
      </c>
      <c r="C60" s="13">
        <f t="shared" si="14"/>
        <v>0</v>
      </c>
      <c r="D60" s="13">
        <f t="shared" si="14"/>
        <v>0</v>
      </c>
      <c r="E60" s="13">
        <f t="shared" si="14"/>
        <v>0</v>
      </c>
      <c r="F60" s="13">
        <f t="shared" si="14"/>
        <v>0</v>
      </c>
      <c r="G60" s="13">
        <f t="shared" si="14"/>
        <v>0</v>
      </c>
      <c r="H60" s="13">
        <f t="shared" si="14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1239</v>
      </c>
      <c r="G72" s="3">
        <v>1239</v>
      </c>
      <c r="H72" s="3">
        <v>-1606</v>
      </c>
      <c r="I72" s="3">
        <v>-504</v>
      </c>
    </row>
    <row r="73" spans="1:9" s="17" customFormat="1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-1854</v>
      </c>
      <c r="G73" s="3">
        <v>-1854</v>
      </c>
      <c r="H73" s="3">
        <v>507</v>
      </c>
      <c r="I73" s="3">
        <v>-1676</v>
      </c>
    </row>
    <row r="74" spans="1:9" s="17" customFormat="1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-654</v>
      </c>
      <c r="G74" s="3">
        <v>-654</v>
      </c>
      <c r="H74" s="3">
        <v>-182</v>
      </c>
      <c r="I74" s="3">
        <v>-845</v>
      </c>
    </row>
    <row r="75" spans="1:9" s="17" customFormat="1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24</v>
      </c>
      <c r="G75" s="3">
        <v>24</v>
      </c>
      <c r="H75" s="3">
        <v>1326</v>
      </c>
      <c r="I75" s="3">
        <v>1365</v>
      </c>
    </row>
    <row r="76" spans="1:9" s="17" customFormat="1" x14ac:dyDescent="0.2">
      <c r="A76" s="28" t="s">
        <v>74</v>
      </c>
      <c r="B76" s="29">
        <f t="shared" ref="B76:F76" si="15">+SUM(B64:B75)</f>
        <v>4680</v>
      </c>
      <c r="C76" s="29">
        <f t="shared" si="15"/>
        <v>3096</v>
      </c>
      <c r="D76" s="29">
        <f t="shared" si="15"/>
        <v>3640</v>
      </c>
      <c r="E76" s="29">
        <f t="shared" si="15"/>
        <v>4955</v>
      </c>
      <c r="F76" s="29">
        <f t="shared" si="15"/>
        <v>4096</v>
      </c>
      <c r="G76" s="29">
        <v>2485</v>
      </c>
      <c r="H76" s="29">
        <f t="shared" ref="H76" si="16">+SUM(H64:H75)</f>
        <v>6657</v>
      </c>
      <c r="I76" s="29">
        <f>+SUM(I64:I75)</f>
        <v>5188</v>
      </c>
    </row>
    <row r="77" spans="1:9" s="17" customFormat="1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">
      <c r="A81" s="2" t="s">
        <v>147</v>
      </c>
      <c r="B81" s="3">
        <v>-150</v>
      </c>
      <c r="C81" s="3">
        <v>150</v>
      </c>
      <c r="D81" s="59" t="s">
        <v>149</v>
      </c>
      <c r="E81" s="3"/>
      <c r="H81" s="3"/>
      <c r="I81" s="3"/>
    </row>
    <row r="82" spans="1:9" s="17" customFormat="1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">
      <c r="A83" s="2" t="s">
        <v>148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s="17" customFormat="1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s="17" customFormat="1" x14ac:dyDescent="0.2">
      <c r="A85" s="30" t="s">
        <v>80</v>
      </c>
      <c r="B85" s="29">
        <f t="shared" ref="B85:G85" si="17">+SUM(B78:B84)</f>
        <v>-175</v>
      </c>
      <c r="C85" s="29">
        <f t="shared" si="17"/>
        <v>-1034</v>
      </c>
      <c r="D85" s="29">
        <f t="shared" si="17"/>
        <v>-1008</v>
      </c>
      <c r="E85" s="29">
        <f t="shared" si="17"/>
        <v>276</v>
      </c>
      <c r="F85" s="29">
        <f t="shared" si="17"/>
        <v>-264</v>
      </c>
      <c r="G85" s="29">
        <f t="shared" si="17"/>
        <v>-1028</v>
      </c>
      <c r="H85" s="29">
        <f t="shared" ref="H85" si="18">+SUM(H78:H84)</f>
        <v>-3800</v>
      </c>
      <c r="I85" s="29">
        <f>+SUM(I78:I84)</f>
        <v>-1524</v>
      </c>
    </row>
    <row r="86" spans="1:9" s="17" customFormat="1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s="17" customFormat="1" x14ac:dyDescent="0.2">
      <c r="A88" s="2" t="s">
        <v>150</v>
      </c>
      <c r="B88" s="3">
        <v>-7</v>
      </c>
      <c r="C88" s="3">
        <v>-106</v>
      </c>
      <c r="D88" s="3">
        <v>-44</v>
      </c>
      <c r="E88" s="3">
        <v>-6</v>
      </c>
      <c r="G88" s="3"/>
      <c r="H88" s="3"/>
      <c r="I88" s="3"/>
    </row>
    <row r="89" spans="1:9" s="17" customFormat="1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s="17" customFormat="1" x14ac:dyDescent="0.2">
      <c r="A90" s="2" t="s">
        <v>151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s="17" customFormat="1" x14ac:dyDescent="0.2">
      <c r="A91" s="2" t="s">
        <v>84</v>
      </c>
      <c r="B91" s="3"/>
      <c r="C91" s="3"/>
      <c r="D91" s="3"/>
      <c r="E91" s="3"/>
      <c r="F91" s="3"/>
      <c r="G91" s="3"/>
      <c r="H91" s="3">
        <v>-197</v>
      </c>
      <c r="I91" s="3">
        <v>0</v>
      </c>
    </row>
    <row r="92" spans="1:9" s="17" customFormat="1" x14ac:dyDescent="0.2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s="17" customFormat="1" x14ac:dyDescent="0.2">
      <c r="A93" s="2" t="s">
        <v>152</v>
      </c>
      <c r="B93" s="3">
        <v>218</v>
      </c>
      <c r="C93" s="3">
        <v>281</v>
      </c>
      <c r="D93" s="3">
        <v>177</v>
      </c>
      <c r="E93" s="3"/>
      <c r="F93" s="3"/>
      <c r="G93" s="3"/>
      <c r="H93" s="3"/>
      <c r="I93" s="3"/>
    </row>
    <row r="94" spans="1:9" s="17" customFormat="1" x14ac:dyDescent="0.2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s="17" customFormat="1" x14ac:dyDescent="0.2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s="17" customFormat="1" x14ac:dyDescent="0.2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s="17" customFormat="1" x14ac:dyDescent="0.2">
      <c r="A97" s="30" t="s">
        <v>88</v>
      </c>
      <c r="B97" s="29">
        <f t="shared" ref="B97:G97" si="19">+SUM(B87:B96)</f>
        <v>-2790</v>
      </c>
      <c r="C97" s="29">
        <f t="shared" si="19"/>
        <v>-2671</v>
      </c>
      <c r="D97" s="29">
        <f t="shared" si="19"/>
        <v>-1942</v>
      </c>
      <c r="E97" s="29">
        <f t="shared" si="19"/>
        <v>-4780</v>
      </c>
      <c r="F97" s="29">
        <f t="shared" si="19"/>
        <v>-5293</v>
      </c>
      <c r="G97" s="29">
        <f t="shared" si="19"/>
        <v>2491</v>
      </c>
      <c r="H97" s="29">
        <f t="shared" ref="H97" si="20">+SUM(H87:H96)</f>
        <v>-1459</v>
      </c>
      <c r="I97" s="29">
        <f>+SUM(I87:I96)</f>
        <v>-4836</v>
      </c>
    </row>
    <row r="98" spans="1:9" s="17" customFormat="1" x14ac:dyDescent="0.2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s="17" customFormat="1" x14ac:dyDescent="0.2">
      <c r="A99" s="30" t="s">
        <v>90</v>
      </c>
      <c r="B99" s="29">
        <f t="shared" ref="B99:G99" si="21">+B76+B85+B97+B98</f>
        <v>1632</v>
      </c>
      <c r="C99" s="29">
        <f t="shared" si="21"/>
        <v>-714</v>
      </c>
      <c r="D99" s="29">
        <f t="shared" si="21"/>
        <v>670</v>
      </c>
      <c r="E99" s="29">
        <f t="shared" si="21"/>
        <v>496</v>
      </c>
      <c r="F99" s="29">
        <f t="shared" si="21"/>
        <v>-1590</v>
      </c>
      <c r="G99" s="29">
        <f t="shared" si="21"/>
        <v>3882</v>
      </c>
      <c r="H99" s="29">
        <f t="shared" ref="H99" si="22">+H76+H85+H97+H98</f>
        <v>1541</v>
      </c>
      <c r="I99" s="29">
        <f>+I76+I85+I97+I98</f>
        <v>-1315</v>
      </c>
    </row>
    <row r="100" spans="1:9" s="17" customFormat="1" x14ac:dyDescent="0.2">
      <c r="A100" t="s">
        <v>91</v>
      </c>
      <c r="B100" s="57">
        <v>2220</v>
      </c>
      <c r="C100" s="57">
        <v>3852</v>
      </c>
      <c r="D100" s="57">
        <v>3138</v>
      </c>
      <c r="E100" s="57">
        <v>3808</v>
      </c>
      <c r="F100" s="57">
        <v>4249</v>
      </c>
      <c r="G100" s="57">
        <v>4466</v>
      </c>
      <c r="H100" s="3">
        <v>8348</v>
      </c>
      <c r="I100" s="3">
        <f>+H101</f>
        <v>9889</v>
      </c>
    </row>
    <row r="101" spans="1:9" s="17" customFormat="1" ht="16" thickBot="1" x14ac:dyDescent="0.25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6" thickTop="1" x14ac:dyDescent="0.2">
      <c r="A102" s="12" t="s">
        <v>19</v>
      </c>
      <c r="B102" s="13">
        <f t="shared" ref="B102:H102" si="23">+B101-B25</f>
        <v>0</v>
      </c>
      <c r="C102" s="13">
        <f t="shared" si="23"/>
        <v>0</v>
      </c>
      <c r="D102" s="13">
        <f t="shared" si="23"/>
        <v>0</v>
      </c>
      <c r="E102" s="13">
        <f t="shared" si="23"/>
        <v>0</v>
      </c>
      <c r="F102" s="13">
        <f t="shared" si="23"/>
        <v>0</v>
      </c>
      <c r="G102" s="13">
        <f t="shared" si="23"/>
        <v>0</v>
      </c>
      <c r="H102" s="13">
        <f t="shared" si="23"/>
        <v>0</v>
      </c>
      <c r="I102" s="13">
        <f>+I101-I25</f>
        <v>0</v>
      </c>
    </row>
    <row r="103" spans="1:9" s="17" customFormat="1" x14ac:dyDescent="0.2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s="17" customFormat="1" x14ac:dyDescent="0.2">
      <c r="A104" s="2" t="s">
        <v>17</v>
      </c>
      <c r="H104" s="3"/>
      <c r="I104" s="3"/>
    </row>
    <row r="105" spans="1:9" s="17" customFormat="1" x14ac:dyDescent="0.2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s="17" customFormat="1" x14ac:dyDescent="0.2">
      <c r="A106" s="11" t="s">
        <v>18</v>
      </c>
      <c r="B106" s="3">
        <v>703</v>
      </c>
      <c r="C106" s="3">
        <v>748</v>
      </c>
      <c r="D106" s="3">
        <v>1262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s="17" customFormat="1" x14ac:dyDescent="0.2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s="17" customFormat="1" x14ac:dyDescent="0.2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">
      <c r="A111" s="31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2" t="s">
        <v>100</v>
      </c>
      <c r="B112" s="3">
        <v>13740</v>
      </c>
      <c r="C112" s="3">
        <v>14764</v>
      </c>
      <c r="D112" s="3">
        <v>15216</v>
      </c>
      <c r="E112" s="3">
        <f t="shared" ref="E112:G112" si="24">+SUM(E113:E115)</f>
        <v>14855</v>
      </c>
      <c r="F112" s="3">
        <f t="shared" si="24"/>
        <v>15902</v>
      </c>
      <c r="G112" s="3">
        <f t="shared" si="24"/>
        <v>14484</v>
      </c>
      <c r="H112" s="3">
        <f t="shared" ref="H112" si="25">+SUM(H113:H115)</f>
        <v>17179</v>
      </c>
      <c r="I112" s="3">
        <f>+SUM(I113:I115)</f>
        <v>18353</v>
      </c>
    </row>
    <row r="113" spans="1:9" x14ac:dyDescent="0.2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">
      <c r="A114" s="11" t="s">
        <v>114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">
      <c r="A116" s="2" t="s">
        <v>101</v>
      </c>
      <c r="B116" s="3">
        <f t="shared" ref="B116:H116" si="26">+SUM(B117:B119)</f>
        <v>0</v>
      </c>
      <c r="C116" s="3">
        <f t="shared" si="26"/>
        <v>0</v>
      </c>
      <c r="D116" s="3">
        <f t="shared" si="26"/>
        <v>0</v>
      </c>
      <c r="E116" s="3">
        <f t="shared" si="26"/>
        <v>9242</v>
      </c>
      <c r="F116" s="3">
        <f t="shared" si="26"/>
        <v>9812</v>
      </c>
      <c r="G116" s="3">
        <f t="shared" si="26"/>
        <v>9347</v>
      </c>
      <c r="H116" s="3">
        <f t="shared" si="26"/>
        <v>11456</v>
      </c>
      <c r="I116" s="3">
        <f>+SUM(I117:I119)</f>
        <v>12479</v>
      </c>
    </row>
    <row r="117" spans="1:9" x14ac:dyDescent="0.2">
      <c r="A117" s="11" t="s">
        <v>113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">
      <c r="A118" s="11" t="s">
        <v>114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">
      <c r="A119" s="11" t="s">
        <v>115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">
      <c r="A120" s="2" t="s">
        <v>102</v>
      </c>
      <c r="B120" s="3">
        <v>3067</v>
      </c>
      <c r="C120" s="3">
        <v>3785</v>
      </c>
      <c r="D120" s="3">
        <v>4237</v>
      </c>
      <c r="E120" s="3">
        <f t="shared" ref="E120:H120" si="27">+SUM(E121:E123)</f>
        <v>5134</v>
      </c>
      <c r="F120" s="3">
        <f t="shared" si="27"/>
        <v>6208</v>
      </c>
      <c r="G120" s="3">
        <f t="shared" si="27"/>
        <v>6679</v>
      </c>
      <c r="H120" s="3">
        <f t="shared" si="27"/>
        <v>8290</v>
      </c>
      <c r="I120" s="3">
        <f>+SUM(I121:I123)</f>
        <v>7547</v>
      </c>
    </row>
    <row r="121" spans="1:9" x14ac:dyDescent="0.2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">
      <c r="A124" s="2" t="s">
        <v>106</v>
      </c>
      <c r="B124" s="3">
        <f t="shared" ref="B124:H124" si="28">+SUM(B125:B127)</f>
        <v>0</v>
      </c>
      <c r="C124" s="3">
        <f t="shared" si="28"/>
        <v>0</v>
      </c>
      <c r="D124" s="3">
        <f t="shared" si="28"/>
        <v>0</v>
      </c>
      <c r="E124" s="3">
        <f t="shared" si="28"/>
        <v>5166</v>
      </c>
      <c r="F124" s="3">
        <f t="shared" si="28"/>
        <v>5254</v>
      </c>
      <c r="G124" s="3">
        <f t="shared" si="28"/>
        <v>5028</v>
      </c>
      <c r="H124" s="3">
        <f t="shared" si="28"/>
        <v>5343</v>
      </c>
      <c r="I124" s="3">
        <f>+SUM(I125:I127)</f>
        <v>5955</v>
      </c>
    </row>
    <row r="125" spans="1:9" x14ac:dyDescent="0.2">
      <c r="A125" s="11" t="s">
        <v>113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">
      <c r="A126" s="11" t="s">
        <v>114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">
      <c r="A127" s="11" t="s">
        <v>115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">
      <c r="A128" s="2" t="s">
        <v>107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2">
      <c r="A129" s="2" t="s">
        <v>156</v>
      </c>
      <c r="B129" s="3">
        <f>SUM(B130:B132)</f>
        <v>5705</v>
      </c>
      <c r="C129" s="3">
        <f t="shared" ref="C129:D129" si="29">SUM(C130:C132)</f>
        <v>5884</v>
      </c>
      <c r="D129" s="3">
        <f t="shared" si="29"/>
        <v>6211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3876</v>
      </c>
      <c r="C130" s="3">
        <v>3985</v>
      </c>
      <c r="D130" s="3">
        <v>4068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1552</v>
      </c>
      <c r="C131" s="3">
        <v>1628</v>
      </c>
      <c r="D131" s="3">
        <v>1868</v>
      </c>
      <c r="E131" s="3"/>
      <c r="F131" s="3"/>
      <c r="G131" s="3"/>
      <c r="H131" s="3"/>
      <c r="I131" s="3"/>
    </row>
    <row r="132" spans="1:9" x14ac:dyDescent="0.2">
      <c r="A132" s="11" t="s">
        <v>115</v>
      </c>
      <c r="B132" s="3">
        <v>277</v>
      </c>
      <c r="C132" s="3">
        <v>271</v>
      </c>
      <c r="D132" s="3">
        <v>275</v>
      </c>
      <c r="E132" s="3"/>
      <c r="F132" s="3"/>
      <c r="G132" s="3"/>
      <c r="H132" s="3"/>
      <c r="I132" s="3"/>
    </row>
    <row r="133" spans="1:9" x14ac:dyDescent="0.2">
      <c r="A133" s="2" t="s">
        <v>153</v>
      </c>
      <c r="B133" s="3">
        <f>SUM(B134:B136)</f>
        <v>1421</v>
      </c>
      <c r="C133" s="3">
        <f t="shared" ref="C133:D133" si="30">SUM(C134:C136)</f>
        <v>1431</v>
      </c>
      <c r="D133" s="3">
        <f t="shared" si="30"/>
        <v>1487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827</v>
      </c>
      <c r="C134" s="3">
        <v>882</v>
      </c>
      <c r="D134" s="3">
        <v>927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499</v>
      </c>
      <c r="C135" s="3">
        <v>463</v>
      </c>
      <c r="D135" s="3">
        <v>471</v>
      </c>
      <c r="E135" s="3"/>
      <c r="F135" s="3"/>
      <c r="G135" s="3"/>
      <c r="H135" s="3"/>
      <c r="I135" s="3"/>
    </row>
    <row r="136" spans="1:9" x14ac:dyDescent="0.2">
      <c r="A136" s="11" t="s">
        <v>115</v>
      </c>
      <c r="B136" s="3">
        <v>95</v>
      </c>
      <c r="C136" s="3">
        <v>86</v>
      </c>
      <c r="D136" s="3">
        <v>89</v>
      </c>
      <c r="E136" s="3"/>
      <c r="F136" s="3"/>
      <c r="G136" s="3"/>
      <c r="H136" s="3"/>
      <c r="I136" s="3"/>
    </row>
    <row r="137" spans="1:9" x14ac:dyDescent="0.2">
      <c r="A137" s="2" t="s">
        <v>154</v>
      </c>
      <c r="B137" s="3">
        <f>SUM(B138:B140)</f>
        <v>755</v>
      </c>
      <c r="C137" s="3">
        <f>SUM(C138:C140)</f>
        <v>869</v>
      </c>
      <c r="D137" s="3">
        <f>SUM(D138:D140)</f>
        <v>1014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452</v>
      </c>
      <c r="C138" s="3">
        <v>570</v>
      </c>
      <c r="D138" s="3">
        <v>666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230</v>
      </c>
      <c r="C139" s="3">
        <v>228</v>
      </c>
      <c r="D139" s="3">
        <v>275</v>
      </c>
      <c r="E139" s="3"/>
      <c r="F139" s="3"/>
      <c r="G139" s="3"/>
      <c r="H139" s="3"/>
      <c r="I139" s="3"/>
    </row>
    <row r="140" spans="1:9" x14ac:dyDescent="0.2">
      <c r="A140" s="11" t="s">
        <v>115</v>
      </c>
      <c r="B140" s="3">
        <v>73</v>
      </c>
      <c r="C140" s="3">
        <v>71</v>
      </c>
      <c r="D140" s="3">
        <v>73</v>
      </c>
      <c r="E140" s="3"/>
      <c r="F140" s="3"/>
      <c r="G140" s="3"/>
      <c r="H140" s="3"/>
      <c r="I140" s="3"/>
    </row>
    <row r="141" spans="1:9" x14ac:dyDescent="0.2">
      <c r="A141" s="2" t="s">
        <v>155</v>
      </c>
      <c r="B141" s="3">
        <f>SUM(B142:B144)</f>
        <v>3898</v>
      </c>
      <c r="C141" s="3">
        <f t="shared" ref="C141:D141" si="31">SUM(C142:C144)</f>
        <v>3701</v>
      </c>
      <c r="D141" s="3">
        <f t="shared" si="31"/>
        <v>3995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2641</v>
      </c>
      <c r="C142" s="3">
        <v>2536</v>
      </c>
      <c r="D142" s="3">
        <v>2816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1021</v>
      </c>
      <c r="C143" s="3">
        <v>947</v>
      </c>
      <c r="D143" s="3">
        <v>966</v>
      </c>
      <c r="E143" s="3"/>
      <c r="F143" s="3"/>
      <c r="G143" s="3"/>
      <c r="H143" s="3"/>
      <c r="I143" s="3"/>
    </row>
    <row r="144" spans="1:9" x14ac:dyDescent="0.2">
      <c r="A144" s="11" t="s">
        <v>115</v>
      </c>
      <c r="B144" s="3">
        <v>236</v>
      </c>
      <c r="C144" s="3">
        <v>218</v>
      </c>
      <c r="D144" s="3">
        <v>213</v>
      </c>
      <c r="E144" s="3"/>
      <c r="F144" s="3"/>
      <c r="G144" s="3"/>
      <c r="H144" s="3"/>
      <c r="I144" s="3"/>
    </row>
    <row r="145" spans="1:9" x14ac:dyDescent="0.2">
      <c r="A145" s="4" t="s">
        <v>103</v>
      </c>
      <c r="B145" s="5">
        <f>+B112+B116+B120+B124+B128+B129+B133+B137+B141</f>
        <v>28701</v>
      </c>
      <c r="C145" s="5">
        <f>+C112+C116+C120+C124+C128+C129+C133+C137+C141</f>
        <v>30507</v>
      </c>
      <c r="D145" s="5">
        <f>+D112+D116+D120+D124+D128+D129+D133+D137+D141</f>
        <v>32233</v>
      </c>
      <c r="E145" s="5">
        <f t="shared" ref="E145:I145" si="32">+E112+E116+E120+E124+E128</f>
        <v>34485</v>
      </c>
      <c r="F145" s="5">
        <f t="shared" si="32"/>
        <v>37218</v>
      </c>
      <c r="G145" s="5">
        <f t="shared" si="32"/>
        <v>35568</v>
      </c>
      <c r="H145" s="5">
        <f t="shared" si="32"/>
        <v>42293</v>
      </c>
      <c r="I145" s="5">
        <f t="shared" si="32"/>
        <v>44436</v>
      </c>
    </row>
    <row r="146" spans="1:9" x14ac:dyDescent="0.2">
      <c r="A146" s="2" t="s">
        <v>104</v>
      </c>
      <c r="B146" s="3">
        <v>1982</v>
      </c>
      <c r="C146" s="3">
        <v>1955</v>
      </c>
      <c r="D146" s="3">
        <v>2042</v>
      </c>
      <c r="E146" s="3">
        <f>SUM(E147:E150)</f>
        <v>1886</v>
      </c>
      <c r="F146" s="3">
        <f t="shared" ref="F146:G146" si="33">SUM(F147:F150)</f>
        <v>1906</v>
      </c>
      <c r="G146" s="3">
        <f t="shared" si="33"/>
        <v>1846</v>
      </c>
      <c r="H146" s="3">
        <f>+SUM(H147:H150)</f>
        <v>2205</v>
      </c>
      <c r="I146" s="3">
        <f>+SUM(I147:I150)</f>
        <v>2346</v>
      </c>
    </row>
    <row r="147" spans="1:9" x14ac:dyDescent="0.2">
      <c r="A147" s="11" t="s">
        <v>113</v>
      </c>
      <c r="B147" s="3"/>
      <c r="C147" s="3"/>
      <c r="D147" s="3"/>
      <c r="E147" s="3">
        <v>1611</v>
      </c>
      <c r="F147" s="3">
        <v>1658</v>
      </c>
      <c r="G147" s="3">
        <v>1642</v>
      </c>
      <c r="H147" s="3">
        <v>1986</v>
      </c>
      <c r="I147" s="3">
        <v>2094</v>
      </c>
    </row>
    <row r="148" spans="1:9" x14ac:dyDescent="0.2">
      <c r="A148" s="11" t="s">
        <v>114</v>
      </c>
      <c r="B148" s="3"/>
      <c r="C148" s="3"/>
      <c r="D148" s="3"/>
      <c r="E148" s="3">
        <v>144</v>
      </c>
      <c r="F148" s="3">
        <v>118</v>
      </c>
      <c r="G148" s="3">
        <v>89</v>
      </c>
      <c r="H148" s="3">
        <v>104</v>
      </c>
      <c r="I148" s="3">
        <v>103</v>
      </c>
    </row>
    <row r="149" spans="1:9" x14ac:dyDescent="0.2">
      <c r="A149" s="11" t="s">
        <v>115</v>
      </c>
      <c r="B149" s="3"/>
      <c r="C149" s="3"/>
      <c r="D149" s="3"/>
      <c r="E149" s="3">
        <v>28</v>
      </c>
      <c r="F149" s="3">
        <v>24</v>
      </c>
      <c r="G149" s="3">
        <v>25</v>
      </c>
      <c r="H149" s="3">
        <v>29</v>
      </c>
      <c r="I149" s="3">
        <v>26</v>
      </c>
    </row>
    <row r="150" spans="1:9" x14ac:dyDescent="0.2">
      <c r="A150" s="11" t="s">
        <v>121</v>
      </c>
      <c r="B150" s="3"/>
      <c r="C150" s="3"/>
      <c r="D150" s="3"/>
      <c r="E150" s="3">
        <v>103</v>
      </c>
      <c r="F150" s="3">
        <v>106</v>
      </c>
      <c r="G150" s="3">
        <v>90</v>
      </c>
      <c r="H150" s="3">
        <v>86</v>
      </c>
      <c r="I150" s="3">
        <v>123</v>
      </c>
    </row>
    <row r="151" spans="1:9" x14ac:dyDescent="0.2">
      <c r="A151" s="2" t="s">
        <v>108</v>
      </c>
      <c r="B151" s="3">
        <v>-82</v>
      </c>
      <c r="C151" s="3">
        <v>-86</v>
      </c>
      <c r="D151" s="3">
        <v>75</v>
      </c>
      <c r="E151" s="3">
        <v>26</v>
      </c>
      <c r="F151" s="3">
        <v>-7</v>
      </c>
      <c r="G151" s="3">
        <v>-11</v>
      </c>
      <c r="H151" s="3">
        <v>40</v>
      </c>
      <c r="I151" s="3">
        <v>-72</v>
      </c>
    </row>
    <row r="152" spans="1:9" ht="16" thickBot="1" x14ac:dyDescent="0.25">
      <c r="A152" s="6" t="s">
        <v>105</v>
      </c>
      <c r="B152" s="7">
        <f t="shared" ref="B152:H152" si="34">+B145+B146+B151</f>
        <v>30601</v>
      </c>
      <c r="C152" s="7">
        <f t="shared" si="34"/>
        <v>32376</v>
      </c>
      <c r="D152" s="7">
        <f t="shared" si="34"/>
        <v>34350</v>
      </c>
      <c r="E152" s="7">
        <f t="shared" si="34"/>
        <v>36397</v>
      </c>
      <c r="F152" s="7">
        <f t="shared" si="34"/>
        <v>39117</v>
      </c>
      <c r="G152" s="7">
        <f t="shared" si="34"/>
        <v>37403</v>
      </c>
      <c r="H152" s="7">
        <f t="shared" si="34"/>
        <v>44538</v>
      </c>
      <c r="I152" s="7">
        <f>+I145+I146+I151</f>
        <v>46710</v>
      </c>
    </row>
    <row r="153" spans="1:9" s="12" customFormat="1" ht="16" thickTop="1" x14ac:dyDescent="0.2">
      <c r="A153" s="12" t="s">
        <v>111</v>
      </c>
      <c r="B153" s="13">
        <f>+I152-I2</f>
        <v>0</v>
      </c>
      <c r="C153" s="13">
        <f t="shared" ref="C153:G153" si="35">+C152-C2</f>
        <v>0</v>
      </c>
      <c r="D153" s="13">
        <f t="shared" si="35"/>
        <v>0</v>
      </c>
      <c r="E153" s="13">
        <f t="shared" si="35"/>
        <v>0</v>
      </c>
      <c r="F153" s="13">
        <f t="shared" si="35"/>
        <v>0</v>
      </c>
      <c r="G153" s="13">
        <f t="shared" si="35"/>
        <v>0</v>
      </c>
      <c r="H153" s="13">
        <f>+H152-H2</f>
        <v>0</v>
      </c>
    </row>
    <row r="154" spans="1:9" x14ac:dyDescent="0.2">
      <c r="A154" s="1" t="s">
        <v>110</v>
      </c>
    </row>
    <row r="155" spans="1:9" x14ac:dyDescent="0.2">
      <c r="A155" s="2" t="s">
        <v>100</v>
      </c>
      <c r="B155">
        <v>3645</v>
      </c>
      <c r="C155" s="3">
        <v>3763</v>
      </c>
      <c r="D155" s="3">
        <v>3875</v>
      </c>
      <c r="E155" s="3">
        <v>3600</v>
      </c>
      <c r="F155" s="3">
        <v>3925</v>
      </c>
      <c r="G155" s="3">
        <v>2899</v>
      </c>
      <c r="H155" s="3">
        <v>5089</v>
      </c>
      <c r="I155" s="3">
        <v>5114</v>
      </c>
    </row>
    <row r="156" spans="1:9" x14ac:dyDescent="0.2">
      <c r="A156" s="2" t="s">
        <v>156</v>
      </c>
      <c r="B156">
        <v>1275</v>
      </c>
      <c r="C156" s="3">
        <v>1434</v>
      </c>
      <c r="D156" s="3">
        <v>1203</v>
      </c>
      <c r="E156" s="3"/>
      <c r="F156" s="3"/>
      <c r="G156" s="3"/>
      <c r="H156" s="3"/>
      <c r="I156" s="3"/>
    </row>
    <row r="157" spans="1:9" x14ac:dyDescent="0.2">
      <c r="A157" s="2" t="s">
        <v>153</v>
      </c>
      <c r="B157">
        <v>249</v>
      </c>
      <c r="C157" s="3">
        <v>289</v>
      </c>
      <c r="D157" s="3">
        <v>244</v>
      </c>
      <c r="E157" s="3"/>
      <c r="F157" s="3"/>
      <c r="G157" s="3"/>
      <c r="H157" s="3"/>
      <c r="I157" s="3"/>
    </row>
    <row r="158" spans="1:9" x14ac:dyDescent="0.2">
      <c r="A158" s="2" t="s">
        <v>101</v>
      </c>
      <c r="B158" s="3"/>
      <c r="C158" s="3"/>
      <c r="D158" s="3"/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">
      <c r="A160" s="2" t="s">
        <v>154</v>
      </c>
      <c r="B160" s="3">
        <v>100</v>
      </c>
      <c r="C160" s="3">
        <v>174</v>
      </c>
      <c r="D160" s="3">
        <v>224</v>
      </c>
      <c r="E160" s="3"/>
      <c r="F160" s="3"/>
      <c r="G160" s="3"/>
      <c r="H160" s="3"/>
      <c r="I160" s="3"/>
    </row>
    <row r="161" spans="1:9" x14ac:dyDescent="0.2">
      <c r="A161" s="2" t="s">
        <v>106</v>
      </c>
      <c r="B161" s="3"/>
      <c r="C161" s="3"/>
      <c r="D161" s="3"/>
      <c r="E161" s="3">
        <v>1189</v>
      </c>
      <c r="F161" s="3">
        <v>1323</v>
      </c>
      <c r="G161" s="3">
        <v>1184</v>
      </c>
      <c r="H161" s="3">
        <v>1530</v>
      </c>
      <c r="I161" s="3">
        <v>1896</v>
      </c>
    </row>
    <row r="162" spans="1:9" x14ac:dyDescent="0.2">
      <c r="A162" s="2" t="s">
        <v>107</v>
      </c>
      <c r="B162" s="3">
        <v>-2267</v>
      </c>
      <c r="C162" s="3">
        <v>-2596</v>
      </c>
      <c r="D162" s="3">
        <v>-2677</v>
      </c>
      <c r="E162" s="3">
        <v>-2658</v>
      </c>
      <c r="F162" s="3">
        <v>-3262</v>
      </c>
      <c r="G162" s="3">
        <v>-3468</v>
      </c>
      <c r="H162" s="3">
        <v>-3656</v>
      </c>
      <c r="I162" s="3">
        <v>-4262</v>
      </c>
    </row>
    <row r="163" spans="1:9" x14ac:dyDescent="0.2">
      <c r="A163" s="2" t="s">
        <v>155</v>
      </c>
      <c r="B163" s="3">
        <v>818</v>
      </c>
      <c r="C163" s="3">
        <v>892</v>
      </c>
      <c r="D163" s="3">
        <v>816</v>
      </c>
      <c r="H163" s="3"/>
      <c r="I163" s="3"/>
    </row>
    <row r="164" spans="1:9" x14ac:dyDescent="0.2">
      <c r="A164" s="4" t="s">
        <v>103</v>
      </c>
      <c r="B164" s="5">
        <f>SUM(B155:B163)</f>
        <v>4813</v>
      </c>
      <c r="C164" s="5">
        <f t="shared" ref="C164:D164" si="36">SUM(C155:C163)</f>
        <v>5328</v>
      </c>
      <c r="D164" s="5">
        <f t="shared" si="36"/>
        <v>5192</v>
      </c>
      <c r="E164" s="5">
        <f>SUM(E155:E162)</f>
        <v>5525</v>
      </c>
      <c r="F164" s="5">
        <f>SUM(F155:F162)</f>
        <v>6357</v>
      </c>
      <c r="G164" s="5">
        <f>SUM(G155:G162)</f>
        <v>4646</v>
      </c>
      <c r="H164" s="5">
        <f t="shared" ref="H164:I164" si="37">+SUM(H155:H162)</f>
        <v>8641</v>
      </c>
      <c r="I164" s="5">
        <f t="shared" si="37"/>
        <v>8406</v>
      </c>
    </row>
    <row r="165" spans="1:9" x14ac:dyDescent="0.2">
      <c r="A165" s="2" t="s">
        <v>104</v>
      </c>
      <c r="B165" s="3">
        <v>517</v>
      </c>
      <c r="C165" s="3">
        <v>487</v>
      </c>
      <c r="D165" s="3">
        <v>477</v>
      </c>
      <c r="E165" s="3">
        <v>310</v>
      </c>
      <c r="F165" s="3">
        <v>303</v>
      </c>
      <c r="G165" s="3">
        <v>297</v>
      </c>
      <c r="H165" s="3">
        <v>543</v>
      </c>
      <c r="I165" s="3">
        <v>669</v>
      </c>
    </row>
    <row r="166" spans="1:9" x14ac:dyDescent="0.2">
      <c r="A166" s="2" t="s">
        <v>108</v>
      </c>
      <c r="B166" s="3">
        <v>-1097</v>
      </c>
      <c r="C166" s="3">
        <v>-1173</v>
      </c>
      <c r="D166">
        <v>-724</v>
      </c>
      <c r="E166" s="3">
        <v>-1456</v>
      </c>
      <c r="F166" s="3">
        <v>-1810</v>
      </c>
      <c r="G166" s="3">
        <v>-1967</v>
      </c>
      <c r="H166" s="3">
        <v>-2261</v>
      </c>
      <c r="I166" s="3">
        <v>-2219</v>
      </c>
    </row>
    <row r="167" spans="1:9" ht="16" thickBot="1" x14ac:dyDescent="0.25">
      <c r="A167" s="6" t="s">
        <v>112</v>
      </c>
      <c r="B167" s="7">
        <f t="shared" ref="B167" si="38">+SUM(B164:B166)</f>
        <v>4233</v>
      </c>
      <c r="C167" s="7">
        <f t="shared" ref="C167:H167" si="39">+SUM(C164:C166)</f>
        <v>4642</v>
      </c>
      <c r="D167" s="7">
        <f t="shared" si="39"/>
        <v>4945</v>
      </c>
      <c r="E167" s="7">
        <f t="shared" si="39"/>
        <v>4379</v>
      </c>
      <c r="F167" s="7">
        <f t="shared" si="39"/>
        <v>4850</v>
      </c>
      <c r="G167" s="7">
        <f t="shared" si="39"/>
        <v>2976</v>
      </c>
      <c r="H167" s="7">
        <f t="shared" si="39"/>
        <v>6923</v>
      </c>
      <c r="I167" s="7">
        <f>+SUM(I164:I166)</f>
        <v>6856</v>
      </c>
    </row>
    <row r="168" spans="1:9" s="12" customFormat="1" ht="16" thickTop="1" x14ac:dyDescent="0.2">
      <c r="A168" s="12" t="s">
        <v>111</v>
      </c>
      <c r="B168" s="13">
        <f t="shared" ref="B168:H168" si="40">+B167-B10-B8</f>
        <v>0</v>
      </c>
      <c r="C168" s="13">
        <f t="shared" si="40"/>
        <v>0</v>
      </c>
      <c r="D168" s="13">
        <f t="shared" si="40"/>
        <v>0</v>
      </c>
      <c r="E168" s="13">
        <f t="shared" si="40"/>
        <v>0</v>
      </c>
      <c r="F168" s="13">
        <f t="shared" si="40"/>
        <v>0</v>
      </c>
      <c r="G168" s="13">
        <f t="shared" si="40"/>
        <v>0</v>
      </c>
      <c r="H168" s="13">
        <f t="shared" si="40"/>
        <v>0</v>
      </c>
      <c r="I168" s="13">
        <f>+I167-I10-I8</f>
        <v>0</v>
      </c>
    </row>
    <row r="169" spans="1:9" x14ac:dyDescent="0.2">
      <c r="A169" s="1" t="s">
        <v>117</v>
      </c>
    </row>
    <row r="170" spans="1:9" x14ac:dyDescent="0.2">
      <c r="A170" s="2" t="s">
        <v>100</v>
      </c>
      <c r="B170" s="3">
        <v>632</v>
      </c>
      <c r="C170" s="3">
        <v>742</v>
      </c>
      <c r="D170" s="3">
        <v>819</v>
      </c>
      <c r="E170" s="3">
        <v>848</v>
      </c>
      <c r="F170" s="3">
        <v>814</v>
      </c>
      <c r="G170" s="3">
        <v>645</v>
      </c>
      <c r="H170" s="3">
        <v>617</v>
      </c>
      <c r="I170" s="3">
        <v>639</v>
      </c>
    </row>
    <row r="171" spans="1:9" x14ac:dyDescent="0.2">
      <c r="A171" s="2" t="s">
        <v>156</v>
      </c>
      <c r="B171" s="3">
        <v>451</v>
      </c>
      <c r="C171" s="3">
        <v>589</v>
      </c>
      <c r="D171" s="3">
        <v>658</v>
      </c>
      <c r="E171" s="3"/>
      <c r="F171" s="3"/>
      <c r="G171" s="3"/>
      <c r="H171" s="3"/>
      <c r="I171" s="3"/>
    </row>
    <row r="172" spans="1:9" x14ac:dyDescent="0.2">
      <c r="A172" s="2" t="s">
        <v>153</v>
      </c>
      <c r="B172" s="3">
        <v>47</v>
      </c>
      <c r="C172" s="3">
        <v>50</v>
      </c>
      <c r="D172" s="3">
        <v>48</v>
      </c>
      <c r="E172" s="3"/>
      <c r="F172" s="3"/>
      <c r="G172" s="3"/>
      <c r="H172" s="3"/>
      <c r="I172" s="3"/>
    </row>
    <row r="173" spans="1:9" x14ac:dyDescent="0.2">
      <c r="A173" s="2" t="s">
        <v>101</v>
      </c>
      <c r="B173" s="3"/>
      <c r="C173" s="3"/>
      <c r="D173" s="3"/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">
      <c r="A175" s="2" t="s">
        <v>154</v>
      </c>
      <c r="B175" s="3">
        <v>205</v>
      </c>
      <c r="C175" s="3">
        <v>223</v>
      </c>
      <c r="D175" s="3">
        <v>223</v>
      </c>
      <c r="E175" s="3"/>
      <c r="F175" s="3"/>
      <c r="G175" s="3"/>
      <c r="H175" s="3"/>
      <c r="I175" s="3"/>
    </row>
    <row r="176" spans="1:9" x14ac:dyDescent="0.2">
      <c r="A176" s="2" t="s">
        <v>118</v>
      </c>
      <c r="B176" s="3"/>
      <c r="C176" s="3"/>
      <c r="D176" s="3"/>
      <c r="E176" s="3">
        <v>339</v>
      </c>
      <c r="F176" s="3">
        <v>326</v>
      </c>
      <c r="G176" s="3">
        <v>296</v>
      </c>
      <c r="H176" s="3">
        <v>304</v>
      </c>
      <c r="I176" s="3">
        <v>274</v>
      </c>
    </row>
    <row r="177" spans="1:9" x14ac:dyDescent="0.2">
      <c r="A177" s="2" t="s">
        <v>155</v>
      </c>
      <c r="B177" s="3">
        <v>103</v>
      </c>
      <c r="C177" s="3">
        <v>109</v>
      </c>
      <c r="D177" s="3">
        <v>120</v>
      </c>
      <c r="E177" s="3"/>
      <c r="F177" s="3"/>
      <c r="G177" s="3"/>
      <c r="H177" s="3"/>
      <c r="I177" s="3"/>
    </row>
    <row r="178" spans="1:9" x14ac:dyDescent="0.2">
      <c r="A178" s="2" t="s">
        <v>107</v>
      </c>
      <c r="B178" s="3">
        <v>484</v>
      </c>
      <c r="C178" s="3">
        <v>511</v>
      </c>
      <c r="D178" s="3">
        <v>533</v>
      </c>
      <c r="E178" s="3">
        <v>597</v>
      </c>
      <c r="F178" s="3">
        <v>665</v>
      </c>
      <c r="G178" s="3">
        <v>830</v>
      </c>
      <c r="H178" s="3">
        <v>780</v>
      </c>
      <c r="I178" s="3">
        <v>789</v>
      </c>
    </row>
    <row r="179" spans="1:9" x14ac:dyDescent="0.2">
      <c r="A179" s="4" t="s">
        <v>119</v>
      </c>
      <c r="B179" s="5">
        <f t="shared" ref="B179:G179" si="41">+SUM(B170:B178)</f>
        <v>2176</v>
      </c>
      <c r="C179" s="5">
        <f t="shared" si="41"/>
        <v>2458</v>
      </c>
      <c r="D179" s="5">
        <f t="shared" si="41"/>
        <v>2626</v>
      </c>
      <c r="E179" s="5">
        <f t="shared" si="41"/>
        <v>2889</v>
      </c>
      <c r="F179" s="5">
        <f t="shared" si="41"/>
        <v>2971</v>
      </c>
      <c r="G179" s="5">
        <f t="shared" si="41"/>
        <v>2870</v>
      </c>
      <c r="H179" s="5">
        <f t="shared" ref="H179:I179" si="42">+SUM(H170:H178)</f>
        <v>2971</v>
      </c>
      <c r="I179" s="5">
        <f t="shared" si="42"/>
        <v>2925</v>
      </c>
    </row>
    <row r="180" spans="1:9" x14ac:dyDescent="0.2">
      <c r="A180" s="2" t="s">
        <v>104</v>
      </c>
      <c r="B180" s="3">
        <v>122</v>
      </c>
      <c r="C180" s="3">
        <v>125</v>
      </c>
      <c r="D180" s="3">
        <v>125</v>
      </c>
      <c r="E180" s="3">
        <v>115</v>
      </c>
      <c r="F180" s="3">
        <v>100</v>
      </c>
      <c r="G180" s="3">
        <v>80</v>
      </c>
      <c r="H180" s="3">
        <v>63</v>
      </c>
      <c r="I180" s="3">
        <v>49</v>
      </c>
    </row>
    <row r="181" spans="1:9" x14ac:dyDescent="0.2">
      <c r="A181" s="2" t="s">
        <v>108</v>
      </c>
      <c r="B181" s="3">
        <v>713</v>
      </c>
      <c r="C181" s="3">
        <v>937</v>
      </c>
      <c r="D181" s="3">
        <v>1238</v>
      </c>
      <c r="E181" s="3">
        <v>1450</v>
      </c>
      <c r="F181" s="3">
        <v>1673</v>
      </c>
      <c r="G181" s="3">
        <v>1916</v>
      </c>
      <c r="H181" s="3">
        <v>1870</v>
      </c>
      <c r="I181" s="3">
        <v>1817</v>
      </c>
    </row>
    <row r="182" spans="1:9" ht="16" thickBot="1" x14ac:dyDescent="0.25">
      <c r="A182" s="6" t="s">
        <v>120</v>
      </c>
      <c r="B182" s="7">
        <f t="shared" ref="B182:H182" si="43">+SUM(B179:B181)</f>
        <v>3011</v>
      </c>
      <c r="C182" s="7">
        <f t="shared" si="43"/>
        <v>3520</v>
      </c>
      <c r="D182" s="7">
        <f t="shared" si="43"/>
        <v>3989</v>
      </c>
      <c r="E182" s="7">
        <f t="shared" si="43"/>
        <v>4454</v>
      </c>
      <c r="F182" s="7">
        <f t="shared" si="43"/>
        <v>4744</v>
      </c>
      <c r="G182" s="7">
        <f t="shared" si="43"/>
        <v>4866</v>
      </c>
      <c r="H182" s="7">
        <f t="shared" si="43"/>
        <v>4904</v>
      </c>
      <c r="I182" s="7">
        <f>+SUM(I179:I181)</f>
        <v>4791</v>
      </c>
    </row>
    <row r="183" spans="1:9" ht="16" thickTop="1" x14ac:dyDescent="0.2">
      <c r="A183" s="12" t="s">
        <v>111</v>
      </c>
      <c r="B183" s="13">
        <f t="shared" ref="B183:H183" si="44">+B182-B31</f>
        <v>0</v>
      </c>
      <c r="C183" s="13">
        <f t="shared" si="44"/>
        <v>0</v>
      </c>
      <c r="D183" s="13">
        <f t="shared" si="44"/>
        <v>0</v>
      </c>
      <c r="E183" s="13">
        <f t="shared" si="44"/>
        <v>0</v>
      </c>
      <c r="F183" s="13">
        <f t="shared" si="44"/>
        <v>0</v>
      </c>
      <c r="G183" s="13">
        <f t="shared" si="44"/>
        <v>0</v>
      </c>
      <c r="H183" s="13">
        <f t="shared" si="44"/>
        <v>0</v>
      </c>
      <c r="I183" s="13">
        <f>+I182-I31</f>
        <v>0</v>
      </c>
    </row>
    <row r="184" spans="1:9" x14ac:dyDescent="0.2">
      <c r="A184" s="1" t="s">
        <v>122</v>
      </c>
    </row>
    <row r="185" spans="1:9" x14ac:dyDescent="0.2">
      <c r="A185" s="2" t="s">
        <v>100</v>
      </c>
      <c r="B185" s="57"/>
      <c r="C185" s="57"/>
      <c r="D185" s="57"/>
      <c r="E185" s="57">
        <v>196</v>
      </c>
      <c r="F185" s="57">
        <v>117</v>
      </c>
      <c r="G185" s="57">
        <v>110</v>
      </c>
      <c r="H185" s="57">
        <v>98</v>
      </c>
      <c r="I185" s="57">
        <v>146</v>
      </c>
    </row>
    <row r="186" spans="1:9" x14ac:dyDescent="0.2">
      <c r="A186" s="2" t="s">
        <v>156</v>
      </c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2" t="s">
        <v>153</v>
      </c>
      <c r="B187" s="57"/>
      <c r="C187" s="57"/>
      <c r="D187" s="57"/>
      <c r="E187" s="57"/>
      <c r="F187" s="57"/>
      <c r="G187" s="57"/>
      <c r="H187" s="57"/>
      <c r="I187" s="57"/>
    </row>
    <row r="188" spans="1:9" x14ac:dyDescent="0.2">
      <c r="A188" s="2" t="s">
        <v>101</v>
      </c>
      <c r="B188" s="57"/>
      <c r="C188" s="57"/>
      <c r="D188" s="57"/>
      <c r="E188" s="57">
        <v>240</v>
      </c>
      <c r="F188" s="57">
        <v>233</v>
      </c>
      <c r="G188" s="57">
        <v>139</v>
      </c>
      <c r="H188" s="57">
        <v>153</v>
      </c>
      <c r="I188" s="57">
        <v>197</v>
      </c>
    </row>
    <row r="189" spans="1:9" x14ac:dyDescent="0.2">
      <c r="A189" s="2" t="s">
        <v>102</v>
      </c>
      <c r="B189" s="57"/>
      <c r="C189" s="57"/>
      <c r="D189" s="57"/>
      <c r="E189" s="57">
        <v>76</v>
      </c>
      <c r="F189" s="57">
        <v>49</v>
      </c>
      <c r="G189" s="57">
        <v>28</v>
      </c>
      <c r="H189" s="57">
        <v>94</v>
      </c>
      <c r="I189" s="57">
        <v>78</v>
      </c>
    </row>
    <row r="190" spans="1:9" x14ac:dyDescent="0.2">
      <c r="A190" s="2" t="s">
        <v>154</v>
      </c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2" t="s">
        <v>118</v>
      </c>
      <c r="B191" s="57"/>
      <c r="C191" s="57"/>
      <c r="D191" s="57"/>
      <c r="E191" s="57">
        <v>49</v>
      </c>
      <c r="F191" s="57">
        <v>47</v>
      </c>
      <c r="G191" s="57">
        <v>41</v>
      </c>
      <c r="H191" s="57">
        <v>54</v>
      </c>
      <c r="I191" s="57">
        <v>56</v>
      </c>
    </row>
    <row r="192" spans="1:9" x14ac:dyDescent="0.2">
      <c r="A192" s="2" t="s">
        <v>155</v>
      </c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2" t="s">
        <v>107</v>
      </c>
      <c r="B193" s="57"/>
      <c r="C193" s="57"/>
      <c r="D193" s="57"/>
      <c r="E193" s="57">
        <v>286</v>
      </c>
      <c r="F193" s="57">
        <v>278</v>
      </c>
      <c r="G193" s="57">
        <v>438</v>
      </c>
      <c r="H193" s="57">
        <v>278</v>
      </c>
      <c r="I193" s="57">
        <v>222</v>
      </c>
    </row>
    <row r="194" spans="1:9" x14ac:dyDescent="0.2">
      <c r="A194" s="4" t="s">
        <v>119</v>
      </c>
      <c r="B194" s="70" t="s">
        <v>161</v>
      </c>
      <c r="C194" s="70" t="s">
        <v>161</v>
      </c>
      <c r="D194" s="70" t="s">
        <v>161</v>
      </c>
      <c r="E194" s="70">
        <v>847</v>
      </c>
      <c r="F194" s="70">
        <v>724</v>
      </c>
      <c r="G194" s="70">
        <v>756</v>
      </c>
      <c r="H194" s="70">
        <v>677</v>
      </c>
      <c r="I194" s="70">
        <v>699</v>
      </c>
    </row>
    <row r="195" spans="1:9" x14ac:dyDescent="0.2">
      <c r="A195" s="2" t="s">
        <v>104</v>
      </c>
      <c r="B195" s="57"/>
      <c r="C195" s="69"/>
      <c r="D195" s="69"/>
      <c r="E195" s="57">
        <v>22</v>
      </c>
      <c r="F195" s="57">
        <v>18</v>
      </c>
      <c r="G195" s="57">
        <v>12</v>
      </c>
      <c r="H195" s="57">
        <v>7</v>
      </c>
      <c r="I195" s="57">
        <v>9</v>
      </c>
    </row>
    <row r="196" spans="1:9" x14ac:dyDescent="0.2">
      <c r="A196" s="2" t="s">
        <v>108</v>
      </c>
      <c r="B196" s="57">
        <v>963</v>
      </c>
      <c r="C196" s="57">
        <v>1143</v>
      </c>
      <c r="D196" s="57">
        <v>1105</v>
      </c>
      <c r="E196" s="57">
        <v>159</v>
      </c>
      <c r="F196" s="57">
        <v>377</v>
      </c>
      <c r="G196" s="57">
        <v>318</v>
      </c>
      <c r="H196" s="57">
        <v>11</v>
      </c>
      <c r="I196" s="57">
        <v>50</v>
      </c>
    </row>
    <row r="197" spans="1:9" ht="16" thickBot="1" x14ac:dyDescent="0.25">
      <c r="A197" s="6" t="s">
        <v>123</v>
      </c>
      <c r="B197" s="71">
        <v>963</v>
      </c>
      <c r="C197" s="71">
        <v>1143</v>
      </c>
      <c r="D197" s="71">
        <v>1105</v>
      </c>
      <c r="E197" s="71">
        <v>1028</v>
      </c>
      <c r="F197" s="71">
        <v>1119</v>
      </c>
      <c r="G197" s="71">
        <v>1086</v>
      </c>
      <c r="H197" s="71">
        <v>695</v>
      </c>
      <c r="I197" s="71">
        <v>758</v>
      </c>
    </row>
    <row r="198" spans="1:9" ht="16" thickTop="1" x14ac:dyDescent="0.2">
      <c r="A198" s="12" t="s">
        <v>111</v>
      </c>
      <c r="B198" s="13">
        <f t="shared" ref="B198:H198" si="45">+B197+B82</f>
        <v>0</v>
      </c>
      <c r="C198" s="13">
        <f t="shared" si="45"/>
        <v>0</v>
      </c>
      <c r="D198" s="13">
        <f t="shared" si="45"/>
        <v>0</v>
      </c>
      <c r="E198" s="13">
        <f t="shared" si="45"/>
        <v>0</v>
      </c>
      <c r="F198" s="13">
        <f t="shared" si="45"/>
        <v>0</v>
      </c>
      <c r="G198" s="13">
        <f t="shared" si="45"/>
        <v>0</v>
      </c>
      <c r="H198" s="13">
        <f t="shared" si="45"/>
        <v>0</v>
      </c>
      <c r="I198" s="13">
        <f>+I197+I82</f>
        <v>0</v>
      </c>
    </row>
    <row r="199" spans="1:9" x14ac:dyDescent="0.2">
      <c r="A199" s="1" t="s">
        <v>124</v>
      </c>
    </row>
    <row r="200" spans="1:9" x14ac:dyDescent="0.2">
      <c r="A200" s="2" t="s">
        <v>100</v>
      </c>
      <c r="B200" s="3">
        <v>121</v>
      </c>
      <c r="C200" s="3">
        <v>133</v>
      </c>
      <c r="D200" s="3">
        <v>140</v>
      </c>
      <c r="E200" s="3">
        <v>160</v>
      </c>
      <c r="F200" s="3">
        <v>149</v>
      </c>
      <c r="G200" s="3">
        <v>148</v>
      </c>
      <c r="H200" s="3">
        <v>130</v>
      </c>
      <c r="I200" s="3">
        <v>124</v>
      </c>
    </row>
    <row r="201" spans="1:9" x14ac:dyDescent="0.2">
      <c r="A201" s="2" t="s">
        <v>156</v>
      </c>
      <c r="B201" s="3">
        <v>75</v>
      </c>
      <c r="C201" s="3">
        <v>72</v>
      </c>
      <c r="D201" s="3">
        <v>91</v>
      </c>
      <c r="E201" s="3"/>
      <c r="F201" s="3"/>
      <c r="G201" s="3"/>
      <c r="H201" s="3"/>
      <c r="I201" s="3"/>
    </row>
    <row r="202" spans="1:9" x14ac:dyDescent="0.2">
      <c r="A202" s="2" t="s">
        <v>153</v>
      </c>
      <c r="B202" s="3">
        <v>12</v>
      </c>
      <c r="C202" s="3">
        <v>12</v>
      </c>
      <c r="D202" s="3">
        <v>13</v>
      </c>
      <c r="E202" s="3"/>
      <c r="F202" s="3"/>
      <c r="G202" s="3"/>
      <c r="H202" s="3">
        <v>136</v>
      </c>
      <c r="I202" s="3">
        <v>134</v>
      </c>
    </row>
    <row r="203" spans="1:9" x14ac:dyDescent="0.2">
      <c r="A203" s="2" t="s">
        <v>101</v>
      </c>
      <c r="B203" s="3"/>
      <c r="C203" s="3"/>
      <c r="D203" s="3"/>
      <c r="E203" s="3">
        <v>116</v>
      </c>
      <c r="F203" s="3">
        <v>111</v>
      </c>
      <c r="G203" s="3">
        <v>132</v>
      </c>
      <c r="H203" s="3">
        <v>46</v>
      </c>
      <c r="I203" s="3">
        <v>41</v>
      </c>
    </row>
    <row r="204" spans="1:9" x14ac:dyDescent="0.2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43</v>
      </c>
      <c r="I204" s="3">
        <v>42</v>
      </c>
    </row>
    <row r="205" spans="1:9" x14ac:dyDescent="0.2">
      <c r="A205" s="2" t="s">
        <v>154</v>
      </c>
      <c r="B205" s="57">
        <v>22</v>
      </c>
      <c r="C205" s="57">
        <v>18</v>
      </c>
      <c r="D205" s="57">
        <v>18</v>
      </c>
    </row>
    <row r="206" spans="1:9" x14ac:dyDescent="0.2">
      <c r="A206" s="2" t="s">
        <v>106</v>
      </c>
      <c r="B206" s="57"/>
      <c r="C206" s="57"/>
      <c r="D206" s="57"/>
      <c r="E206" s="3">
        <v>55</v>
      </c>
      <c r="F206" s="3">
        <v>53</v>
      </c>
      <c r="G206" s="3">
        <v>46</v>
      </c>
      <c r="H206" s="3">
        <v>222</v>
      </c>
      <c r="I206" s="3">
        <v>220</v>
      </c>
    </row>
    <row r="207" spans="1:9" x14ac:dyDescent="0.2">
      <c r="A207" s="2" t="s">
        <v>155</v>
      </c>
      <c r="B207" s="3">
        <v>27</v>
      </c>
      <c r="C207" s="3">
        <v>25</v>
      </c>
      <c r="D207" s="3">
        <v>38</v>
      </c>
      <c r="E207" s="3"/>
      <c r="F207" s="3"/>
      <c r="G207" s="3"/>
      <c r="H207" s="3"/>
      <c r="I207" s="3"/>
    </row>
    <row r="208" spans="1:9" x14ac:dyDescent="0.2">
      <c r="A208" s="2" t="s">
        <v>107</v>
      </c>
      <c r="B208" s="57">
        <v>210</v>
      </c>
      <c r="C208" s="57">
        <v>230</v>
      </c>
      <c r="D208" s="57">
        <v>233</v>
      </c>
      <c r="E208" s="57">
        <v>217</v>
      </c>
      <c r="F208" s="57">
        <v>195</v>
      </c>
      <c r="G208" s="57">
        <v>214</v>
      </c>
      <c r="H208" s="3">
        <v>222</v>
      </c>
      <c r="I208" s="3">
        <v>220</v>
      </c>
    </row>
    <row r="209" spans="1:9" x14ac:dyDescent="0.2">
      <c r="A209" s="4" t="s">
        <v>119</v>
      </c>
      <c r="B209" s="5">
        <f t="shared" ref="B209:G209" si="46">+SUM(B200:B208)</f>
        <v>513</v>
      </c>
      <c r="C209" s="5">
        <f t="shared" si="46"/>
        <v>538</v>
      </c>
      <c r="D209" s="5">
        <f t="shared" si="46"/>
        <v>587</v>
      </c>
      <c r="E209" s="5">
        <f t="shared" si="46"/>
        <v>604</v>
      </c>
      <c r="F209" s="5">
        <f t="shared" si="46"/>
        <v>558</v>
      </c>
      <c r="G209" s="5">
        <f t="shared" si="46"/>
        <v>584</v>
      </c>
      <c r="H209" s="5">
        <f>+SUM(H200:H206)</f>
        <v>577</v>
      </c>
      <c r="I209" s="5">
        <f>+SUM(I200:I206)</f>
        <v>561</v>
      </c>
    </row>
    <row r="210" spans="1:9" x14ac:dyDescent="0.2">
      <c r="A210" s="2" t="s">
        <v>104</v>
      </c>
      <c r="B210" s="3">
        <v>18</v>
      </c>
      <c r="C210" s="3">
        <v>27</v>
      </c>
      <c r="D210" s="3">
        <v>28</v>
      </c>
      <c r="E210" s="3">
        <v>33</v>
      </c>
      <c r="F210" s="3">
        <v>31</v>
      </c>
      <c r="G210" s="3">
        <v>25</v>
      </c>
      <c r="H210" s="3">
        <v>26</v>
      </c>
      <c r="I210" s="3">
        <v>22</v>
      </c>
    </row>
    <row r="211" spans="1:9" x14ac:dyDescent="0.2">
      <c r="A211" s="2" t="s">
        <v>108</v>
      </c>
      <c r="B211" s="3">
        <v>75</v>
      </c>
      <c r="C211" s="3">
        <v>84</v>
      </c>
      <c r="D211" s="3">
        <v>91</v>
      </c>
      <c r="E211" s="3">
        <v>110</v>
      </c>
      <c r="F211" s="3">
        <v>116</v>
      </c>
      <c r="G211" s="3">
        <v>112</v>
      </c>
      <c r="H211" s="3">
        <v>141</v>
      </c>
      <c r="I211" s="3">
        <v>134</v>
      </c>
    </row>
    <row r="212" spans="1:9" ht="16" thickBot="1" x14ac:dyDescent="0.25">
      <c r="A212" s="6" t="s">
        <v>125</v>
      </c>
      <c r="B212" s="7">
        <f t="shared" ref="B212:G212" si="47">+SUM(B209:B211)</f>
        <v>606</v>
      </c>
      <c r="C212" s="7">
        <f t="shared" si="47"/>
        <v>649</v>
      </c>
      <c r="D212" s="7">
        <f t="shared" si="47"/>
        <v>706</v>
      </c>
      <c r="E212" s="7">
        <f t="shared" si="47"/>
        <v>747</v>
      </c>
      <c r="F212" s="7">
        <f t="shared" si="47"/>
        <v>705</v>
      </c>
      <c r="G212" s="7">
        <f t="shared" si="47"/>
        <v>721</v>
      </c>
      <c r="H212" s="7">
        <f t="shared" ref="H212" si="48">+SUM(H209:H211)</f>
        <v>744</v>
      </c>
      <c r="I212" s="7">
        <f>+SUM(I209:I211)</f>
        <v>717</v>
      </c>
    </row>
    <row r="213" spans="1:9" ht="16" thickTop="1" x14ac:dyDescent="0.2">
      <c r="A213" s="12" t="s">
        <v>111</v>
      </c>
      <c r="B213" s="13">
        <f t="shared" ref="B213:H213" si="49">+B212-B66</f>
        <v>0</v>
      </c>
      <c r="C213" s="13">
        <f t="shared" si="49"/>
        <v>0</v>
      </c>
      <c r="D213" s="13">
        <f t="shared" si="49"/>
        <v>0</v>
      </c>
      <c r="E213" s="13">
        <f t="shared" si="49"/>
        <v>0</v>
      </c>
      <c r="F213" s="13">
        <f t="shared" si="49"/>
        <v>0</v>
      </c>
      <c r="G213" s="13">
        <f t="shared" si="49"/>
        <v>0</v>
      </c>
      <c r="H213" s="13">
        <f t="shared" si="49"/>
        <v>0</v>
      </c>
      <c r="I213" s="13">
        <f>+I212-I66</f>
        <v>0</v>
      </c>
    </row>
    <row r="214" spans="1:9" x14ac:dyDescent="0.2">
      <c r="A214" s="14" t="s">
        <v>126</v>
      </c>
      <c r="B214" s="14"/>
      <c r="C214" s="14"/>
      <c r="D214" s="14"/>
      <c r="E214" s="14"/>
      <c r="F214" s="14"/>
      <c r="G214" s="14"/>
      <c r="H214" s="14"/>
      <c r="I214" s="14"/>
    </row>
    <row r="215" spans="1:9" x14ac:dyDescent="0.2">
      <c r="A215" s="31" t="s">
        <v>127</v>
      </c>
    </row>
    <row r="216" spans="1:9" x14ac:dyDescent="0.2">
      <c r="A216" s="36" t="s">
        <v>100</v>
      </c>
      <c r="B216" s="37">
        <v>0.12</v>
      </c>
      <c r="C216" s="37">
        <v>7.0000000000000007E-2</v>
      </c>
      <c r="D216" s="37">
        <v>0.03</v>
      </c>
      <c r="E216" s="37">
        <v>-0.02</v>
      </c>
      <c r="F216" s="37">
        <v>7.0000000000000007E-2</v>
      </c>
      <c r="G216" s="37">
        <v>-0.09</v>
      </c>
      <c r="H216" s="37">
        <v>0.19</v>
      </c>
      <c r="I216" s="37">
        <v>7.0000000000000007E-2</v>
      </c>
    </row>
    <row r="217" spans="1:9" x14ac:dyDescent="0.2">
      <c r="A217" s="34" t="s">
        <v>113</v>
      </c>
      <c r="B217" s="33">
        <v>0.13</v>
      </c>
      <c r="C217" s="33">
        <v>0.09</v>
      </c>
      <c r="D217" s="33">
        <v>0.04</v>
      </c>
      <c r="E217" s="33">
        <v>-0.04</v>
      </c>
      <c r="F217" s="33">
        <v>0.08</v>
      </c>
      <c r="G217" s="33">
        <v>-7.0000000000000007E-2</v>
      </c>
      <c r="H217" s="33">
        <v>0.25</v>
      </c>
      <c r="I217" s="33">
        <v>0.05</v>
      </c>
    </row>
    <row r="218" spans="1:9" x14ac:dyDescent="0.2">
      <c r="A218" s="34" t="s">
        <v>114</v>
      </c>
      <c r="B218" s="33">
        <v>0.12</v>
      </c>
      <c r="C218" s="33">
        <v>0.08</v>
      </c>
      <c r="D218" s="33">
        <v>0.03</v>
      </c>
      <c r="E218" s="33">
        <v>0.01</v>
      </c>
      <c r="F218" s="33">
        <v>7.0000000000000007E-2</v>
      </c>
      <c r="G218" s="33">
        <v>-0.12</v>
      </c>
      <c r="H218" s="33">
        <v>0.08</v>
      </c>
      <c r="I218" s="33">
        <v>0.09</v>
      </c>
    </row>
    <row r="219" spans="1:9" x14ac:dyDescent="0.2">
      <c r="A219" s="34" t="s">
        <v>115</v>
      </c>
      <c r="B219" s="33">
        <v>-0.05</v>
      </c>
      <c r="C219" s="33">
        <v>-0.13</v>
      </c>
      <c r="D219" s="33">
        <v>-0.1</v>
      </c>
      <c r="E219" s="33">
        <v>-0.08</v>
      </c>
      <c r="F219" s="33">
        <v>0</v>
      </c>
      <c r="G219" s="33">
        <v>-0.14000000000000001</v>
      </c>
      <c r="H219" s="33">
        <v>-0.02</v>
      </c>
      <c r="I219" s="33">
        <v>0.25</v>
      </c>
    </row>
    <row r="220" spans="1:9" x14ac:dyDescent="0.2">
      <c r="A220" s="36" t="s">
        <v>101</v>
      </c>
      <c r="B220" s="37"/>
      <c r="C220" s="37"/>
      <c r="D220" s="37"/>
      <c r="E220" s="37">
        <v>0.16</v>
      </c>
      <c r="F220" s="37">
        <v>0.06</v>
      </c>
      <c r="G220" s="37">
        <v>-0.05</v>
      </c>
      <c r="H220" s="37">
        <v>0.23</v>
      </c>
      <c r="I220" s="37">
        <v>0.12</v>
      </c>
    </row>
    <row r="221" spans="1:9" x14ac:dyDescent="0.2">
      <c r="A221" s="34" t="s">
        <v>113</v>
      </c>
      <c r="B221" s="33"/>
      <c r="C221" s="33"/>
      <c r="D221" s="33"/>
      <c r="E221" s="33">
        <v>0.13</v>
      </c>
      <c r="F221" s="33">
        <v>7.0000000000000007E-2</v>
      </c>
      <c r="G221" s="33">
        <v>-0.06</v>
      </c>
      <c r="H221" s="33">
        <v>0.18</v>
      </c>
      <c r="I221" s="33">
        <v>0.09</v>
      </c>
    </row>
    <row r="222" spans="1:9" x14ac:dyDescent="0.2">
      <c r="A222" s="34" t="s">
        <v>114</v>
      </c>
      <c r="B222" s="33"/>
      <c r="C222" s="33"/>
      <c r="D222" s="33"/>
      <c r="E222" s="33">
        <v>0.23</v>
      </c>
      <c r="F222" s="33">
        <v>0.05</v>
      </c>
      <c r="G222" s="33">
        <v>-0.01</v>
      </c>
      <c r="H222" s="33">
        <v>0.31</v>
      </c>
      <c r="I222" s="33">
        <v>0.16</v>
      </c>
    </row>
    <row r="223" spans="1:9" x14ac:dyDescent="0.2">
      <c r="A223" s="34" t="s">
        <v>115</v>
      </c>
      <c r="B223" s="33"/>
      <c r="C223" s="33"/>
      <c r="D223" s="33"/>
      <c r="E223" s="33">
        <v>0.11</v>
      </c>
      <c r="F223" s="33">
        <v>0.01</v>
      </c>
      <c r="G223" s="33">
        <v>-7.0000000000000007E-2</v>
      </c>
      <c r="H223" s="33">
        <v>0.22</v>
      </c>
      <c r="I223" s="33">
        <v>0.17</v>
      </c>
    </row>
    <row r="224" spans="1:9" x14ac:dyDescent="0.2">
      <c r="A224" s="36" t="s">
        <v>102</v>
      </c>
      <c r="B224" s="37">
        <v>0.18</v>
      </c>
      <c r="C224" s="37">
        <v>0.23</v>
      </c>
      <c r="D224" s="37">
        <v>0.12</v>
      </c>
      <c r="E224" s="37">
        <v>0.21</v>
      </c>
      <c r="F224" s="37">
        <v>0.21</v>
      </c>
      <c r="G224" s="37">
        <v>0.08</v>
      </c>
      <c r="H224" s="37">
        <v>0.24</v>
      </c>
      <c r="I224" s="37">
        <v>-0.13</v>
      </c>
    </row>
    <row r="225" spans="1:9" x14ac:dyDescent="0.2">
      <c r="A225" s="34" t="s">
        <v>113</v>
      </c>
      <c r="B225" s="33">
        <v>0.26</v>
      </c>
      <c r="C225" s="33">
        <v>0.28999999999999998</v>
      </c>
      <c r="D225" s="33">
        <v>0.12</v>
      </c>
      <c r="E225" s="33">
        <v>0.2</v>
      </c>
      <c r="F225" s="33">
        <v>0.22</v>
      </c>
      <c r="G225" s="33">
        <v>0.09</v>
      </c>
      <c r="H225" s="33">
        <v>0.24</v>
      </c>
      <c r="I225" s="33">
        <v>-0.1</v>
      </c>
    </row>
    <row r="226" spans="1:9" x14ac:dyDescent="0.2">
      <c r="A226" s="34" t="s">
        <v>114</v>
      </c>
      <c r="B226" s="33">
        <v>0.06</v>
      </c>
      <c r="C226" s="33">
        <v>0.14000000000000001</v>
      </c>
      <c r="D226" s="33">
        <v>0.13</v>
      </c>
      <c r="E226" s="33">
        <v>0.27</v>
      </c>
      <c r="F226" s="33">
        <v>0.2</v>
      </c>
      <c r="G226" s="33">
        <v>0.05</v>
      </c>
      <c r="H226" s="33">
        <v>0.24</v>
      </c>
      <c r="I226" s="33">
        <v>-0.21</v>
      </c>
    </row>
    <row r="227" spans="1:9" x14ac:dyDescent="0.2">
      <c r="A227" s="34" t="s">
        <v>115</v>
      </c>
      <c r="B227" s="33">
        <v>0</v>
      </c>
      <c r="C227" s="33">
        <v>0.04</v>
      </c>
      <c r="D227" s="33">
        <v>-0.02</v>
      </c>
      <c r="E227" s="33">
        <v>0.01</v>
      </c>
      <c r="F227" s="33">
        <v>0.06</v>
      </c>
      <c r="G227" s="33">
        <v>7.0000000000000007E-2</v>
      </c>
      <c r="H227" s="33">
        <v>0.32</v>
      </c>
      <c r="I227" s="33">
        <v>-0.06</v>
      </c>
    </row>
    <row r="228" spans="1:9" x14ac:dyDescent="0.2">
      <c r="A228" s="36" t="s">
        <v>106</v>
      </c>
      <c r="B228" s="37"/>
      <c r="C228" s="37"/>
      <c r="D228" s="37"/>
      <c r="E228" s="37">
        <v>0.09</v>
      </c>
      <c r="F228" s="37">
        <v>0.02</v>
      </c>
      <c r="G228" s="37">
        <v>-0.04</v>
      </c>
      <c r="H228" s="37">
        <v>0.06</v>
      </c>
      <c r="I228" s="37">
        <v>0.16</v>
      </c>
    </row>
    <row r="229" spans="1:9" x14ac:dyDescent="0.2">
      <c r="A229" s="34" t="s">
        <v>113</v>
      </c>
      <c r="B229" s="33"/>
      <c r="C229" s="33"/>
      <c r="D229" s="33"/>
      <c r="E229" s="33">
        <v>0.09</v>
      </c>
      <c r="F229" s="33">
        <v>0.01</v>
      </c>
      <c r="G229" s="33">
        <v>-0.05</v>
      </c>
      <c r="H229" s="33">
        <v>0.06</v>
      </c>
      <c r="I229" s="33">
        <v>0.17</v>
      </c>
    </row>
    <row r="230" spans="1:9" x14ac:dyDescent="0.2">
      <c r="A230" s="34" t="s">
        <v>114</v>
      </c>
      <c r="B230" s="33"/>
      <c r="C230" s="33"/>
      <c r="D230" s="33"/>
      <c r="E230" s="33">
        <v>0.14000000000000001</v>
      </c>
      <c r="F230" s="33">
        <v>0.04</v>
      </c>
      <c r="G230" s="33">
        <v>-0.02</v>
      </c>
      <c r="H230" s="33">
        <v>0.09</v>
      </c>
      <c r="I230" s="33">
        <v>0.12</v>
      </c>
    </row>
    <row r="231" spans="1:9" x14ac:dyDescent="0.2">
      <c r="A231" s="34" t="s">
        <v>115</v>
      </c>
      <c r="B231" s="33"/>
      <c r="C231" s="33"/>
      <c r="D231" s="33"/>
      <c r="E231" s="33">
        <v>-0.09</v>
      </c>
      <c r="F231" s="33">
        <v>-0.03</v>
      </c>
      <c r="G231" s="33">
        <v>-0.1</v>
      </c>
      <c r="H231" s="33">
        <v>-0.11</v>
      </c>
      <c r="I231" s="33">
        <v>0.28000000000000003</v>
      </c>
    </row>
    <row r="232" spans="1:9" x14ac:dyDescent="0.2">
      <c r="A232" s="36" t="s">
        <v>107</v>
      </c>
      <c r="B232" s="37">
        <v>-0.08</v>
      </c>
      <c r="C232" s="37">
        <v>-0.37</v>
      </c>
      <c r="D232" s="37">
        <v>0</v>
      </c>
      <c r="E232" s="37">
        <v>0.21</v>
      </c>
      <c r="F232" s="37">
        <v>-0.52</v>
      </c>
      <c r="G232" s="37">
        <v>-0.28999999999999998</v>
      </c>
      <c r="H232" s="37">
        <v>-0.17</v>
      </c>
      <c r="I232" s="37">
        <v>3.02</v>
      </c>
    </row>
    <row r="233" spans="1:9" x14ac:dyDescent="0.2">
      <c r="A233" s="36" t="s">
        <v>156</v>
      </c>
      <c r="B233" s="37">
        <v>0.15</v>
      </c>
      <c r="C233" s="37">
        <v>0.03</v>
      </c>
      <c r="D233" s="37">
        <v>0.06</v>
      </c>
      <c r="E233" s="37"/>
      <c r="F233" s="37"/>
      <c r="G233" s="37"/>
      <c r="H233" s="37"/>
      <c r="I233" s="37"/>
    </row>
    <row r="234" spans="1:9" x14ac:dyDescent="0.2">
      <c r="A234" s="34" t="s">
        <v>113</v>
      </c>
      <c r="B234" s="33">
        <v>0.17</v>
      </c>
      <c r="C234" s="33">
        <v>0.03</v>
      </c>
      <c r="D234" s="33">
        <v>0.02</v>
      </c>
      <c r="E234" s="37"/>
      <c r="F234" s="37"/>
      <c r="G234" s="37"/>
      <c r="H234" s="37"/>
      <c r="I234" s="37"/>
    </row>
    <row r="235" spans="1:9" x14ac:dyDescent="0.2">
      <c r="A235" s="34" t="s">
        <v>114</v>
      </c>
      <c r="B235" s="33">
        <v>0.09</v>
      </c>
      <c r="C235" s="33">
        <v>0.05</v>
      </c>
      <c r="D235" s="33">
        <v>0.15</v>
      </c>
      <c r="E235" s="37"/>
      <c r="F235" s="37"/>
      <c r="G235" s="37"/>
      <c r="H235" s="37"/>
      <c r="I235" s="37"/>
    </row>
    <row r="236" spans="1:9" x14ac:dyDescent="0.2">
      <c r="A236" s="34" t="s">
        <v>115</v>
      </c>
      <c r="B236" s="33">
        <v>0.1</v>
      </c>
      <c r="C236" s="33">
        <v>-0.02</v>
      </c>
      <c r="D236" s="33">
        <v>0.01</v>
      </c>
      <c r="E236" s="37"/>
      <c r="F236" s="37"/>
      <c r="G236" s="37"/>
      <c r="H236" s="37"/>
      <c r="I236" s="37"/>
    </row>
    <row r="237" spans="1:9" x14ac:dyDescent="0.2">
      <c r="A237" s="60" t="s">
        <v>153</v>
      </c>
      <c r="B237" s="37">
        <v>0.02</v>
      </c>
      <c r="C237" s="37">
        <v>0.01</v>
      </c>
      <c r="D237" s="37">
        <v>0.04</v>
      </c>
      <c r="E237" s="37"/>
      <c r="F237" s="37"/>
      <c r="G237" s="37"/>
      <c r="H237" s="37"/>
      <c r="I237" s="37"/>
    </row>
    <row r="238" spans="1:9" x14ac:dyDescent="0.2">
      <c r="A238" s="34" t="s">
        <v>113</v>
      </c>
      <c r="B238" s="33">
        <v>0.08</v>
      </c>
      <c r="C238" s="33">
        <v>7.0000000000000007E-2</v>
      </c>
      <c r="D238" s="33">
        <v>0.05</v>
      </c>
      <c r="E238" s="37"/>
      <c r="F238" s="37"/>
      <c r="G238" s="37"/>
      <c r="H238" s="37"/>
      <c r="I238" s="37"/>
    </row>
    <row r="239" spans="1:9" x14ac:dyDescent="0.2">
      <c r="A239" s="34" t="s">
        <v>114</v>
      </c>
      <c r="B239" s="33">
        <v>-7.0000000000000007E-2</v>
      </c>
      <c r="C239" s="33">
        <v>-7.0000000000000007E-2</v>
      </c>
      <c r="D239" s="33">
        <v>0.02</v>
      </c>
      <c r="E239" s="37"/>
      <c r="F239" s="37"/>
      <c r="G239" s="37"/>
      <c r="H239" s="37"/>
      <c r="I239" s="37"/>
    </row>
    <row r="240" spans="1:9" x14ac:dyDescent="0.2">
      <c r="A240" s="34" t="s">
        <v>115</v>
      </c>
      <c r="B240" s="33">
        <v>0.03</v>
      </c>
      <c r="C240" s="33">
        <v>-0.09</v>
      </c>
      <c r="D240" s="33">
        <v>0.03</v>
      </c>
      <c r="E240" s="37"/>
      <c r="F240" s="37"/>
      <c r="G240" s="37"/>
      <c r="H240" s="37"/>
      <c r="I240" s="37"/>
    </row>
    <row r="241" spans="1:9" x14ac:dyDescent="0.2">
      <c r="A241" s="60" t="s">
        <v>154</v>
      </c>
      <c r="B241" s="37">
        <v>-0.02</v>
      </c>
      <c r="C241" s="37">
        <v>0.15</v>
      </c>
      <c r="D241" s="37">
        <v>0.17</v>
      </c>
      <c r="E241" s="37"/>
      <c r="F241" s="37"/>
      <c r="G241" s="37"/>
      <c r="H241" s="37"/>
      <c r="I241" s="37"/>
    </row>
    <row r="242" spans="1:9" x14ac:dyDescent="0.2">
      <c r="A242" s="34" t="s">
        <v>113</v>
      </c>
      <c r="B242" s="33">
        <v>0.11</v>
      </c>
      <c r="C242" s="33">
        <v>0.26</v>
      </c>
      <c r="D242" s="33">
        <v>0.17</v>
      </c>
      <c r="E242" s="37"/>
      <c r="F242" s="37"/>
      <c r="G242" s="37"/>
      <c r="H242" s="37"/>
      <c r="I242" s="37"/>
    </row>
    <row r="243" spans="1:9" x14ac:dyDescent="0.2">
      <c r="A243" s="34" t="s">
        <v>114</v>
      </c>
      <c r="B243" s="33">
        <v>-0.17</v>
      </c>
      <c r="C243" s="33">
        <v>-0.01</v>
      </c>
      <c r="D243" s="33">
        <v>0.21</v>
      </c>
      <c r="E243" s="37"/>
      <c r="F243" s="37"/>
      <c r="G243" s="37"/>
      <c r="H243" s="37"/>
      <c r="I243" s="37"/>
    </row>
    <row r="244" spans="1:9" x14ac:dyDescent="0.2">
      <c r="A244" s="34" t="s">
        <v>115</v>
      </c>
      <c r="B244" s="33">
        <v>-0.15</v>
      </c>
      <c r="C244" s="33">
        <v>-0.03</v>
      </c>
      <c r="D244" s="33">
        <v>0.03</v>
      </c>
      <c r="E244" s="37"/>
      <c r="F244" s="37"/>
      <c r="G244" s="37"/>
      <c r="H244" s="37"/>
      <c r="I244" s="37"/>
    </row>
    <row r="245" spans="1:9" x14ac:dyDescent="0.2">
      <c r="A245" s="60" t="s">
        <v>155</v>
      </c>
      <c r="B245" s="37">
        <v>-0.01</v>
      </c>
      <c r="C245" s="37">
        <v>-0.05</v>
      </c>
      <c r="D245" s="37">
        <v>0.08</v>
      </c>
      <c r="E245" s="37"/>
      <c r="F245" s="37"/>
      <c r="G245" s="37"/>
      <c r="H245" s="37"/>
      <c r="I245" s="37"/>
    </row>
    <row r="246" spans="1:9" x14ac:dyDescent="0.2">
      <c r="A246" s="34" t="s">
        <v>113</v>
      </c>
      <c r="B246" s="33">
        <v>0</v>
      </c>
      <c r="C246" s="33">
        <v>-0.04</v>
      </c>
      <c r="D246" s="33">
        <v>0.11</v>
      </c>
      <c r="E246" s="37"/>
      <c r="F246" s="37"/>
      <c r="G246" s="37"/>
      <c r="H246" s="37"/>
      <c r="I246" s="37"/>
    </row>
    <row r="247" spans="1:9" x14ac:dyDescent="0.2">
      <c r="A247" s="34" t="s">
        <v>114</v>
      </c>
      <c r="B247" s="33">
        <v>-0.04</v>
      </c>
      <c r="C247" s="33">
        <v>-7.0000000000000007E-2</v>
      </c>
      <c r="D247" s="33">
        <v>0.02</v>
      </c>
      <c r="E247" s="37"/>
      <c r="F247" s="37"/>
      <c r="G247" s="37"/>
      <c r="H247" s="37"/>
      <c r="I247" s="37"/>
    </row>
    <row r="248" spans="1:9" x14ac:dyDescent="0.2">
      <c r="A248" s="34" t="s">
        <v>115</v>
      </c>
      <c r="B248" s="33">
        <v>-0.04</v>
      </c>
      <c r="C248" s="33">
        <v>-0.08</v>
      </c>
      <c r="D248" s="33">
        <v>-0.02</v>
      </c>
      <c r="E248" s="37"/>
      <c r="F248" s="37"/>
      <c r="G248" s="37"/>
      <c r="H248" s="37"/>
      <c r="I248" s="37"/>
    </row>
    <row r="249" spans="1:9" x14ac:dyDescent="0.2">
      <c r="A249" s="38" t="s">
        <v>103</v>
      </c>
      <c r="B249" s="40"/>
      <c r="C249" s="40"/>
      <c r="D249" s="40"/>
      <c r="E249" s="40"/>
      <c r="F249" s="40"/>
      <c r="G249" s="40"/>
      <c r="H249" s="40"/>
      <c r="I249" s="40">
        <v>0.06</v>
      </c>
    </row>
    <row r="250" spans="1:9" x14ac:dyDescent="0.2">
      <c r="A250" s="36" t="s">
        <v>104</v>
      </c>
      <c r="B250" s="37">
        <v>0.18</v>
      </c>
      <c r="C250" s="37">
        <v>-0.01</v>
      </c>
      <c r="D250" s="37">
        <v>0.04</v>
      </c>
      <c r="E250" s="37">
        <v>-0.08</v>
      </c>
      <c r="F250" s="37">
        <v>0.01</v>
      </c>
      <c r="G250" s="37">
        <v>-0.03</v>
      </c>
      <c r="H250" s="37">
        <v>0.19</v>
      </c>
      <c r="I250" s="37">
        <v>7.0000000000000007E-2</v>
      </c>
    </row>
    <row r="251" spans="1:9" x14ac:dyDescent="0.2">
      <c r="A251" s="34" t="s">
        <v>113</v>
      </c>
      <c r="B251" s="33"/>
      <c r="C251" s="33"/>
      <c r="D251" s="33"/>
      <c r="E251" s="33"/>
      <c r="F251" s="33">
        <v>0.03</v>
      </c>
      <c r="G251" s="33">
        <v>-0.01</v>
      </c>
      <c r="H251" s="33">
        <v>0.21</v>
      </c>
      <c r="I251" s="33">
        <v>0.06</v>
      </c>
    </row>
    <row r="252" spans="1:9" x14ac:dyDescent="0.2">
      <c r="A252" s="34" t="s">
        <v>114</v>
      </c>
      <c r="B252" s="33"/>
      <c r="C252" s="33"/>
      <c r="D252" s="33"/>
      <c r="E252" s="33"/>
      <c r="F252" s="33">
        <v>-0.18</v>
      </c>
      <c r="G252" s="33">
        <v>-0.25</v>
      </c>
      <c r="H252" s="33">
        <v>0.17</v>
      </c>
      <c r="I252" s="33">
        <v>-0.03</v>
      </c>
    </row>
    <row r="253" spans="1:9" x14ac:dyDescent="0.2">
      <c r="A253" s="34" t="s">
        <v>115</v>
      </c>
      <c r="B253" s="33"/>
      <c r="C253" s="33"/>
      <c r="D253" s="33"/>
      <c r="E253" s="33"/>
      <c r="F253" s="33">
        <v>-0.14000000000000001</v>
      </c>
      <c r="G253" s="33">
        <v>0.04</v>
      </c>
      <c r="H253" s="33">
        <v>0.16</v>
      </c>
      <c r="I253" s="33">
        <v>-0.16</v>
      </c>
    </row>
    <row r="254" spans="1:9" x14ac:dyDescent="0.2">
      <c r="A254" s="34" t="s">
        <v>121</v>
      </c>
      <c r="B254" s="33"/>
      <c r="C254" s="33"/>
      <c r="D254" s="33"/>
      <c r="E254" s="33"/>
      <c r="F254" s="33">
        <v>0.03</v>
      </c>
      <c r="G254" s="33">
        <v>-0.15</v>
      </c>
      <c r="H254" s="33">
        <v>-0.04</v>
      </c>
      <c r="I254" s="33">
        <v>0.42</v>
      </c>
    </row>
    <row r="255" spans="1:9" x14ac:dyDescent="0.2">
      <c r="A255" s="32" t="s">
        <v>108</v>
      </c>
      <c r="B255" s="33">
        <v>0</v>
      </c>
      <c r="C255" s="33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</row>
    <row r="256" spans="1:9" ht="16" thickBot="1" x14ac:dyDescent="0.25">
      <c r="A256" s="35" t="s">
        <v>105</v>
      </c>
      <c r="B256" s="39">
        <v>0.17</v>
      </c>
      <c r="C256" s="39">
        <v>0.11</v>
      </c>
      <c r="D256" s="39">
        <v>0.06</v>
      </c>
      <c r="E256" s="39">
        <v>0.06</v>
      </c>
      <c r="F256" s="39">
        <v>0.11</v>
      </c>
      <c r="G256" s="39">
        <v>-0.02</v>
      </c>
      <c r="H256" s="39">
        <v>0.17</v>
      </c>
      <c r="I256" s="39">
        <v>0.06</v>
      </c>
    </row>
    <row r="257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opLeftCell="A6" zoomScale="110" zoomScaleNormal="110" workbookViewId="0">
      <selection activeCell="A52" sqref="A52:A36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">
      <c r="A3" s="45" t="s">
        <v>139</v>
      </c>
      <c r="B3" s="3">
        <f>B21+B83+B145+B176+B207+B238+B269+B300+B335</f>
        <v>30601</v>
      </c>
      <c r="C3" s="3">
        <f t="shared" ref="C3:D3" si="2">C21+C83+C145+C176+C207+C238+C269+C300+C335</f>
        <v>32376</v>
      </c>
      <c r="D3" s="3">
        <f t="shared" si="2"/>
        <v>34350</v>
      </c>
      <c r="E3" s="3">
        <f>E21+E52+E83+E114+E269+E300+E335</f>
        <v>36397</v>
      </c>
      <c r="F3" s="3">
        <f t="shared" ref="F3:I3" si="3">F21+F52+F83+F114+F269+F300+F335</f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J21+J52+J83+J114+J145+J207+J238+J300+J335+J269</f>
        <v>46710</v>
      </c>
      <c r="K3" s="3">
        <f t="shared" ref="K3:N3" si="4">K21+K52+K83+K114+K145+K207+K238+K300+K335+K269</f>
        <v>46710</v>
      </c>
      <c r="L3" s="3">
        <f t="shared" si="4"/>
        <v>46710</v>
      </c>
      <c r="M3" s="3">
        <f t="shared" si="4"/>
        <v>46710</v>
      </c>
      <c r="N3" s="3">
        <f t="shared" si="4"/>
        <v>46710</v>
      </c>
    </row>
    <row r="4" spans="1:14" x14ac:dyDescent="0.2">
      <c r="A4" s="46" t="s">
        <v>129</v>
      </c>
      <c r="B4" s="51" t="str">
        <f t="shared" ref="B4:H4" si="5">+IFERROR(B3/A3-1,"nm")</f>
        <v>nm</v>
      </c>
      <c r="C4" s="51">
        <f t="shared" si="5"/>
        <v>5.8004640371229765E-2</v>
      </c>
      <c r="D4" s="51">
        <f t="shared" si="5"/>
        <v>6.0971089696071123E-2</v>
      </c>
      <c r="E4" s="51">
        <f t="shared" si="5"/>
        <v>5.95924308588065E-2</v>
      </c>
      <c r="F4" s="51">
        <f t="shared" si="5"/>
        <v>7.4731433909388079E-2</v>
      </c>
      <c r="G4" s="51">
        <f t="shared" si="5"/>
        <v>-4.3817266150267153E-2</v>
      </c>
      <c r="H4" s="51">
        <f t="shared" si="5"/>
        <v>0.19076009945726269</v>
      </c>
      <c r="I4" s="51">
        <f>+IFERROR(I3/H3-1,"nm")</f>
        <v>4.8767344739323759E-2</v>
      </c>
      <c r="J4" s="51">
        <f t="shared" ref="J4:N4" si="6">+IFERROR(J3/I3-1,"nm")</f>
        <v>0</v>
      </c>
      <c r="K4" s="51">
        <f t="shared" si="6"/>
        <v>0</v>
      </c>
      <c r="L4" s="51">
        <f t="shared" si="6"/>
        <v>0</v>
      </c>
      <c r="M4" s="51">
        <f t="shared" si="6"/>
        <v>0</v>
      </c>
      <c r="N4" s="51">
        <f t="shared" si="6"/>
        <v>0</v>
      </c>
    </row>
    <row r="5" spans="1:14" x14ac:dyDescent="0.2">
      <c r="A5" s="45" t="s">
        <v>130</v>
      </c>
      <c r="B5" s="66">
        <f>B35+B97+B159+B190+B221+B318+B252+B283+B349</f>
        <v>4839</v>
      </c>
      <c r="C5" s="66">
        <f t="shared" ref="C5:D5" si="7">C35+C97+C159+C190+C221+C318+C252+C283+C349</f>
        <v>5291</v>
      </c>
      <c r="D5" s="66">
        <f t="shared" si="7"/>
        <v>5651</v>
      </c>
      <c r="E5" s="66">
        <f>E35+E66+E97+E128+E283+E318+E349</f>
        <v>5126</v>
      </c>
      <c r="F5" s="66">
        <f t="shared" ref="F5:N5" si="8">F35+F66+F97+F128+F283+F318+F349</f>
        <v>5555</v>
      </c>
      <c r="G5" s="66">
        <f t="shared" si="8"/>
        <v>3697</v>
      </c>
      <c r="H5" s="66">
        <f t="shared" si="8"/>
        <v>7843</v>
      </c>
      <c r="I5" s="66">
        <f t="shared" si="8"/>
        <v>7752</v>
      </c>
      <c r="J5" s="66">
        <f t="shared" si="8"/>
        <v>7752</v>
      </c>
      <c r="K5" s="66">
        <f t="shared" si="8"/>
        <v>7752</v>
      </c>
      <c r="L5" s="66">
        <f t="shared" si="8"/>
        <v>7752</v>
      </c>
      <c r="M5" s="66">
        <f t="shared" si="8"/>
        <v>7752</v>
      </c>
      <c r="N5" s="66">
        <f t="shared" si="8"/>
        <v>7752</v>
      </c>
    </row>
    <row r="6" spans="1:14" x14ac:dyDescent="0.2">
      <c r="A6" s="46" t="s">
        <v>129</v>
      </c>
      <c r="B6" s="51" t="str">
        <f t="shared" ref="B6:H6" si="9">+IFERROR(B5/A5-1,"nm")</f>
        <v>nm</v>
      </c>
      <c r="C6" s="51">
        <f t="shared" si="9"/>
        <v>9.3407728869601137E-2</v>
      </c>
      <c r="D6" s="51">
        <f t="shared" si="9"/>
        <v>6.8040068040068125E-2</v>
      </c>
      <c r="E6" s="51">
        <f t="shared" si="9"/>
        <v>-9.2903910812245583E-2</v>
      </c>
      <c r="F6" s="51">
        <f t="shared" si="9"/>
        <v>8.3690987124463545E-2</v>
      </c>
      <c r="G6" s="51">
        <f t="shared" si="9"/>
        <v>-0.3344734473447345</v>
      </c>
      <c r="H6" s="51">
        <f t="shared" si="9"/>
        <v>1.1214498241817692</v>
      </c>
      <c r="I6" s="51">
        <f>+IFERROR(I5/H5-1,"nm")</f>
        <v>-1.1602703047303375E-2</v>
      </c>
      <c r="J6" s="51">
        <f t="shared" ref="J6:N6" si="10">+IFERROR(J5/I5-1,"nm")</f>
        <v>0</v>
      </c>
      <c r="K6" s="51">
        <f t="shared" si="10"/>
        <v>0</v>
      </c>
      <c r="L6" s="51">
        <f t="shared" si="10"/>
        <v>0</v>
      </c>
      <c r="M6" s="51">
        <f t="shared" si="10"/>
        <v>0</v>
      </c>
      <c r="N6" s="51">
        <f t="shared" si="10"/>
        <v>0</v>
      </c>
    </row>
    <row r="7" spans="1:14" x14ac:dyDescent="0.2">
      <c r="A7" s="46" t="s">
        <v>131</v>
      </c>
      <c r="B7" s="51">
        <f>+IFERROR(B5/B$3,"nm")</f>
        <v>0.15813208718669325</v>
      </c>
      <c r="C7" s="51">
        <f t="shared" ref="C7:I7" si="11">+IFERROR(C5/C$3,"nm")</f>
        <v>0.16342352359772672</v>
      </c>
      <c r="D7" s="51">
        <f t="shared" si="11"/>
        <v>0.16451237263464338</v>
      </c>
      <c r="E7" s="51">
        <f t="shared" si="11"/>
        <v>0.14083578316894249</v>
      </c>
      <c r="F7" s="51">
        <f t="shared" si="11"/>
        <v>0.14200986783240024</v>
      </c>
      <c r="G7" s="51">
        <f t="shared" si="11"/>
        <v>9.8842338849824879E-2</v>
      </c>
      <c r="H7" s="51">
        <f t="shared" si="11"/>
        <v>0.17609681620189502</v>
      </c>
      <c r="I7" s="51">
        <f t="shared" si="11"/>
        <v>0.1659601798330122</v>
      </c>
      <c r="J7" s="51">
        <f t="shared" ref="J7:N7" si="12">+IFERROR(J5/J$3,"nm")</f>
        <v>0.1659601798330122</v>
      </c>
      <c r="K7" s="51">
        <f t="shared" si="12"/>
        <v>0.1659601798330122</v>
      </c>
      <c r="L7" s="51">
        <f t="shared" si="12"/>
        <v>0.1659601798330122</v>
      </c>
      <c r="M7" s="51">
        <f t="shared" si="12"/>
        <v>0.1659601798330122</v>
      </c>
      <c r="N7" s="51">
        <f t="shared" si="12"/>
        <v>0.1659601798330122</v>
      </c>
    </row>
    <row r="8" spans="1:14" x14ac:dyDescent="0.2">
      <c r="A8" s="45" t="s">
        <v>132</v>
      </c>
      <c r="B8" s="66">
        <f>B38+B100+B162+B193+B224+B255+B286+B321+B352</f>
        <v>606</v>
      </c>
      <c r="C8" s="66">
        <f t="shared" ref="C8:D8" si="13">C38+C100+C162+C193+C224+C255+C286+C321+C352</f>
        <v>649</v>
      </c>
      <c r="D8" s="66">
        <f t="shared" si="13"/>
        <v>706</v>
      </c>
      <c r="E8" s="66">
        <f>E38+E69+E100+E131+E286+E321+E352</f>
        <v>747</v>
      </c>
      <c r="F8" s="66">
        <f t="shared" ref="F8:I8" si="14">F38+F69+F100+F131+F286+F321+F352</f>
        <v>705</v>
      </c>
      <c r="G8" s="66">
        <f t="shared" si="14"/>
        <v>721</v>
      </c>
      <c r="H8" s="66">
        <f t="shared" si="14"/>
        <v>920</v>
      </c>
      <c r="I8" s="66">
        <f t="shared" si="14"/>
        <v>896</v>
      </c>
      <c r="J8" s="66">
        <f>J38+J69+J100+J131+J162+J193+J224+J255+J286+J321+J352</f>
        <v>896</v>
      </c>
      <c r="K8" s="66">
        <f t="shared" ref="K8:N8" si="15">K38+K69+K100+K131+K162+K193+K224+K255+K286+K321+K352</f>
        <v>896</v>
      </c>
      <c r="L8" s="66">
        <f t="shared" si="15"/>
        <v>896</v>
      </c>
      <c r="M8" s="66">
        <f t="shared" si="15"/>
        <v>896</v>
      </c>
      <c r="N8" s="66">
        <f t="shared" si="15"/>
        <v>896</v>
      </c>
    </row>
    <row r="9" spans="1:14" x14ac:dyDescent="0.2">
      <c r="A9" s="46" t="s">
        <v>129</v>
      </c>
      <c r="B9" s="51" t="str">
        <f t="shared" ref="B9:H9" si="16">+IFERROR(B8/A8-1,"nm")</f>
        <v>nm</v>
      </c>
      <c r="C9" s="51">
        <f t="shared" si="16"/>
        <v>7.0957095709570872E-2</v>
      </c>
      <c r="D9" s="51">
        <f t="shared" si="16"/>
        <v>8.7827426810477727E-2</v>
      </c>
      <c r="E9" s="51">
        <f t="shared" si="16"/>
        <v>5.8073654390934815E-2</v>
      </c>
      <c r="F9" s="51">
        <f t="shared" si="16"/>
        <v>-5.6224899598393607E-2</v>
      </c>
      <c r="G9" s="51">
        <f t="shared" si="16"/>
        <v>2.2695035460992941E-2</v>
      </c>
      <c r="H9" s="51">
        <f t="shared" si="16"/>
        <v>0.27600554785020814</v>
      </c>
      <c r="I9" s="51">
        <f>+IFERROR(I8/H8-1,"nm")</f>
        <v>-2.6086956521739091E-2</v>
      </c>
      <c r="J9" s="51">
        <f t="shared" ref="J9:N9" si="17">+IFERROR(J8/I8-1,"nm")</f>
        <v>0</v>
      </c>
      <c r="K9" s="51">
        <f t="shared" si="17"/>
        <v>0</v>
      </c>
      <c r="L9" s="51">
        <f t="shared" si="17"/>
        <v>0</v>
      </c>
      <c r="M9" s="51">
        <f t="shared" si="17"/>
        <v>0</v>
      </c>
      <c r="N9" s="51">
        <f t="shared" si="17"/>
        <v>0</v>
      </c>
    </row>
    <row r="10" spans="1:14" x14ac:dyDescent="0.2">
      <c r="A10" s="46" t="s">
        <v>133</v>
      </c>
      <c r="B10" s="51">
        <f>+IFERROR(B8/B$3,"nm")</f>
        <v>1.9803274402797295E-2</v>
      </c>
      <c r="C10" s="51">
        <f t="shared" ref="C10:I10" si="18">+IFERROR(C8/C$3,"nm")</f>
        <v>2.0045712873733631E-2</v>
      </c>
      <c r="D10" s="51">
        <f t="shared" si="18"/>
        <v>2.0553129548762736E-2</v>
      </c>
      <c r="E10" s="51">
        <f t="shared" si="18"/>
        <v>2.0523669533203285E-2</v>
      </c>
      <c r="F10" s="51">
        <f t="shared" si="18"/>
        <v>1.8022854513382928E-2</v>
      </c>
      <c r="G10" s="51">
        <f t="shared" si="18"/>
        <v>1.9276528620698875E-2</v>
      </c>
      <c r="H10" s="51">
        <f t="shared" si="18"/>
        <v>2.06565180295478E-2</v>
      </c>
      <c r="I10" s="51">
        <f t="shared" si="18"/>
        <v>1.9182187968315136E-2</v>
      </c>
      <c r="J10" s="51">
        <f t="shared" ref="J10:N10" si="19">+IFERROR(J8/J$3,"nm")</f>
        <v>1.9182187968315136E-2</v>
      </c>
      <c r="K10" s="51">
        <f t="shared" si="19"/>
        <v>1.9182187968315136E-2</v>
      </c>
      <c r="L10" s="51">
        <f t="shared" si="19"/>
        <v>1.9182187968315136E-2</v>
      </c>
      <c r="M10" s="51">
        <f t="shared" si="19"/>
        <v>1.9182187968315136E-2</v>
      </c>
      <c r="N10" s="51">
        <f t="shared" si="19"/>
        <v>1.9182187968315136E-2</v>
      </c>
    </row>
    <row r="11" spans="1:14" x14ac:dyDescent="0.2">
      <c r="A11" s="45" t="s">
        <v>134</v>
      </c>
      <c r="B11" s="66">
        <f>B5-B8</f>
        <v>4233</v>
      </c>
      <c r="C11" s="66">
        <f t="shared" ref="C11:I11" si="20">C5-C8</f>
        <v>4642</v>
      </c>
      <c r="D11" s="66">
        <f t="shared" si="20"/>
        <v>4945</v>
      </c>
      <c r="E11" s="66">
        <f t="shared" si="20"/>
        <v>4379</v>
      </c>
      <c r="F11" s="66">
        <f t="shared" si="20"/>
        <v>4850</v>
      </c>
      <c r="G11" s="66">
        <f t="shared" si="20"/>
        <v>2976</v>
      </c>
      <c r="H11" s="66">
        <f t="shared" si="20"/>
        <v>6923</v>
      </c>
      <c r="I11" s="66">
        <f t="shared" si="20"/>
        <v>6856</v>
      </c>
      <c r="J11" s="66">
        <f>J42+J73+J104+J135+J166+J197+J228+J259+J290+J325+J356</f>
        <v>6856</v>
      </c>
      <c r="K11" s="66">
        <f t="shared" ref="K11:N11" si="21">K42+K73+K104+K135+K166+K197+K228+K259+K290+K325+K356</f>
        <v>6856</v>
      </c>
      <c r="L11" s="66">
        <f t="shared" si="21"/>
        <v>6856</v>
      </c>
      <c r="M11" s="66">
        <f t="shared" si="21"/>
        <v>6856</v>
      </c>
      <c r="N11" s="66">
        <f t="shared" si="21"/>
        <v>6856</v>
      </c>
    </row>
    <row r="12" spans="1:14" x14ac:dyDescent="0.2">
      <c r="A12" s="46" t="s">
        <v>129</v>
      </c>
      <c r="B12" s="51" t="str">
        <f t="shared" ref="B12:H12" si="22">+IFERROR(B11/A11-1,"nm")</f>
        <v>nm</v>
      </c>
      <c r="C12" s="51">
        <f t="shared" si="22"/>
        <v>9.6621781242617555E-2</v>
      </c>
      <c r="D12" s="51">
        <f t="shared" si="22"/>
        <v>6.5273588970271357E-2</v>
      </c>
      <c r="E12" s="51">
        <f t="shared" si="22"/>
        <v>-0.11445904954499497</v>
      </c>
      <c r="F12" s="51">
        <f t="shared" si="22"/>
        <v>0.10755880337976698</v>
      </c>
      <c r="G12" s="51">
        <f t="shared" si="22"/>
        <v>-0.38639175257731961</v>
      </c>
      <c r="H12" s="51">
        <f t="shared" si="22"/>
        <v>1.32627688172043</v>
      </c>
      <c r="I12" s="51">
        <f>+IFERROR(I11/H11-1,"nm")</f>
        <v>-9.67788530983682E-3</v>
      </c>
      <c r="J12" s="51">
        <f t="shared" ref="J12:N12" si="23">+IFERROR(J11/I11-1,"nm")</f>
        <v>0</v>
      </c>
      <c r="K12" s="51">
        <f t="shared" si="23"/>
        <v>0</v>
      </c>
      <c r="L12" s="51">
        <f t="shared" si="23"/>
        <v>0</v>
      </c>
      <c r="M12" s="51">
        <f t="shared" si="23"/>
        <v>0</v>
      </c>
      <c r="N12" s="51">
        <f t="shared" si="23"/>
        <v>0</v>
      </c>
    </row>
    <row r="13" spans="1:14" x14ac:dyDescent="0.2">
      <c r="A13" s="46" t="s">
        <v>131</v>
      </c>
      <c r="B13" s="51">
        <f>+IFERROR(B11/B$3,"nm")</f>
        <v>0.13832881278389594</v>
      </c>
      <c r="C13" s="51">
        <f t="shared" ref="C13:I13" si="24">+IFERROR(C11/C$3,"nm")</f>
        <v>0.14337781072399308</v>
      </c>
      <c r="D13" s="51">
        <f t="shared" si="24"/>
        <v>0.14395924308588065</v>
      </c>
      <c r="E13" s="51">
        <f t="shared" si="24"/>
        <v>0.12031211363573921</v>
      </c>
      <c r="F13" s="51">
        <f t="shared" si="24"/>
        <v>0.12398701331901731</v>
      </c>
      <c r="G13" s="51">
        <f t="shared" si="24"/>
        <v>7.9565810229126011E-2</v>
      </c>
      <c r="H13" s="51">
        <f t="shared" si="24"/>
        <v>0.1554402981723472</v>
      </c>
      <c r="I13" s="51">
        <f t="shared" si="24"/>
        <v>0.14677799186469706</v>
      </c>
      <c r="J13" s="51">
        <f t="shared" ref="J13:N13" si="25">+IFERROR(J11/J$3,"nm")</f>
        <v>0.14677799186469706</v>
      </c>
      <c r="K13" s="51">
        <f t="shared" si="25"/>
        <v>0.14677799186469706</v>
      </c>
      <c r="L13" s="51">
        <f t="shared" si="25"/>
        <v>0.14677799186469706</v>
      </c>
      <c r="M13" s="51">
        <f t="shared" si="25"/>
        <v>0.14677799186469706</v>
      </c>
      <c r="N13" s="51">
        <f t="shared" si="25"/>
        <v>0.14677799186469706</v>
      </c>
    </row>
    <row r="14" spans="1:14" x14ac:dyDescent="0.2">
      <c r="A14" s="45" t="s">
        <v>135</v>
      </c>
      <c r="B14" s="66">
        <f>B45+B76+B107+B138+B169+B200+B231+B262+B293+B328+B359</f>
        <v>963</v>
      </c>
      <c r="C14" s="66">
        <f t="shared" ref="C14:I14" si="26">C45+C76+C107+C138+C169+C200+C231+C262+C293+C328+C359</f>
        <v>1143</v>
      </c>
      <c r="D14" s="66">
        <f t="shared" si="26"/>
        <v>1105</v>
      </c>
      <c r="E14" s="66">
        <f t="shared" si="26"/>
        <v>742</v>
      </c>
      <c r="F14" s="66">
        <f t="shared" si="26"/>
        <v>841</v>
      </c>
      <c r="G14" s="66">
        <f t="shared" si="26"/>
        <v>648</v>
      </c>
      <c r="H14" s="66">
        <f t="shared" si="26"/>
        <v>417</v>
      </c>
      <c r="I14" s="66">
        <f t="shared" si="26"/>
        <v>536</v>
      </c>
      <c r="J14" s="66">
        <f>J45+J76+J107+J138+J169+J200+J231+J262+J293+J328+J359</f>
        <v>536</v>
      </c>
      <c r="K14" s="66">
        <f t="shared" ref="K14:N14" si="27">K45+K76+K107+K138+K169+K200+K231+K262+K293+K328+K359</f>
        <v>536</v>
      </c>
      <c r="L14" s="66">
        <f t="shared" si="27"/>
        <v>536</v>
      </c>
      <c r="M14" s="66">
        <f t="shared" si="27"/>
        <v>536</v>
      </c>
      <c r="N14" s="66">
        <f t="shared" si="27"/>
        <v>536</v>
      </c>
    </row>
    <row r="15" spans="1:14" x14ac:dyDescent="0.2">
      <c r="A15" s="46" t="s">
        <v>129</v>
      </c>
      <c r="B15" s="51" t="str">
        <f t="shared" ref="B15:H15" si="28">+IFERROR(B14/A14-1,"nm")</f>
        <v>nm</v>
      </c>
      <c r="C15" s="51">
        <f t="shared" si="28"/>
        <v>0.18691588785046731</v>
      </c>
      <c r="D15" s="51">
        <f t="shared" si="28"/>
        <v>-3.3245844269466307E-2</v>
      </c>
      <c r="E15" s="51">
        <f t="shared" si="28"/>
        <v>-0.3285067873303168</v>
      </c>
      <c r="F15" s="51">
        <f t="shared" si="28"/>
        <v>0.13342318059299196</v>
      </c>
      <c r="G15" s="51">
        <f t="shared" si="28"/>
        <v>-0.22948870392390008</v>
      </c>
      <c r="H15" s="51">
        <f t="shared" si="28"/>
        <v>-0.35648148148148151</v>
      </c>
      <c r="I15" s="51">
        <f>+IFERROR(I14/H14-1,"nm")</f>
        <v>0.28537170263788969</v>
      </c>
      <c r="J15" s="51">
        <f t="shared" ref="J15:N15" si="29">+IFERROR(J14/I14-1,"nm")</f>
        <v>0</v>
      </c>
      <c r="K15" s="51">
        <f t="shared" si="29"/>
        <v>0</v>
      </c>
      <c r="L15" s="51">
        <f t="shared" si="29"/>
        <v>0</v>
      </c>
      <c r="M15" s="51">
        <f t="shared" si="29"/>
        <v>0</v>
      </c>
      <c r="N15" s="51">
        <f t="shared" si="29"/>
        <v>0</v>
      </c>
    </row>
    <row r="16" spans="1:14" x14ac:dyDescent="0.2">
      <c r="A16" s="46" t="s">
        <v>133</v>
      </c>
      <c r="B16" s="51">
        <f>+IFERROR(B14/B$3,"nm")</f>
        <v>3.146955981830659E-2</v>
      </c>
      <c r="C16" s="51">
        <f t="shared" ref="C16:I16" si="30">+IFERROR(C14/C$3,"nm")</f>
        <v>3.5303928836174947E-2</v>
      </c>
      <c r="D16" s="51">
        <f t="shared" si="30"/>
        <v>3.2168850072780204E-2</v>
      </c>
      <c r="E16" s="51">
        <f t="shared" si="30"/>
        <v>2.0386295573811029E-2</v>
      </c>
      <c r="F16" s="51">
        <f t="shared" si="30"/>
        <v>2.1499603752844033E-2</v>
      </c>
      <c r="G16" s="51">
        <f t="shared" si="30"/>
        <v>1.7324813517632275E-2</v>
      </c>
      <c r="H16" s="51">
        <f t="shared" si="30"/>
        <v>9.3627913242624282E-3</v>
      </c>
      <c r="I16" s="51">
        <f t="shared" si="30"/>
        <v>1.1475058873902804E-2</v>
      </c>
      <c r="J16" s="51">
        <f t="shared" ref="J16:N16" si="31">+IFERROR(J14/J$3,"nm")</f>
        <v>1.1475058873902804E-2</v>
      </c>
      <c r="K16" s="51">
        <f t="shared" si="31"/>
        <v>1.1475058873902804E-2</v>
      </c>
      <c r="L16" s="51">
        <f t="shared" si="31"/>
        <v>1.1475058873902804E-2</v>
      </c>
      <c r="M16" s="51">
        <f t="shared" si="31"/>
        <v>1.1475058873902804E-2</v>
      </c>
      <c r="N16" s="51">
        <f t="shared" si="31"/>
        <v>1.1475058873902804E-2</v>
      </c>
    </row>
    <row r="17" spans="1:14" x14ac:dyDescent="0.2">
      <c r="A17" s="9" t="s">
        <v>143</v>
      </c>
      <c r="B17" s="66">
        <f>B48+B79+B110+B141+B172+B203+B234+B265+B296+B331+B362</f>
        <v>2607</v>
      </c>
      <c r="C17" s="66">
        <f t="shared" ref="C17:I17" si="32">C48+C79+C110+C141+C172+C203+C234+C265+C296+C331+C362</f>
        <v>2981</v>
      </c>
      <c r="D17" s="66">
        <f t="shared" si="32"/>
        <v>3379</v>
      </c>
      <c r="E17" s="66">
        <f t="shared" si="32"/>
        <v>4454</v>
      </c>
      <c r="F17" s="66">
        <f t="shared" si="32"/>
        <v>4744</v>
      </c>
      <c r="G17" s="66">
        <f t="shared" si="32"/>
        <v>4866</v>
      </c>
      <c r="H17" s="66">
        <f t="shared" si="32"/>
        <v>4904</v>
      </c>
      <c r="I17" s="66">
        <f t="shared" si="32"/>
        <v>4791</v>
      </c>
      <c r="J17" s="66">
        <f>J48+J79+J110+J141+J172+J203+J234+J265+J296+J331+J362</f>
        <v>4791</v>
      </c>
      <c r="K17" s="66">
        <f t="shared" ref="K17:N17" si="33">K48+K79+K110+K141+K172+K203+K234+K265+K296+K331+K362</f>
        <v>4791</v>
      </c>
      <c r="L17" s="66">
        <f t="shared" si="33"/>
        <v>4791</v>
      </c>
      <c r="M17" s="66">
        <f t="shared" si="33"/>
        <v>4791</v>
      </c>
      <c r="N17" s="66">
        <f t="shared" si="33"/>
        <v>4791</v>
      </c>
    </row>
    <row r="18" spans="1:14" x14ac:dyDescent="0.2">
      <c r="A18" s="46" t="s">
        <v>129</v>
      </c>
      <c r="B18" s="51" t="str">
        <f t="shared" ref="B18:H18" si="34">+IFERROR(B17/A17-1,"nm")</f>
        <v>nm</v>
      </c>
      <c r="C18" s="51">
        <f t="shared" si="34"/>
        <v>0.14345991561181437</v>
      </c>
      <c r="D18" s="51">
        <f t="shared" si="34"/>
        <v>0.13351224421335117</v>
      </c>
      <c r="E18" s="51">
        <f t="shared" si="34"/>
        <v>0.31814146197099724</v>
      </c>
      <c r="F18" s="51">
        <f t="shared" si="34"/>
        <v>6.5110013471037176E-2</v>
      </c>
      <c r="G18" s="51">
        <f t="shared" si="34"/>
        <v>2.5716694772343951E-2</v>
      </c>
      <c r="H18" s="51">
        <f t="shared" si="34"/>
        <v>7.8092889436909285E-3</v>
      </c>
      <c r="I18" s="51">
        <f>+IFERROR(I17/H17-1,"nm")</f>
        <v>-2.3042414355628038E-2</v>
      </c>
      <c r="J18" s="51">
        <f t="shared" ref="J18:N18" si="35">+IFERROR(J17/I17-1,"nm")</f>
        <v>0</v>
      </c>
      <c r="K18" s="51">
        <f t="shared" si="35"/>
        <v>0</v>
      </c>
      <c r="L18" s="51">
        <f t="shared" si="35"/>
        <v>0</v>
      </c>
      <c r="M18" s="51">
        <f t="shared" si="35"/>
        <v>0</v>
      </c>
      <c r="N18" s="51">
        <f t="shared" si="35"/>
        <v>0</v>
      </c>
    </row>
    <row r="19" spans="1:14" x14ac:dyDescent="0.2">
      <c r="A19" s="46" t="s">
        <v>133</v>
      </c>
      <c r="B19" s="51">
        <f>+IFERROR(B17/B$3,"nm")</f>
        <v>8.5193294336786379E-2</v>
      </c>
      <c r="C19" s="51">
        <f t="shared" ref="C19:I19" si="36">+IFERROR(C17/C$3,"nm")</f>
        <v>9.2074376081047696E-2</v>
      </c>
      <c r="D19" s="51">
        <f t="shared" si="36"/>
        <v>9.8369723435225626E-2</v>
      </c>
      <c r="E19" s="51">
        <f t="shared" si="36"/>
        <v>0.12237272302662307</v>
      </c>
      <c r="F19" s="51">
        <f t="shared" si="36"/>
        <v>0.1212771940588491</v>
      </c>
      <c r="G19" s="51">
        <f t="shared" si="36"/>
        <v>0.13009651632222013</v>
      </c>
      <c r="H19" s="51">
        <f t="shared" si="36"/>
        <v>0.11010822219228523</v>
      </c>
      <c r="I19" s="51">
        <f t="shared" si="36"/>
        <v>0.10256904303147078</v>
      </c>
      <c r="J19" s="51">
        <f t="shared" ref="J19:N19" si="37">+IFERROR(J17/J$3,"nm")</f>
        <v>0.10256904303147078</v>
      </c>
      <c r="K19" s="51">
        <f t="shared" si="37"/>
        <v>0.10256904303147078</v>
      </c>
      <c r="L19" s="51">
        <f t="shared" si="37"/>
        <v>0.10256904303147078</v>
      </c>
      <c r="M19" s="51">
        <f t="shared" si="37"/>
        <v>0.10256904303147078</v>
      </c>
      <c r="N19" s="51">
        <f t="shared" si="37"/>
        <v>0.10256904303147078</v>
      </c>
    </row>
    <row r="20" spans="1:14" x14ac:dyDescent="0.2">
      <c r="A20" s="47" t="str">
        <f>+Historicals!A112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 t="shared" ref="K21:N21" si="38">+SUM(K23+K27+K31)</f>
        <v>18353</v>
      </c>
      <c r="L21" s="9">
        <f t="shared" si="38"/>
        <v>18353</v>
      </c>
      <c r="M21" s="9">
        <f t="shared" si="38"/>
        <v>18353</v>
      </c>
      <c r="N21" s="9">
        <f t="shared" si="38"/>
        <v>18353</v>
      </c>
    </row>
    <row r="22" spans="1:14" x14ac:dyDescent="0.2">
      <c r="A22" s="48" t="s">
        <v>129</v>
      </c>
      <c r="B22" s="51" t="str">
        <f t="shared" ref="B22:H22" si="39">+IFERROR(B21/A21-1,"nm")</f>
        <v>nm</v>
      </c>
      <c r="C22" s="51">
        <f t="shared" si="39"/>
        <v>7.4526928675400228E-2</v>
      </c>
      <c r="D22" s="51">
        <f t="shared" si="39"/>
        <v>3.0615009482525046E-2</v>
      </c>
      <c r="E22" s="51">
        <f t="shared" si="39"/>
        <v>-2.372502628811779E-2</v>
      </c>
      <c r="F22" s="51">
        <f t="shared" si="39"/>
        <v>7.0481319421070276E-2</v>
      </c>
      <c r="G22" s="51">
        <f t="shared" si="39"/>
        <v>-8.9171173437303519E-2</v>
      </c>
      <c r="H22" s="51">
        <f t="shared" si="39"/>
        <v>0.18606738470035911</v>
      </c>
      <c r="I22" s="51">
        <f>+IFERROR(I21/H21-1,"nm")</f>
        <v>6.8339251411607238E-2</v>
      </c>
      <c r="J22" s="51">
        <f t="shared" ref="J22:N22" si="40">+IFERROR(J21/I21-1,"nm")</f>
        <v>0</v>
      </c>
      <c r="K22" s="51">
        <f t="shared" si="40"/>
        <v>0</v>
      </c>
      <c r="L22" s="51">
        <f t="shared" si="40"/>
        <v>0</v>
      </c>
      <c r="M22" s="51">
        <f t="shared" si="40"/>
        <v>0</v>
      </c>
      <c r="N22" s="51">
        <f t="shared" si="40"/>
        <v>0</v>
      </c>
    </row>
    <row r="23" spans="1:14" x14ac:dyDescent="0.2">
      <c r="A23" s="49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 t="shared" ref="K23:N23" si="41">+J23*(1+K24)</f>
        <v>12228</v>
      </c>
      <c r="L23" s="3">
        <f t="shared" si="41"/>
        <v>12228</v>
      </c>
      <c r="M23" s="3">
        <f t="shared" si="41"/>
        <v>12228</v>
      </c>
      <c r="N23" s="3">
        <f t="shared" si="41"/>
        <v>12228</v>
      </c>
    </row>
    <row r="24" spans="1:14" x14ac:dyDescent="0.2">
      <c r="A24" s="48" t="s">
        <v>129</v>
      </c>
      <c r="B24" s="51" t="str">
        <f t="shared" ref="B24" si="42">+IFERROR(B23/A23-1,"nm")</f>
        <v>nm</v>
      </c>
      <c r="C24" s="51">
        <f t="shared" ref="C24" si="43">+IFERROR(C23/B23-1,"nm")</f>
        <v>9.3228309428638578E-2</v>
      </c>
      <c r="D24" s="51">
        <f t="shared" ref="D24" si="44">+IFERROR(D23/C23-1,"nm")</f>
        <v>4.1402301322722934E-2</v>
      </c>
      <c r="E24" s="51">
        <f t="shared" ref="E24" si="45">+IFERROR(E23/D23-1,"nm")</f>
        <v>-3.7381247418422192E-2</v>
      </c>
      <c r="F24" s="51">
        <f t="shared" ref="F24" si="46">+IFERROR(F23/E23-1,"nm")</f>
        <v>7.755846384895948E-2</v>
      </c>
      <c r="G24" s="51">
        <f t="shared" ref="G24" si="47">+IFERROR(G23/F23-1,"nm")</f>
        <v>-7.1279243404678949E-2</v>
      </c>
      <c r="H24" s="51">
        <f t="shared" ref="H24" si="48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9">+K25+K26</f>
        <v>0</v>
      </c>
      <c r="L24" s="51">
        <f t="shared" si="49"/>
        <v>0</v>
      </c>
      <c r="M24" s="51">
        <f t="shared" si="49"/>
        <v>0</v>
      </c>
      <c r="N24" s="51">
        <f t="shared" si="49"/>
        <v>0</v>
      </c>
    </row>
    <row r="25" spans="1:14" x14ac:dyDescent="0.2">
      <c r="A25" s="48" t="s">
        <v>137</v>
      </c>
      <c r="B25" s="51">
        <f>+Historicals!B217</f>
        <v>0.13</v>
      </c>
      <c r="C25" s="51">
        <f>+Historicals!C217</f>
        <v>0.09</v>
      </c>
      <c r="D25" s="51">
        <f>+Historicals!D217</f>
        <v>0.04</v>
      </c>
      <c r="E25" s="51">
        <f>+Historicals!E217</f>
        <v>-0.04</v>
      </c>
      <c r="F25" s="51">
        <f>+Historicals!F217</f>
        <v>0.08</v>
      </c>
      <c r="G25" s="51">
        <f>+Historicals!G217</f>
        <v>-7.0000000000000007E-2</v>
      </c>
      <c r="H25" s="51">
        <f>+Historicals!H217</f>
        <v>0.25</v>
      </c>
      <c r="I25" s="51">
        <f>+Historicals!I217</f>
        <v>0.05</v>
      </c>
      <c r="J25" s="56">
        <v>0</v>
      </c>
      <c r="K25" s="56">
        <f t="shared" ref="K25:N26" si="50">+J25</f>
        <v>0</v>
      </c>
      <c r="L25" s="56">
        <f t="shared" si="50"/>
        <v>0</v>
      </c>
      <c r="M25" s="56">
        <f t="shared" si="50"/>
        <v>0</v>
      </c>
      <c r="N25" s="56">
        <f t="shared" si="50"/>
        <v>0</v>
      </c>
    </row>
    <row r="26" spans="1:14" x14ac:dyDescent="0.2">
      <c r="A26" s="48" t="s">
        <v>138</v>
      </c>
      <c r="B26" s="51" t="str">
        <f t="shared" ref="B26:H26" si="51">+IFERROR(B24-B25,"nm")</f>
        <v>nm</v>
      </c>
      <c r="C26" s="51">
        <f t="shared" si="51"/>
        <v>3.2283094286385816E-3</v>
      </c>
      <c r="D26" s="51">
        <f t="shared" si="51"/>
        <v>1.4023013227229333E-3</v>
      </c>
      <c r="E26" s="51">
        <f t="shared" si="51"/>
        <v>2.6187525815778087E-3</v>
      </c>
      <c r="F26" s="51">
        <f t="shared" si="51"/>
        <v>-2.4415361510405215E-3</v>
      </c>
      <c r="G26" s="51">
        <f t="shared" si="51"/>
        <v>-1.2792434046789425E-3</v>
      </c>
      <c r="H26" s="51">
        <f t="shared" si="51"/>
        <v>-1.849072783792538E-3</v>
      </c>
      <c r="I26" s="51">
        <f>+IFERROR(I24-I25,"nm")</f>
        <v>1.5458605290268046E-4</v>
      </c>
      <c r="J26" s="56">
        <v>0</v>
      </c>
      <c r="K26" s="56">
        <f t="shared" si="50"/>
        <v>0</v>
      </c>
      <c r="L26" s="56">
        <f t="shared" si="50"/>
        <v>0</v>
      </c>
      <c r="M26" s="56">
        <f t="shared" si="50"/>
        <v>0</v>
      </c>
      <c r="N26" s="56">
        <f t="shared" si="50"/>
        <v>0</v>
      </c>
    </row>
    <row r="27" spans="1:14" x14ac:dyDescent="0.2">
      <c r="A27" s="49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 t="shared" ref="K27" si="52">+J27*(1+K28)</f>
        <v>5492</v>
      </c>
      <c r="L27" s="3">
        <f t="shared" ref="L27" si="53">+K27*(1+L28)</f>
        <v>5492</v>
      </c>
      <c r="M27" s="3">
        <f t="shared" ref="M27" si="54">+L27*(1+M28)</f>
        <v>5492</v>
      </c>
      <c r="N27" s="3">
        <f t="shared" ref="N27" si="55">+M27*(1+N28)</f>
        <v>5492</v>
      </c>
    </row>
    <row r="28" spans="1:14" x14ac:dyDescent="0.2">
      <c r="A28" s="48" t="s">
        <v>129</v>
      </c>
      <c r="B28" s="51" t="str">
        <f t="shared" ref="B28" si="56">+IFERROR(B27/A27-1,"nm")</f>
        <v>nm</v>
      </c>
      <c r="C28" s="51">
        <f t="shared" ref="C28" si="57">+IFERROR(C27/B27-1,"nm")</f>
        <v>7.6190476190476142E-2</v>
      </c>
      <c r="D28" s="51">
        <f t="shared" ref="D28" si="58">+IFERROR(D27/C27-1,"nm")</f>
        <v>2.9498525073746285E-2</v>
      </c>
      <c r="E28" s="51">
        <f t="shared" ref="E28" si="59">+IFERROR(E27/D27-1,"nm")</f>
        <v>1.0642652476463343E-2</v>
      </c>
      <c r="F28" s="51">
        <f t="shared" ref="F28" si="60">+IFERROR(F27/E27-1,"nm")</f>
        <v>6.5208586472256025E-2</v>
      </c>
      <c r="G28" s="51">
        <f t="shared" ref="G28" si="61">+IFERROR(G27/F27-1,"nm")</f>
        <v>-0.11806083650190113</v>
      </c>
      <c r="H28" s="51">
        <f t="shared" ref="H28" si="62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63">+K29+K30</f>
        <v>0</v>
      </c>
      <c r="L28" s="51">
        <f t="shared" ref="L28" si="64">+L29+L30</f>
        <v>0</v>
      </c>
      <c r="M28" s="51">
        <f t="shared" ref="M28" si="65">+M29+M30</f>
        <v>0</v>
      </c>
      <c r="N28" s="51">
        <f t="shared" ref="N28" si="66">+N29+N30</f>
        <v>0</v>
      </c>
    </row>
    <row r="29" spans="1:14" x14ac:dyDescent="0.2">
      <c r="A29" s="48" t="s">
        <v>137</v>
      </c>
      <c r="B29" s="51">
        <f>+Historicals!B221</f>
        <v>0</v>
      </c>
      <c r="C29" s="51">
        <f>+Historicals!C221</f>
        <v>0</v>
      </c>
      <c r="D29" s="51">
        <f>+Historicals!D221</f>
        <v>0</v>
      </c>
      <c r="E29" s="51">
        <f>+Historicals!E221</f>
        <v>0.13</v>
      </c>
      <c r="F29" s="51">
        <f>+Historicals!F221</f>
        <v>7.0000000000000007E-2</v>
      </c>
      <c r="G29" s="51">
        <f>+Historicals!G221</f>
        <v>-0.06</v>
      </c>
      <c r="H29" s="51">
        <f>+Historicals!H221</f>
        <v>0.18</v>
      </c>
      <c r="I29" s="51">
        <f>+Historicals!I221</f>
        <v>0.09</v>
      </c>
      <c r="J29" s="56">
        <v>0</v>
      </c>
      <c r="K29" s="56">
        <f t="shared" ref="K29:N29" si="67">+J29</f>
        <v>0</v>
      </c>
      <c r="L29" s="56">
        <f t="shared" si="67"/>
        <v>0</v>
      </c>
      <c r="M29" s="56">
        <f t="shared" si="67"/>
        <v>0</v>
      </c>
      <c r="N29" s="56">
        <f t="shared" si="67"/>
        <v>0</v>
      </c>
    </row>
    <row r="30" spans="1:14" x14ac:dyDescent="0.2">
      <c r="A30" s="48" t="s">
        <v>138</v>
      </c>
      <c r="B30" s="51" t="str">
        <f t="shared" ref="B30" si="68">+IFERROR(B28-B29,"nm")</f>
        <v>nm</v>
      </c>
      <c r="C30" s="51">
        <f t="shared" ref="C30" si="69">+IFERROR(C28-C29,"nm")</f>
        <v>7.6190476190476142E-2</v>
      </c>
      <c r="D30" s="51">
        <f t="shared" ref="D30" si="70">+IFERROR(D28-D29,"nm")</f>
        <v>2.9498525073746285E-2</v>
      </c>
      <c r="E30" s="51">
        <f t="shared" ref="E30" si="71">+IFERROR(E28-E29,"nm")</f>
        <v>-0.11935734752353666</v>
      </c>
      <c r="F30" s="51">
        <f t="shared" ref="F30" si="72">+IFERROR(F28-F29,"nm")</f>
        <v>-4.7914135277439818E-3</v>
      </c>
      <c r="G30" s="51">
        <f t="shared" ref="G30" si="73">+IFERROR(G28-G29,"nm")</f>
        <v>-5.8060836501901136E-2</v>
      </c>
      <c r="H30" s="51">
        <f t="shared" ref="H30" si="74">+IFERROR(H28-H29,"nm")</f>
        <v>-9.6145721060573452E-2</v>
      </c>
      <c r="I30" s="51">
        <f>+IFERROR(I28-I29,"nm")</f>
        <v>2.2832140015910107E-3</v>
      </c>
      <c r="J30" s="56">
        <v>0</v>
      </c>
      <c r="K30" s="56">
        <f t="shared" ref="K30:N30" si="75">+J30</f>
        <v>0</v>
      </c>
      <c r="L30" s="56">
        <f t="shared" si="75"/>
        <v>0</v>
      </c>
      <c r="M30" s="56">
        <f t="shared" si="75"/>
        <v>0</v>
      </c>
      <c r="N30" s="56">
        <f t="shared" si="75"/>
        <v>0</v>
      </c>
    </row>
    <row r="31" spans="1:14" x14ac:dyDescent="0.2">
      <c r="A31" s="49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 t="shared" ref="K31" si="76">+J31*(1+K32)</f>
        <v>633</v>
      </c>
      <c r="L31" s="3">
        <f t="shared" ref="L31" si="77">+K31*(1+L32)</f>
        <v>633</v>
      </c>
      <c r="M31" s="3">
        <f t="shared" ref="M31" si="78">+L31*(1+M32)</f>
        <v>633</v>
      </c>
      <c r="N31" s="3">
        <f t="shared" ref="N31" si="79">+M31*(1+N32)</f>
        <v>633</v>
      </c>
    </row>
    <row r="32" spans="1:14" x14ac:dyDescent="0.2">
      <c r="A32" s="48" t="s">
        <v>129</v>
      </c>
      <c r="B32" s="51" t="str">
        <f t="shared" ref="B32" si="80">+IFERROR(B31/A31-1,"nm")</f>
        <v>nm</v>
      </c>
      <c r="C32" s="51">
        <f t="shared" ref="C32" si="81">+IFERROR(C31/B31-1,"nm")</f>
        <v>-0.12742718446601942</v>
      </c>
      <c r="D32" s="51">
        <f t="shared" ref="D32" si="82">+IFERROR(D31/C31-1,"nm")</f>
        <v>-0.10152990264255912</v>
      </c>
      <c r="E32" s="51">
        <f t="shared" ref="E32" si="83">+IFERROR(E31/D31-1,"nm")</f>
        <v>-7.8947368421052655E-2</v>
      </c>
      <c r="F32" s="51">
        <f t="shared" ref="F32" si="84">+IFERROR(F31/E31-1,"nm")</f>
        <v>3.3613445378151141E-3</v>
      </c>
      <c r="G32" s="51">
        <f t="shared" ref="G32" si="85">+IFERROR(G31/F31-1,"nm")</f>
        <v>-0.13567839195979903</v>
      </c>
      <c r="H32" s="51">
        <f t="shared" ref="H32" si="86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7">+K33+K34</f>
        <v>0</v>
      </c>
      <c r="L32" s="51">
        <f t="shared" ref="L32" si="88">+L33+L34</f>
        <v>0</v>
      </c>
      <c r="M32" s="51">
        <f t="shared" ref="M32" si="89">+M33+M34</f>
        <v>0</v>
      </c>
      <c r="N32" s="51">
        <f t="shared" ref="N32" si="90">+N33+N34</f>
        <v>0</v>
      </c>
    </row>
    <row r="33" spans="1:14" x14ac:dyDescent="0.2">
      <c r="A33" s="48" t="s">
        <v>137</v>
      </c>
      <c r="B33" s="51">
        <f>+Historicals!B219</f>
        <v>-0.05</v>
      </c>
      <c r="C33" s="51">
        <f>+Historicals!C219</f>
        <v>-0.13</v>
      </c>
      <c r="D33" s="51">
        <f>+Historicals!D219</f>
        <v>-0.1</v>
      </c>
      <c r="E33" s="51">
        <f>+Historicals!E219</f>
        <v>-0.08</v>
      </c>
      <c r="F33" s="51">
        <f>+Historicals!F219</f>
        <v>0</v>
      </c>
      <c r="G33" s="51">
        <f>+Historicals!G219</f>
        <v>-0.14000000000000001</v>
      </c>
      <c r="H33" s="51">
        <f>+Historicals!H219</f>
        <v>-0.02</v>
      </c>
      <c r="I33" s="51">
        <f>+Historicals!I219</f>
        <v>0.25</v>
      </c>
      <c r="J33" s="56">
        <v>0</v>
      </c>
      <c r="K33" s="56">
        <f t="shared" ref="K33:N33" si="91">+J33</f>
        <v>0</v>
      </c>
      <c r="L33" s="56">
        <f t="shared" si="91"/>
        <v>0</v>
      </c>
      <c r="M33" s="56">
        <f t="shared" si="91"/>
        <v>0</v>
      </c>
      <c r="N33" s="56">
        <f t="shared" si="91"/>
        <v>0</v>
      </c>
    </row>
    <row r="34" spans="1:14" x14ac:dyDescent="0.2">
      <c r="A34" s="48" t="s">
        <v>138</v>
      </c>
      <c r="B34" s="51" t="str">
        <f t="shared" ref="B34" si="92">+IFERROR(B32-B33,"nm")</f>
        <v>nm</v>
      </c>
      <c r="C34" s="51">
        <f t="shared" ref="C34" si="93">+IFERROR(C32-C33,"nm")</f>
        <v>2.572815533980588E-3</v>
      </c>
      <c r="D34" s="51">
        <f t="shared" ref="D34" si="94">+IFERROR(D32-D33,"nm")</f>
        <v>-1.5299026425591167E-3</v>
      </c>
      <c r="E34" s="51">
        <f t="shared" ref="E34" si="95">+IFERROR(E32-E33,"nm")</f>
        <v>1.0526315789473467E-3</v>
      </c>
      <c r="F34" s="51">
        <f t="shared" ref="F34" si="96">+IFERROR(F32-F33,"nm")</f>
        <v>3.3613445378151141E-3</v>
      </c>
      <c r="G34" s="51">
        <f t="shared" ref="G34" si="97">+IFERROR(G32-G33,"nm")</f>
        <v>4.321608040200986E-3</v>
      </c>
      <c r="H34" s="51">
        <f t="shared" ref="H34" si="98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99">+J34</f>
        <v>0</v>
      </c>
      <c r="L34" s="56">
        <f t="shared" si="99"/>
        <v>0</v>
      </c>
      <c r="M34" s="56">
        <f t="shared" si="99"/>
        <v>0</v>
      </c>
      <c r="N34" s="56">
        <f t="shared" si="99"/>
        <v>0</v>
      </c>
    </row>
    <row r="35" spans="1:14" x14ac:dyDescent="0.2">
      <c r="A35" s="9" t="s">
        <v>130</v>
      </c>
      <c r="B35" s="52">
        <f t="shared" ref="B35:H35" si="100">+B42+B38</f>
        <v>3766</v>
      </c>
      <c r="C35" s="52">
        <f t="shared" si="100"/>
        <v>3896</v>
      </c>
      <c r="D35" s="52">
        <f t="shared" si="100"/>
        <v>4015</v>
      </c>
      <c r="E35" s="52">
        <f t="shared" si="100"/>
        <v>3760</v>
      </c>
      <c r="F35" s="52">
        <f t="shared" si="100"/>
        <v>4074</v>
      </c>
      <c r="G35" s="52">
        <f t="shared" si="100"/>
        <v>3047</v>
      </c>
      <c r="H35" s="52">
        <f t="shared" si="100"/>
        <v>5219</v>
      </c>
      <c r="I35" s="52">
        <f>+I42+I38</f>
        <v>5238</v>
      </c>
      <c r="J35" s="52">
        <f>+J21*J37</f>
        <v>5238</v>
      </c>
      <c r="K35" s="52">
        <f t="shared" ref="K35:N35" si="101">+K21*K37</f>
        <v>5238</v>
      </c>
      <c r="L35" s="52">
        <f t="shared" si="101"/>
        <v>5238</v>
      </c>
      <c r="M35" s="52">
        <f t="shared" si="101"/>
        <v>5238</v>
      </c>
      <c r="N35" s="52">
        <f t="shared" si="101"/>
        <v>5238</v>
      </c>
    </row>
    <row r="36" spans="1:14" x14ac:dyDescent="0.2">
      <c r="A36" s="50" t="s">
        <v>129</v>
      </c>
      <c r="B36" s="51" t="str">
        <f t="shared" ref="B36" si="102">+IFERROR(B35/A35-1,"nm")</f>
        <v>nm</v>
      </c>
      <c r="C36" s="51">
        <f t="shared" ref="C36" si="103">+IFERROR(C35/B35-1,"nm")</f>
        <v>3.4519383961763239E-2</v>
      </c>
      <c r="D36" s="51">
        <f t="shared" ref="D36" si="104">+IFERROR(D35/C35-1,"nm")</f>
        <v>3.0544147843942548E-2</v>
      </c>
      <c r="E36" s="51">
        <f t="shared" ref="E36" si="105">+IFERROR(E35/D35-1,"nm")</f>
        <v>-6.3511830635118338E-2</v>
      </c>
      <c r="F36" s="51">
        <f t="shared" ref="F36" si="106">+IFERROR(F35/E35-1,"nm")</f>
        <v>8.3510638297872308E-2</v>
      </c>
      <c r="G36" s="51">
        <f t="shared" ref="G36" si="107">+IFERROR(G35/F35-1,"nm")</f>
        <v>-0.25208640157093765</v>
      </c>
      <c r="H36" s="51">
        <f t="shared" ref="H36" si="108">+IFERROR(H35/G35-1,"nm")</f>
        <v>0.71283229405973092</v>
      </c>
      <c r="I36" s="51">
        <f>+IFERROR(I35/H35-1,"nm")</f>
        <v>3.6405441655489312E-3</v>
      </c>
      <c r="J36" s="51">
        <f t="shared" ref="J36:N36" si="109">+IFERROR(J35/I35-1,"nm")</f>
        <v>0</v>
      </c>
      <c r="K36" s="51">
        <f t="shared" si="109"/>
        <v>0</v>
      </c>
      <c r="L36" s="51">
        <f t="shared" si="109"/>
        <v>0</v>
      </c>
      <c r="M36" s="51">
        <f t="shared" si="109"/>
        <v>0</v>
      </c>
      <c r="N36" s="51">
        <f t="shared" si="109"/>
        <v>0</v>
      </c>
    </row>
    <row r="37" spans="1:14" x14ac:dyDescent="0.2">
      <c r="A37" s="50" t="s">
        <v>131</v>
      </c>
      <c r="B37" s="51">
        <f t="shared" ref="B37:H37" si="110">+IFERROR(B35/B$21,"nm")</f>
        <v>0.27409024745269289</v>
      </c>
      <c r="C37" s="51">
        <f t="shared" si="110"/>
        <v>0.26388512598211866</v>
      </c>
      <c r="D37" s="51">
        <f t="shared" si="110"/>
        <v>0.26386698212407994</v>
      </c>
      <c r="E37" s="51">
        <f t="shared" si="110"/>
        <v>0.25311342982160889</v>
      </c>
      <c r="F37" s="51">
        <f t="shared" si="110"/>
        <v>0.25619418941013711</v>
      </c>
      <c r="G37" s="51">
        <f t="shared" si="110"/>
        <v>0.2103700635183651</v>
      </c>
      <c r="H37" s="51">
        <f t="shared" si="110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11">+J37</f>
        <v>0.28540293140086087</v>
      </c>
      <c r="L37" s="56">
        <f t="shared" si="111"/>
        <v>0.28540293140086087</v>
      </c>
      <c r="M37" s="56">
        <f t="shared" si="111"/>
        <v>0.28540293140086087</v>
      </c>
      <c r="N37" s="56">
        <f t="shared" si="111"/>
        <v>0.28540293140086087</v>
      </c>
    </row>
    <row r="38" spans="1:14" x14ac:dyDescent="0.2">
      <c r="A38" s="9" t="s">
        <v>132</v>
      </c>
      <c r="B38" s="9">
        <f>+Historicals!B200</f>
        <v>121</v>
      </c>
      <c r="C38" s="9">
        <f>+Historicals!C200</f>
        <v>133</v>
      </c>
      <c r="D38" s="9">
        <f>+Historicals!D200</f>
        <v>140</v>
      </c>
      <c r="E38" s="9">
        <f>+Historicals!E200</f>
        <v>160</v>
      </c>
      <c r="F38" s="9">
        <f>+Historicals!F200</f>
        <v>149</v>
      </c>
      <c r="G38" s="9">
        <f>+Historicals!G200</f>
        <v>148</v>
      </c>
      <c r="H38" s="9">
        <f>+Historicals!H200</f>
        <v>130</v>
      </c>
      <c r="I38" s="9">
        <f>+Historicals!I200</f>
        <v>124</v>
      </c>
      <c r="J38" s="52">
        <f>+J41*J48</f>
        <v>124.00000000000001</v>
      </c>
      <c r="K38" s="52">
        <f t="shared" ref="K38:N38" si="112">+K41*K48</f>
        <v>124.00000000000001</v>
      </c>
      <c r="L38" s="52">
        <f t="shared" si="112"/>
        <v>124.00000000000001</v>
      </c>
      <c r="M38" s="52">
        <f t="shared" si="112"/>
        <v>124.00000000000001</v>
      </c>
      <c r="N38" s="52">
        <f t="shared" si="112"/>
        <v>124.00000000000001</v>
      </c>
    </row>
    <row r="39" spans="1:14" x14ac:dyDescent="0.2">
      <c r="A39" s="50" t="s">
        <v>129</v>
      </c>
      <c r="B39" s="51" t="str">
        <f t="shared" ref="B39" si="113">+IFERROR(B38/A38-1,"nm")</f>
        <v>nm</v>
      </c>
      <c r="C39" s="51">
        <f t="shared" ref="C39" si="114">+IFERROR(C38/B38-1,"nm")</f>
        <v>9.9173553719008156E-2</v>
      </c>
      <c r="D39" s="51">
        <f t="shared" ref="D39" si="115">+IFERROR(D38/C38-1,"nm")</f>
        <v>5.2631578947368363E-2</v>
      </c>
      <c r="E39" s="51">
        <f t="shared" ref="E39" si="116">+IFERROR(E38/D38-1,"nm")</f>
        <v>0.14285714285714279</v>
      </c>
      <c r="F39" s="51">
        <f t="shared" ref="F39" si="117">+IFERROR(F38/E38-1,"nm")</f>
        <v>-6.8749999999999978E-2</v>
      </c>
      <c r="G39" s="51">
        <f t="shared" ref="G39" si="118">+IFERROR(G38/F38-1,"nm")</f>
        <v>-6.7114093959731447E-3</v>
      </c>
      <c r="H39" s="51">
        <f t="shared" ref="H39" si="119">+IFERROR(H38/G38-1,"nm")</f>
        <v>-0.1216216216216216</v>
      </c>
      <c r="I39" s="51">
        <f>+IFERROR(I38/H38-1,"nm")</f>
        <v>-4.6153846153846101E-2</v>
      </c>
      <c r="J39" s="51">
        <f t="shared" ref="J39" si="120">+IFERROR(J38/I38-1,"nm")</f>
        <v>2.2204460492503131E-16</v>
      </c>
      <c r="K39" s="51">
        <f t="shared" ref="K39" si="121">+IFERROR(K38/J38-1,"nm")</f>
        <v>0</v>
      </c>
      <c r="L39" s="51">
        <f t="shared" ref="L39" si="122">+IFERROR(L38/K38-1,"nm")</f>
        <v>0</v>
      </c>
      <c r="M39" s="51">
        <f t="shared" ref="M39" si="123">+IFERROR(M38/L38-1,"nm")</f>
        <v>0</v>
      </c>
      <c r="N39" s="51">
        <f t="shared" ref="N39" si="124">+IFERROR(N38/M38-1,"nm")</f>
        <v>0</v>
      </c>
    </row>
    <row r="40" spans="1:14" x14ac:dyDescent="0.2">
      <c r="A40" s="50" t="s">
        <v>133</v>
      </c>
      <c r="B40" s="51">
        <f t="shared" ref="B40:H40" si="125">+IFERROR(B38/B$21,"nm")</f>
        <v>8.8064046579330417E-3</v>
      </c>
      <c r="C40" s="51">
        <f t="shared" si="125"/>
        <v>9.0083988079111346E-3</v>
      </c>
      <c r="D40" s="51">
        <f t="shared" si="125"/>
        <v>9.2008412197686646E-3</v>
      </c>
      <c r="E40" s="51">
        <f t="shared" si="125"/>
        <v>1.0770784247728038E-2</v>
      </c>
      <c r="F40" s="51">
        <f t="shared" si="125"/>
        <v>9.3698905798012821E-3</v>
      </c>
      <c r="G40" s="51">
        <f t="shared" si="125"/>
        <v>1.0218171775752554E-2</v>
      </c>
      <c r="H40" s="51">
        <f t="shared" si="125"/>
        <v>7.5673787764130628E-3</v>
      </c>
      <c r="I40" s="51">
        <f>+IFERROR(I38/I$21,"nm")</f>
        <v>6.7563886013185855E-3</v>
      </c>
      <c r="J40" s="51">
        <f t="shared" ref="J40:N40" si="126">+IFERROR(J38/J$21,"nm")</f>
        <v>6.7563886013185864E-3</v>
      </c>
      <c r="K40" s="51">
        <f t="shared" si="126"/>
        <v>6.7563886013185864E-3</v>
      </c>
      <c r="L40" s="51">
        <f t="shared" si="126"/>
        <v>6.7563886013185864E-3</v>
      </c>
      <c r="M40" s="51">
        <f t="shared" si="126"/>
        <v>6.7563886013185864E-3</v>
      </c>
      <c r="N40" s="51">
        <f t="shared" si="126"/>
        <v>6.7563886013185864E-3</v>
      </c>
    </row>
    <row r="41" spans="1:14" x14ac:dyDescent="0.2">
      <c r="A41" s="50" t="s">
        <v>142</v>
      </c>
      <c r="B41" s="51">
        <f t="shared" ref="B41:H41" si="127">+IFERROR(B38/B48,"nm")</f>
        <v>0.19145569620253164</v>
      </c>
      <c r="C41" s="51">
        <f t="shared" si="127"/>
        <v>0.17924528301886791</v>
      </c>
      <c r="D41" s="51">
        <f t="shared" si="127"/>
        <v>0.17094017094017094</v>
      </c>
      <c r="E41" s="51">
        <f t="shared" si="127"/>
        <v>0.18867924528301888</v>
      </c>
      <c r="F41" s="51">
        <f t="shared" si="127"/>
        <v>0.18304668304668303</v>
      </c>
      <c r="G41" s="51">
        <f t="shared" si="127"/>
        <v>0.22945736434108527</v>
      </c>
      <c r="H41" s="51">
        <f t="shared" si="127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8">+J41</f>
        <v>0.19405320813771518</v>
      </c>
      <c r="L41" s="56">
        <f t="shared" si="128"/>
        <v>0.19405320813771518</v>
      </c>
      <c r="M41" s="56">
        <f t="shared" si="128"/>
        <v>0.19405320813771518</v>
      </c>
      <c r="N41" s="56">
        <f t="shared" si="128"/>
        <v>0.19405320813771518</v>
      </c>
    </row>
    <row r="42" spans="1:14" x14ac:dyDescent="0.2">
      <c r="A42" s="9" t="s">
        <v>134</v>
      </c>
      <c r="B42" s="9">
        <f>+Historicals!B155</f>
        <v>3645</v>
      </c>
      <c r="C42" s="9">
        <f>+Historicals!C155</f>
        <v>3763</v>
      </c>
      <c r="D42" s="9">
        <f>+Historicals!D155</f>
        <v>3875</v>
      </c>
      <c r="E42" s="9">
        <f>+Historicals!E155</f>
        <v>3600</v>
      </c>
      <c r="F42" s="9">
        <f>+Historicals!F155</f>
        <v>3925</v>
      </c>
      <c r="G42" s="9">
        <f>+Historicals!G155</f>
        <v>2899</v>
      </c>
      <c r="H42" s="9">
        <f>+Historicals!H155</f>
        <v>5089</v>
      </c>
      <c r="I42" s="9">
        <f>+Historicals!I155</f>
        <v>5114</v>
      </c>
      <c r="J42" s="9">
        <f>+J35-J38</f>
        <v>5114</v>
      </c>
      <c r="K42" s="9">
        <f t="shared" ref="K42:N42" si="129">+K35-K38</f>
        <v>5114</v>
      </c>
      <c r="L42" s="9">
        <f t="shared" si="129"/>
        <v>5114</v>
      </c>
      <c r="M42" s="9">
        <f t="shared" si="129"/>
        <v>5114</v>
      </c>
      <c r="N42" s="9">
        <f t="shared" si="129"/>
        <v>5114</v>
      </c>
    </row>
    <row r="43" spans="1:14" x14ac:dyDescent="0.2">
      <c r="A43" s="50" t="s">
        <v>129</v>
      </c>
      <c r="B43" s="51" t="str">
        <f t="shared" ref="B43" si="130">+IFERROR(B42/A42-1,"nm")</f>
        <v>nm</v>
      </c>
      <c r="C43" s="51">
        <f t="shared" ref="C43" si="131">+IFERROR(C42/B42-1,"nm")</f>
        <v>3.2373113854595292E-2</v>
      </c>
      <c r="D43" s="51">
        <f t="shared" ref="D43" si="132">+IFERROR(D42/C42-1,"nm")</f>
        <v>2.9763486579856391E-2</v>
      </c>
      <c r="E43" s="51">
        <f t="shared" ref="E43" si="133">+IFERROR(E42/D42-1,"nm")</f>
        <v>-7.096774193548383E-2</v>
      </c>
      <c r="F43" s="51">
        <f t="shared" ref="F43" si="134">+IFERROR(F42/E42-1,"nm")</f>
        <v>9.0277777777777679E-2</v>
      </c>
      <c r="G43" s="51">
        <f t="shared" ref="G43" si="135">+IFERROR(G42/F42-1,"nm")</f>
        <v>-0.26140127388535028</v>
      </c>
      <c r="H43" s="51">
        <f t="shared" ref="H43" si="136">+IFERROR(H42/G42-1,"nm")</f>
        <v>0.75543290789927564</v>
      </c>
      <c r="I43" s="51">
        <f>+IFERROR(I42/H42-1,"nm")</f>
        <v>4.9125564943997002E-3</v>
      </c>
      <c r="J43" s="51">
        <f t="shared" ref="J43:N43" si="137">+IFERROR(J42/I42-1,"nm")</f>
        <v>0</v>
      </c>
      <c r="K43" s="51">
        <f t="shared" si="137"/>
        <v>0</v>
      </c>
      <c r="L43" s="51">
        <f t="shared" si="137"/>
        <v>0</v>
      </c>
      <c r="M43" s="51">
        <f t="shared" si="137"/>
        <v>0</v>
      </c>
      <c r="N43" s="51">
        <f t="shared" si="137"/>
        <v>0</v>
      </c>
    </row>
    <row r="44" spans="1:14" x14ac:dyDescent="0.2">
      <c r="A44" s="50" t="s">
        <v>131</v>
      </c>
      <c r="B44" s="51">
        <f t="shared" ref="B44:H44" si="138">+IFERROR(B42/B$21,"nm")</f>
        <v>0.26528384279475981</v>
      </c>
      <c r="C44" s="51">
        <f t="shared" si="138"/>
        <v>0.25487672717420751</v>
      </c>
      <c r="D44" s="51">
        <f t="shared" si="138"/>
        <v>0.25466614090431128</v>
      </c>
      <c r="E44" s="51">
        <f t="shared" si="138"/>
        <v>0.24234264557388085</v>
      </c>
      <c r="F44" s="51">
        <f t="shared" si="138"/>
        <v>0.2468242988303358</v>
      </c>
      <c r="G44" s="51">
        <f t="shared" si="138"/>
        <v>0.20015189174261253</v>
      </c>
      <c r="H44" s="51">
        <f t="shared" si="138"/>
        <v>0.29623377379358518</v>
      </c>
      <c r="I44" s="51">
        <f>+IFERROR(I42/I$21,"nm")</f>
        <v>0.27864654279954232</v>
      </c>
      <c r="J44" s="51">
        <f t="shared" ref="J44:N44" si="139">+IFERROR(J42/J$21,"nm")</f>
        <v>0.27864654279954232</v>
      </c>
      <c r="K44" s="51">
        <f t="shared" si="139"/>
        <v>0.27864654279954232</v>
      </c>
      <c r="L44" s="51">
        <f t="shared" si="139"/>
        <v>0.27864654279954232</v>
      </c>
      <c r="M44" s="51">
        <f t="shared" si="139"/>
        <v>0.27864654279954232</v>
      </c>
      <c r="N44" s="51">
        <f t="shared" si="139"/>
        <v>0.27864654279954232</v>
      </c>
    </row>
    <row r="45" spans="1:14" x14ac:dyDescent="0.2">
      <c r="A45" s="9" t="s">
        <v>135</v>
      </c>
      <c r="B45" s="9">
        <f>+Historicals!B185</f>
        <v>0</v>
      </c>
      <c r="C45" s="9">
        <f>+Historicals!C185</f>
        <v>0</v>
      </c>
      <c r="D45" s="9">
        <f>+Historicals!D185</f>
        <v>0</v>
      </c>
      <c r="E45" s="9">
        <f>+Historicals!E185</f>
        <v>196</v>
      </c>
      <c r="F45" s="9">
        <f>+Historicals!F185</f>
        <v>117</v>
      </c>
      <c r="G45" s="9">
        <f>+Historicals!G185</f>
        <v>110</v>
      </c>
      <c r="H45" s="9">
        <f>+Historicals!H185</f>
        <v>98</v>
      </c>
      <c r="I45" s="9">
        <f>+Historicals!I185</f>
        <v>146</v>
      </c>
      <c r="J45" s="52">
        <f>+J21*J47</f>
        <v>146</v>
      </c>
      <c r="K45" s="52">
        <f t="shared" ref="K45:N45" si="140">+K21*K47</f>
        <v>146</v>
      </c>
      <c r="L45" s="52">
        <f t="shared" si="140"/>
        <v>146</v>
      </c>
      <c r="M45" s="52">
        <f t="shared" si="140"/>
        <v>146</v>
      </c>
      <c r="N45" s="52">
        <f t="shared" si="140"/>
        <v>146</v>
      </c>
    </row>
    <row r="46" spans="1:14" x14ac:dyDescent="0.2">
      <c r="A46" s="50" t="s">
        <v>129</v>
      </c>
      <c r="B46" s="51" t="str">
        <f t="shared" ref="B46" si="141">+IFERROR(B45/A45-1,"nm")</f>
        <v>nm</v>
      </c>
      <c r="C46" s="51" t="str">
        <f t="shared" ref="C46" si="142">+IFERROR(C45/B45-1,"nm")</f>
        <v>nm</v>
      </c>
      <c r="D46" s="51" t="str">
        <f t="shared" ref="D46" si="143">+IFERROR(D45/C45-1,"nm")</f>
        <v>nm</v>
      </c>
      <c r="E46" s="51" t="str">
        <f t="shared" ref="E46" si="144">+IFERROR(E45/D45-1,"nm")</f>
        <v>nm</v>
      </c>
      <c r="F46" s="51">
        <f t="shared" ref="F46" si="145">+IFERROR(F45/E45-1,"nm")</f>
        <v>-0.40306122448979587</v>
      </c>
      <c r="G46" s="51">
        <f t="shared" ref="G46" si="146">+IFERROR(G45/F45-1,"nm")</f>
        <v>-5.9829059829059839E-2</v>
      </c>
      <c r="H46" s="51">
        <f t="shared" ref="H46" si="147">+IFERROR(H45/G45-1,"nm")</f>
        <v>-0.10909090909090913</v>
      </c>
      <c r="I46" s="51">
        <f>+IFERROR(I45/H45-1,"nm")</f>
        <v>0.48979591836734704</v>
      </c>
      <c r="J46" s="51">
        <f t="shared" ref="J46" si="148">+IFERROR(J45/I45-1,"nm")</f>
        <v>0</v>
      </c>
      <c r="K46" s="51">
        <f t="shared" ref="K46" si="149">+IFERROR(K45/J45-1,"nm")</f>
        <v>0</v>
      </c>
      <c r="L46" s="51">
        <f t="shared" ref="L46" si="150">+IFERROR(L45/K45-1,"nm")</f>
        <v>0</v>
      </c>
      <c r="M46" s="51">
        <f t="shared" ref="M46" si="151">+IFERROR(M45/L45-1,"nm")</f>
        <v>0</v>
      </c>
      <c r="N46" s="51">
        <f t="shared" ref="N46" si="152">+IFERROR(N45/M45-1,"nm")</f>
        <v>0</v>
      </c>
    </row>
    <row r="47" spans="1:14" x14ac:dyDescent="0.2">
      <c r="A47" s="50" t="s">
        <v>133</v>
      </c>
      <c r="B47" s="51">
        <f t="shared" ref="B47:H47" si="153">+IFERROR(B45/B$21,"nm")</f>
        <v>0</v>
      </c>
      <c r="C47" s="51">
        <f t="shared" si="153"/>
        <v>0</v>
      </c>
      <c r="D47" s="51">
        <f t="shared" si="153"/>
        <v>0</v>
      </c>
      <c r="E47" s="51">
        <f t="shared" si="153"/>
        <v>1.3194210703466847E-2</v>
      </c>
      <c r="F47" s="51">
        <f t="shared" si="153"/>
        <v>7.3575650861526856E-3</v>
      </c>
      <c r="G47" s="51">
        <f t="shared" si="153"/>
        <v>7.5945871306268989E-3</v>
      </c>
      <c r="H47" s="51">
        <f t="shared" si="153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54">+J47</f>
        <v>7.9551027080041418E-3</v>
      </c>
      <c r="L47" s="56">
        <f t="shared" si="154"/>
        <v>7.9551027080041418E-3</v>
      </c>
      <c r="M47" s="56">
        <f t="shared" si="154"/>
        <v>7.9551027080041418E-3</v>
      </c>
      <c r="N47" s="56">
        <f t="shared" si="154"/>
        <v>7.9551027080041418E-3</v>
      </c>
    </row>
    <row r="48" spans="1:14" x14ac:dyDescent="0.2">
      <c r="A48" s="9" t="s">
        <v>143</v>
      </c>
      <c r="B48" s="9">
        <f>+Historicals!B170</f>
        <v>632</v>
      </c>
      <c r="C48" s="9">
        <f>+Historicals!C170</f>
        <v>742</v>
      </c>
      <c r="D48" s="9">
        <f>+Historicals!D170</f>
        <v>819</v>
      </c>
      <c r="E48" s="9">
        <f>+Historicals!E170</f>
        <v>848</v>
      </c>
      <c r="F48" s="9">
        <f>+Historicals!F170</f>
        <v>814</v>
      </c>
      <c r="G48" s="9">
        <f>+Historicals!G170</f>
        <v>645</v>
      </c>
      <c r="H48" s="9">
        <f>+Historicals!H170</f>
        <v>617</v>
      </c>
      <c r="I48" s="9">
        <f>+Historicals!I170</f>
        <v>639</v>
      </c>
      <c r="J48" s="52">
        <f>+J21*J50</f>
        <v>639.00000000000011</v>
      </c>
      <c r="K48" s="52">
        <f t="shared" ref="K48:N48" si="155">+K21*K50</f>
        <v>639.00000000000011</v>
      </c>
      <c r="L48" s="52">
        <f t="shared" si="155"/>
        <v>639.00000000000011</v>
      </c>
      <c r="M48" s="52">
        <f t="shared" si="155"/>
        <v>639.00000000000011</v>
      </c>
      <c r="N48" s="52">
        <f t="shared" si="155"/>
        <v>639.00000000000011</v>
      </c>
    </row>
    <row r="49" spans="1:14" x14ac:dyDescent="0.2">
      <c r="A49" s="50" t="s">
        <v>129</v>
      </c>
      <c r="B49" s="51" t="str">
        <f t="shared" ref="B49" si="156">+IFERROR(B48/A48-1,"nm")</f>
        <v>nm</v>
      </c>
      <c r="C49" s="51">
        <f t="shared" ref="C49" si="157">+IFERROR(C48/B48-1,"nm")</f>
        <v>0.17405063291139244</v>
      </c>
      <c r="D49" s="51">
        <f t="shared" ref="D49" si="158">+IFERROR(D48/C48-1,"nm")</f>
        <v>0.10377358490566047</v>
      </c>
      <c r="E49" s="51">
        <f t="shared" ref="E49" si="159">+IFERROR(E48/D48-1,"nm")</f>
        <v>3.5409035409035505E-2</v>
      </c>
      <c r="F49" s="51">
        <f t="shared" ref="F49" si="160">+IFERROR(F48/E48-1,"nm")</f>
        <v>-4.0094339622641528E-2</v>
      </c>
      <c r="G49" s="51">
        <f t="shared" ref="G49" si="161">+IFERROR(G48/F48-1,"nm")</f>
        <v>-0.20761670761670759</v>
      </c>
      <c r="H49" s="51">
        <f t="shared" ref="H49" si="162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63">+K50+K51</f>
        <v>3.4817196098730456E-2</v>
      </c>
      <c r="L49" s="51">
        <f t="shared" ref="L49" si="164">+L50+L51</f>
        <v>3.4817196098730456E-2</v>
      </c>
      <c r="M49" s="51">
        <f t="shared" ref="M49" si="165">+M50+M51</f>
        <v>3.4817196098730456E-2</v>
      </c>
      <c r="N49" s="51">
        <f t="shared" ref="N49" si="166">+N50+N51</f>
        <v>3.4817196098730456E-2</v>
      </c>
    </row>
    <row r="50" spans="1:14" x14ac:dyDescent="0.2">
      <c r="A50" s="50" t="s">
        <v>133</v>
      </c>
      <c r="B50" s="51">
        <f t="shared" ref="B50:H50" si="167">+IFERROR(B48/B$21,"nm")</f>
        <v>4.599708879184862E-2</v>
      </c>
      <c r="C50" s="51">
        <f t="shared" si="167"/>
        <v>5.0257382823083174E-2</v>
      </c>
      <c r="D50" s="51">
        <f t="shared" si="167"/>
        <v>5.3824921135646686E-2</v>
      </c>
      <c r="E50" s="51">
        <f t="shared" si="167"/>
        <v>5.7085156512958597E-2</v>
      </c>
      <c r="F50" s="51">
        <f t="shared" si="167"/>
        <v>5.1188529744686205E-2</v>
      </c>
      <c r="G50" s="51">
        <f t="shared" si="167"/>
        <v>4.4531897265948632E-2</v>
      </c>
      <c r="H50" s="51">
        <f t="shared" si="167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8">+J50</f>
        <v>3.4817196098730456E-2</v>
      </c>
      <c r="L50" s="56">
        <f t="shared" si="168"/>
        <v>3.4817196098730456E-2</v>
      </c>
      <c r="M50" s="56">
        <f t="shared" si="168"/>
        <v>3.4817196098730456E-2</v>
      </c>
      <c r="N50" s="56">
        <f t="shared" si="168"/>
        <v>3.4817196098730456E-2</v>
      </c>
    </row>
    <row r="51" spans="1:14" x14ac:dyDescent="0.2">
      <c r="A51" s="47" t="s">
        <v>157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">
      <c r="A52" s="9" t="s">
        <v>136</v>
      </c>
      <c r="E52">
        <f>Historicals!E116</f>
        <v>9242</v>
      </c>
      <c r="F52">
        <f>Historicals!F116</f>
        <v>9812</v>
      </c>
      <c r="G52">
        <f>Historicals!G116</f>
        <v>9347</v>
      </c>
      <c r="H52">
        <f>Historicals!H116</f>
        <v>11456</v>
      </c>
      <c r="I52">
        <f>Historicals!I116</f>
        <v>12479</v>
      </c>
      <c r="J52">
        <f>J54+J58+J62</f>
        <v>12479</v>
      </c>
      <c r="K52">
        <f t="shared" ref="K52:N52" si="169">K54+K58+K62</f>
        <v>12479</v>
      </c>
      <c r="L52">
        <f t="shared" si="169"/>
        <v>12479</v>
      </c>
      <c r="M52">
        <f t="shared" si="169"/>
        <v>12479</v>
      </c>
      <c r="N52">
        <f t="shared" si="169"/>
        <v>12479</v>
      </c>
    </row>
    <row r="53" spans="1:14" x14ac:dyDescent="0.2">
      <c r="A53" s="48" t="s">
        <v>129</v>
      </c>
      <c r="E53" s="63" t="s">
        <v>158</v>
      </c>
      <c r="F53" s="64">
        <f>F52/E52-1</f>
        <v>6.1674962129409261E-2</v>
      </c>
      <c r="G53" s="64">
        <f t="shared" ref="G53:I53" si="170">G52/F52-1</f>
        <v>-4.7390949857317621E-2</v>
      </c>
      <c r="H53" s="64">
        <f t="shared" si="170"/>
        <v>0.22563389322777372</v>
      </c>
      <c r="I53" s="61">
        <f t="shared" si="170"/>
        <v>8.9298184357541999E-2</v>
      </c>
      <c r="J53" s="64">
        <f>J52/I52-1</f>
        <v>0</v>
      </c>
      <c r="K53" s="64">
        <f t="shared" ref="K53:N53" si="171">K52/J52-1</f>
        <v>0</v>
      </c>
      <c r="L53" s="64">
        <f t="shared" si="171"/>
        <v>0</v>
      </c>
      <c r="M53" s="64">
        <f t="shared" si="171"/>
        <v>0</v>
      </c>
      <c r="N53" s="64">
        <f t="shared" si="171"/>
        <v>0</v>
      </c>
    </row>
    <row r="54" spans="1:14" x14ac:dyDescent="0.2">
      <c r="A54" s="49" t="s">
        <v>113</v>
      </c>
      <c r="E54">
        <f>Historicals!E117</f>
        <v>5875</v>
      </c>
      <c r="F54">
        <f>Historicals!F117</f>
        <v>6293</v>
      </c>
      <c r="G54">
        <f>Historicals!G117</f>
        <v>5892</v>
      </c>
      <c r="H54">
        <f>Historicals!H117</f>
        <v>6970</v>
      </c>
      <c r="I54">
        <f>Historicals!I117</f>
        <v>7388</v>
      </c>
      <c r="J54" s="3">
        <f>+I54*(1+J55)</f>
        <v>7388</v>
      </c>
      <c r="K54" s="3">
        <f t="shared" ref="K54" si="172">+J54*(1+K55)</f>
        <v>7388</v>
      </c>
      <c r="L54" s="3">
        <f t="shared" ref="L54" si="173">+K54*(1+L55)</f>
        <v>7388</v>
      </c>
      <c r="M54" s="3">
        <f t="shared" ref="M54" si="174">+L54*(1+M55)</f>
        <v>7388</v>
      </c>
      <c r="N54" s="3">
        <f t="shared" ref="N54" si="175">+M54*(1+N55)</f>
        <v>7388</v>
      </c>
    </row>
    <row r="55" spans="1:14" x14ac:dyDescent="0.2">
      <c r="A55" s="48" t="s">
        <v>129</v>
      </c>
      <c r="E55" s="63" t="s">
        <v>158</v>
      </c>
      <c r="F55" s="64">
        <f>F54/E54-1</f>
        <v>7.1148936170212673E-2</v>
      </c>
      <c r="G55" s="64">
        <f t="shared" ref="G55:I55" si="176">G54/F54-1</f>
        <v>-6.3721595423486432E-2</v>
      </c>
      <c r="H55" s="64">
        <f t="shared" si="176"/>
        <v>0.18295994568907004</v>
      </c>
      <c r="I55" s="64">
        <f t="shared" si="176"/>
        <v>5.9971305595408975E-2</v>
      </c>
      <c r="J55" s="73">
        <f>J56+J57</f>
        <v>0</v>
      </c>
      <c r="K55" s="73">
        <f t="shared" ref="K55:N55" si="177">K56+K57</f>
        <v>0</v>
      </c>
      <c r="L55" s="73">
        <f t="shared" si="177"/>
        <v>0</v>
      </c>
      <c r="M55" s="73">
        <f t="shared" si="177"/>
        <v>0</v>
      </c>
      <c r="N55" s="73">
        <f t="shared" si="177"/>
        <v>0</v>
      </c>
    </row>
    <row r="56" spans="1:14" x14ac:dyDescent="0.2">
      <c r="A56" s="48" t="s">
        <v>137</v>
      </c>
      <c r="E56" s="61">
        <f>Historicals!E221</f>
        <v>0.13</v>
      </c>
      <c r="F56" s="61">
        <f>Historicals!F221</f>
        <v>7.0000000000000007E-2</v>
      </c>
      <c r="G56" s="61">
        <f>Historicals!G221</f>
        <v>-0.06</v>
      </c>
      <c r="H56" s="61">
        <f>Historicals!H221</f>
        <v>0.18</v>
      </c>
      <c r="I56" s="61">
        <f>Historicals!I221</f>
        <v>0.09</v>
      </c>
      <c r="J56" s="56">
        <v>0</v>
      </c>
      <c r="K56" s="56">
        <f t="shared" ref="K56:K57" si="178">+J56</f>
        <v>0</v>
      </c>
      <c r="L56" s="56">
        <f t="shared" ref="L56:L57" si="179">+K56</f>
        <v>0</v>
      </c>
      <c r="M56" s="56">
        <f t="shared" ref="M56:M57" si="180">+L56</f>
        <v>0</v>
      </c>
      <c r="N56" s="56">
        <f t="shared" ref="N56:N57" si="181">+M56</f>
        <v>0</v>
      </c>
    </row>
    <row r="57" spans="1:14" x14ac:dyDescent="0.2">
      <c r="A57" s="48" t="s">
        <v>138</v>
      </c>
      <c r="E57" t="s">
        <v>158</v>
      </c>
      <c r="F57" s="61">
        <f>F55-F56</f>
        <v>1.1489361702126666E-3</v>
      </c>
      <c r="G57" s="61">
        <f t="shared" ref="G57:I57" si="182">G55-G56</f>
        <v>-3.7215954234864346E-3</v>
      </c>
      <c r="H57" s="61">
        <f t="shared" si="182"/>
        <v>2.9599456890700426E-3</v>
      </c>
      <c r="I57" s="61">
        <f t="shared" si="182"/>
        <v>-3.0028694404591022E-2</v>
      </c>
      <c r="J57" s="56">
        <v>0</v>
      </c>
      <c r="K57" s="56">
        <f t="shared" si="178"/>
        <v>0</v>
      </c>
      <c r="L57" s="56">
        <f t="shared" si="179"/>
        <v>0</v>
      </c>
      <c r="M57" s="56">
        <f t="shared" si="180"/>
        <v>0</v>
      </c>
      <c r="N57" s="56">
        <f t="shared" si="181"/>
        <v>0</v>
      </c>
    </row>
    <row r="58" spans="1:14" x14ac:dyDescent="0.2">
      <c r="A58" s="49" t="s">
        <v>114</v>
      </c>
      <c r="E58">
        <f>Historicals!E118</f>
        <v>2940</v>
      </c>
      <c r="F58">
        <f>Historicals!F118</f>
        <v>3087</v>
      </c>
      <c r="G58">
        <f>Historicals!G118</f>
        <v>3053</v>
      </c>
      <c r="H58">
        <f>Historicals!H118</f>
        <v>3996</v>
      </c>
      <c r="I58">
        <f>Historicals!I118</f>
        <v>4527</v>
      </c>
      <c r="J58">
        <f>I58*(1+J59)</f>
        <v>4527</v>
      </c>
      <c r="K58">
        <f t="shared" ref="K58:N58" si="183">J58*(1+K59)</f>
        <v>4527</v>
      </c>
      <c r="L58">
        <f t="shared" si="183"/>
        <v>4527</v>
      </c>
      <c r="M58">
        <f t="shared" si="183"/>
        <v>4527</v>
      </c>
      <c r="N58">
        <f t="shared" si="183"/>
        <v>4527</v>
      </c>
    </row>
    <row r="59" spans="1:14" x14ac:dyDescent="0.2">
      <c r="A59" s="48" t="s">
        <v>129</v>
      </c>
      <c r="E59" s="63" t="s">
        <v>158</v>
      </c>
      <c r="F59" s="64">
        <f>F58/E58-1</f>
        <v>5.0000000000000044E-2</v>
      </c>
      <c r="G59" s="64">
        <f t="shared" ref="G59:I59" si="184">G58/F58-1</f>
        <v>-1.1013929381276322E-2</v>
      </c>
      <c r="H59" s="64">
        <f t="shared" si="184"/>
        <v>0.30887651490337364</v>
      </c>
      <c r="I59" s="64">
        <f t="shared" si="184"/>
        <v>0.13288288288288297</v>
      </c>
      <c r="J59" s="73">
        <f>J60+J61</f>
        <v>0</v>
      </c>
      <c r="K59" s="73">
        <f t="shared" ref="K59:N59" si="185">K60+K61</f>
        <v>0</v>
      </c>
      <c r="L59" s="73">
        <f t="shared" si="185"/>
        <v>0</v>
      </c>
      <c r="M59" s="73">
        <f t="shared" si="185"/>
        <v>0</v>
      </c>
      <c r="N59" s="73">
        <f t="shared" si="185"/>
        <v>0</v>
      </c>
    </row>
    <row r="60" spans="1:14" x14ac:dyDescent="0.2">
      <c r="A60" s="48" t="s">
        <v>137</v>
      </c>
      <c r="E60" s="64">
        <f>Historicals!E222</f>
        <v>0.23</v>
      </c>
      <c r="F60" s="64">
        <f>Historicals!F222</f>
        <v>0.05</v>
      </c>
      <c r="G60" s="64">
        <f>Historicals!G222</f>
        <v>-0.01</v>
      </c>
      <c r="H60" s="64">
        <f>Historicals!H222</f>
        <v>0.31</v>
      </c>
      <c r="I60" s="64">
        <f>Historicals!I222</f>
        <v>0.16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</row>
    <row r="61" spans="1:14" x14ac:dyDescent="0.2">
      <c r="A61" s="48" t="s">
        <v>138</v>
      </c>
      <c r="E61" s="63" t="s">
        <v>158</v>
      </c>
      <c r="F61" s="64">
        <f>F59-F60</f>
        <v>0</v>
      </c>
      <c r="G61" s="64">
        <f t="shared" ref="G61:I61" si="186">G59-G60</f>
        <v>-1.0139293812763215E-3</v>
      </c>
      <c r="H61" s="64">
        <f t="shared" si="186"/>
        <v>-1.1234850966263532E-3</v>
      </c>
      <c r="I61" s="64">
        <f t="shared" si="186"/>
        <v>-2.7117117117117034E-2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</row>
    <row r="62" spans="1:14" x14ac:dyDescent="0.2">
      <c r="A62" s="49" t="s">
        <v>115</v>
      </c>
      <c r="E62">
        <f>Historicals!E119</f>
        <v>427</v>
      </c>
      <c r="F62">
        <f>Historicals!F119</f>
        <v>432</v>
      </c>
      <c r="G62">
        <f>Historicals!G119</f>
        <v>402</v>
      </c>
      <c r="H62">
        <f>Historicals!H119</f>
        <v>490</v>
      </c>
      <c r="I62">
        <f>Historicals!I119</f>
        <v>564</v>
      </c>
      <c r="J62">
        <f>I62*(1+J63)</f>
        <v>564</v>
      </c>
      <c r="K62">
        <f t="shared" ref="K62:N62" si="187">J62*(1+K63)</f>
        <v>564</v>
      </c>
      <c r="L62">
        <f t="shared" si="187"/>
        <v>564</v>
      </c>
      <c r="M62">
        <f t="shared" si="187"/>
        <v>564</v>
      </c>
      <c r="N62">
        <f t="shared" si="187"/>
        <v>564</v>
      </c>
    </row>
    <row r="63" spans="1:14" x14ac:dyDescent="0.2">
      <c r="A63" s="48" t="s">
        <v>129</v>
      </c>
      <c r="E63" s="63" t="s">
        <v>158</v>
      </c>
      <c r="F63" s="64">
        <f>F62/E62-1</f>
        <v>1.1709601873536313E-2</v>
      </c>
      <c r="G63" s="64">
        <f t="shared" ref="G63:I63" si="188">G62/F62-1</f>
        <v>-6.944444444444442E-2</v>
      </c>
      <c r="H63" s="64">
        <f t="shared" si="188"/>
        <v>0.21890547263681581</v>
      </c>
      <c r="I63" s="64">
        <f t="shared" si="188"/>
        <v>0.15102040816326534</v>
      </c>
      <c r="J63" s="73">
        <f>J64+J65</f>
        <v>0</v>
      </c>
      <c r="K63" s="73">
        <f t="shared" ref="K63:N63" si="189">K64+K65</f>
        <v>0</v>
      </c>
      <c r="L63" s="73">
        <f t="shared" si="189"/>
        <v>0</v>
      </c>
      <c r="M63" s="73">
        <f t="shared" si="189"/>
        <v>0</v>
      </c>
      <c r="N63" s="73">
        <f t="shared" si="189"/>
        <v>0</v>
      </c>
    </row>
    <row r="64" spans="1:14" x14ac:dyDescent="0.2">
      <c r="A64" s="48" t="s">
        <v>137</v>
      </c>
      <c r="E64" s="64">
        <f>Historicals!E223</f>
        <v>0.11</v>
      </c>
      <c r="F64" s="64">
        <f>Historicals!F223</f>
        <v>0.01</v>
      </c>
      <c r="G64" s="64">
        <f>Historicals!G223</f>
        <v>-7.0000000000000007E-2</v>
      </c>
      <c r="H64" s="64">
        <f>Historicals!H223</f>
        <v>0.22</v>
      </c>
      <c r="I64" s="64">
        <f>Historicals!I223</f>
        <v>0.17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</row>
    <row r="65" spans="1:14" x14ac:dyDescent="0.2">
      <c r="A65" s="48" t="s">
        <v>138</v>
      </c>
      <c r="E65" s="63" t="s">
        <v>158</v>
      </c>
      <c r="F65" s="64">
        <f>F63-F64</f>
        <v>1.7096018735363126E-3</v>
      </c>
      <c r="G65" s="64">
        <f t="shared" ref="G65:I65" si="190">G63-G64</f>
        <v>5.5555555555558689E-4</v>
      </c>
      <c r="H65" s="64">
        <f t="shared" si="190"/>
        <v>-1.094527363184189E-3</v>
      </c>
      <c r="I65" s="64">
        <f t="shared" si="190"/>
        <v>-1.8979591836734672E-2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</row>
    <row r="66" spans="1:14" x14ac:dyDescent="0.2">
      <c r="A66" s="9" t="s">
        <v>130</v>
      </c>
      <c r="E66" s="66">
        <f>E69+E73</f>
        <v>1703</v>
      </c>
      <c r="F66" s="66">
        <f t="shared" ref="F66:I66" si="191">F69+F73</f>
        <v>2106</v>
      </c>
      <c r="G66" s="66">
        <f t="shared" si="191"/>
        <v>1673</v>
      </c>
      <c r="H66" s="66">
        <f t="shared" si="191"/>
        <v>2571</v>
      </c>
      <c r="I66" s="66">
        <f t="shared" si="191"/>
        <v>3427</v>
      </c>
      <c r="J66" s="52">
        <f>+J52*J68</f>
        <v>3427</v>
      </c>
      <c r="K66" s="52">
        <f t="shared" ref="K66:N66" si="192">+K52*K68</f>
        <v>3427</v>
      </c>
      <c r="L66" s="52">
        <f t="shared" si="192"/>
        <v>3427</v>
      </c>
      <c r="M66" s="52">
        <f t="shared" si="192"/>
        <v>3427</v>
      </c>
      <c r="N66" s="52">
        <f t="shared" si="192"/>
        <v>3427</v>
      </c>
    </row>
    <row r="67" spans="1:14" x14ac:dyDescent="0.2">
      <c r="A67" s="50" t="s">
        <v>129</v>
      </c>
      <c r="E67" s="63" t="s">
        <v>158</v>
      </c>
      <c r="F67" s="62">
        <f>F66/E66-1</f>
        <v>0.23664122137404586</v>
      </c>
      <c r="G67" s="62">
        <f t="shared" ref="G67:I67" si="193">G66/F66-1</f>
        <v>-0.20560303893637222</v>
      </c>
      <c r="H67" s="62">
        <f t="shared" si="193"/>
        <v>0.53676031081888831</v>
      </c>
      <c r="I67" s="62">
        <f t="shared" si="193"/>
        <v>0.33294437961882539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</row>
    <row r="68" spans="1:14" x14ac:dyDescent="0.2">
      <c r="A68" s="50" t="s">
        <v>131</v>
      </c>
      <c r="E68" s="62">
        <f>E66/E52</f>
        <v>0.18426747457260334</v>
      </c>
      <c r="F68" s="62">
        <f t="shared" ref="F68:I68" si="194">F66/F52</f>
        <v>0.21463514064410924</v>
      </c>
      <c r="G68" s="62">
        <f t="shared" si="194"/>
        <v>0.17898791055953783</v>
      </c>
      <c r="H68" s="62">
        <f t="shared" si="194"/>
        <v>0.22442388268156424</v>
      </c>
      <c r="I68" s="62">
        <f t="shared" si="194"/>
        <v>0.27462136389133746</v>
      </c>
      <c r="J68" s="62">
        <f>I68</f>
        <v>0.27462136389133746</v>
      </c>
      <c r="K68" s="62">
        <f t="shared" ref="K68:N68" si="195">J68</f>
        <v>0.27462136389133746</v>
      </c>
      <c r="L68" s="62">
        <f t="shared" si="195"/>
        <v>0.27462136389133746</v>
      </c>
      <c r="M68" s="62">
        <f t="shared" si="195"/>
        <v>0.27462136389133746</v>
      </c>
      <c r="N68" s="62">
        <f t="shared" si="195"/>
        <v>0.27462136389133746</v>
      </c>
    </row>
    <row r="69" spans="1:14" x14ac:dyDescent="0.2">
      <c r="A69" s="9" t="s">
        <v>132</v>
      </c>
      <c r="E69" s="67">
        <v>116</v>
      </c>
      <c r="F69" s="67">
        <v>111</v>
      </c>
      <c r="G69" s="67">
        <v>132</v>
      </c>
      <c r="H69" s="9">
        <v>136</v>
      </c>
      <c r="I69" s="9">
        <v>134</v>
      </c>
      <c r="J69" s="52">
        <f>J72*J79</f>
        <v>134</v>
      </c>
      <c r="K69" s="52">
        <f t="shared" ref="K69:N69" si="196">+K72*K79</f>
        <v>134</v>
      </c>
      <c r="L69" s="52">
        <f t="shared" si="196"/>
        <v>134</v>
      </c>
      <c r="M69" s="52">
        <f t="shared" si="196"/>
        <v>134</v>
      </c>
      <c r="N69" s="52">
        <f t="shared" si="196"/>
        <v>134</v>
      </c>
    </row>
    <row r="70" spans="1:14" x14ac:dyDescent="0.2">
      <c r="A70" s="50" t="s">
        <v>129</v>
      </c>
      <c r="E70" s="63" t="str">
        <f>IFERROR(E69/D69-1, "nm")</f>
        <v>nm</v>
      </c>
      <c r="F70" s="62">
        <f>IFERROR(F69/E69-1, "nm")</f>
        <v>-4.31034482758621E-2</v>
      </c>
      <c r="G70" s="62">
        <f>IFERROR(G69/F69-1, "nm")</f>
        <v>0.18918918918918926</v>
      </c>
      <c r="H70" s="62">
        <f>IFERROR(H69/G69-1, "nm")</f>
        <v>3.0303030303030276E-2</v>
      </c>
      <c r="I70" s="62">
        <f>IFERROR(I69/H69-1, "nm")</f>
        <v>-1.4705882352941124E-2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</row>
    <row r="71" spans="1:14" x14ac:dyDescent="0.2">
      <c r="A71" s="50" t="s">
        <v>133</v>
      </c>
      <c r="E71" s="61">
        <f>E69/E52</f>
        <v>1.2551395801774508E-2</v>
      </c>
      <c r="F71" s="61">
        <f t="shared" ref="F71:I71" si="197">F69/F52</f>
        <v>1.1312678353037097E-2</v>
      </c>
      <c r="G71" s="61">
        <f t="shared" si="197"/>
        <v>1.4122178239007167E-2</v>
      </c>
      <c r="H71" s="61">
        <f t="shared" si="197"/>
        <v>1.1871508379888268E-2</v>
      </c>
      <c r="I71" s="61">
        <f t="shared" si="197"/>
        <v>1.0738039907043834E-2</v>
      </c>
      <c r="J71" s="61">
        <f>I71</f>
        <v>1.0738039907043834E-2</v>
      </c>
      <c r="K71" s="61">
        <f t="shared" ref="K71:N71" si="198">J71</f>
        <v>1.0738039907043834E-2</v>
      </c>
      <c r="L71" s="61">
        <f t="shared" si="198"/>
        <v>1.0738039907043834E-2</v>
      </c>
      <c r="M71" s="61">
        <f t="shared" si="198"/>
        <v>1.0738039907043834E-2</v>
      </c>
      <c r="N71" s="61">
        <f t="shared" si="198"/>
        <v>1.0738039907043834E-2</v>
      </c>
    </row>
    <row r="72" spans="1:14" x14ac:dyDescent="0.2">
      <c r="A72" s="50" t="s">
        <v>142</v>
      </c>
      <c r="E72" s="61">
        <f>E69/E79</f>
        <v>0.13663133097762073</v>
      </c>
      <c r="F72" s="61">
        <f t="shared" ref="F72:I72" si="199">F69/F79</f>
        <v>0.11948331539289558</v>
      </c>
      <c r="G72" s="61">
        <f t="shared" si="199"/>
        <v>0.14915254237288136</v>
      </c>
      <c r="H72" s="61">
        <f t="shared" si="199"/>
        <v>0.1384928716904277</v>
      </c>
      <c r="I72" s="61">
        <f t="shared" si="199"/>
        <v>0.14565217391304347</v>
      </c>
      <c r="J72" s="61">
        <f>I72</f>
        <v>0.14565217391304347</v>
      </c>
      <c r="K72" s="61">
        <f t="shared" ref="K72:N72" si="200">J72</f>
        <v>0.14565217391304347</v>
      </c>
      <c r="L72" s="61">
        <f t="shared" si="200"/>
        <v>0.14565217391304347</v>
      </c>
      <c r="M72" s="61">
        <f t="shared" si="200"/>
        <v>0.14565217391304347</v>
      </c>
      <c r="N72" s="61">
        <f t="shared" si="200"/>
        <v>0.14565217391304347</v>
      </c>
    </row>
    <row r="73" spans="1:14" x14ac:dyDescent="0.2">
      <c r="A73" s="9" t="s">
        <v>134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66">
        <f>J66-J69</f>
        <v>3293</v>
      </c>
      <c r="K73" s="66">
        <f t="shared" ref="K73:N73" si="201">K66-K69</f>
        <v>3293</v>
      </c>
      <c r="L73" s="66">
        <f t="shared" si="201"/>
        <v>3293</v>
      </c>
      <c r="M73" s="66">
        <f t="shared" si="201"/>
        <v>3293</v>
      </c>
      <c r="N73" s="66">
        <f t="shared" si="201"/>
        <v>3293</v>
      </c>
    </row>
    <row r="74" spans="1:14" x14ac:dyDescent="0.2">
      <c r="A74" s="50" t="s">
        <v>129</v>
      </c>
      <c r="E74" s="64" t="s">
        <v>158</v>
      </c>
      <c r="F74" s="62">
        <f t="shared" ref="F74:I74" si="202">F73/E73-1</f>
        <v>0.25708884688090738</v>
      </c>
      <c r="G74" s="62">
        <f t="shared" si="202"/>
        <v>-0.22756892230576442</v>
      </c>
      <c r="H74" s="62">
        <f t="shared" si="202"/>
        <v>0.58014276443867629</v>
      </c>
      <c r="I74" s="62">
        <f t="shared" si="202"/>
        <v>0.3523613963039014</v>
      </c>
      <c r="J74" s="51">
        <f t="shared" ref="J74" si="203">+IFERROR(J73/I73-1,"nm")</f>
        <v>0</v>
      </c>
      <c r="K74" s="51">
        <f t="shared" ref="K74" si="204">+IFERROR(K73/J73-1,"nm")</f>
        <v>0</v>
      </c>
      <c r="L74" s="51">
        <f t="shared" ref="L74" si="205">+IFERROR(L73/K73-1,"nm")</f>
        <v>0</v>
      </c>
      <c r="M74" s="51">
        <f t="shared" ref="M74" si="206">+IFERROR(M73/L73-1,"nm")</f>
        <v>0</v>
      </c>
      <c r="N74" s="51">
        <f t="shared" ref="N74" si="207">+IFERROR(N73/M73-1,"nm")</f>
        <v>0</v>
      </c>
    </row>
    <row r="75" spans="1:14" x14ac:dyDescent="0.2">
      <c r="A75" s="50" t="s">
        <v>131</v>
      </c>
      <c r="E75" s="62">
        <f>E73/E52</f>
        <v>0.17171607877082881</v>
      </c>
      <c r="F75" s="62">
        <f t="shared" ref="F75:I75" si="208">F73/F52</f>
        <v>0.20332246229107215</v>
      </c>
      <c r="G75" s="62">
        <f t="shared" si="208"/>
        <v>0.16486573232053064</v>
      </c>
      <c r="H75" s="62">
        <f t="shared" si="208"/>
        <v>0.21255237430167598</v>
      </c>
      <c r="I75" s="62">
        <f t="shared" si="208"/>
        <v>0.26388332398429359</v>
      </c>
      <c r="J75" s="61">
        <f>I75</f>
        <v>0.26388332398429359</v>
      </c>
      <c r="K75" s="61">
        <f t="shared" ref="K75:N75" si="209">J75</f>
        <v>0.26388332398429359</v>
      </c>
      <c r="L75" s="61">
        <f t="shared" si="209"/>
        <v>0.26388332398429359</v>
      </c>
      <c r="M75" s="61">
        <f t="shared" si="209"/>
        <v>0.26388332398429359</v>
      </c>
      <c r="N75" s="61">
        <f t="shared" si="209"/>
        <v>0.26388332398429359</v>
      </c>
    </row>
    <row r="76" spans="1:14" x14ac:dyDescent="0.2">
      <c r="A76" s="9" t="s">
        <v>135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>
        <f>J52*J78</f>
        <v>196.99999999999997</v>
      </c>
      <c r="K76">
        <f t="shared" ref="K76:N76" si="210">K52*K78</f>
        <v>196.99999999999997</v>
      </c>
      <c r="L76">
        <f t="shared" si="210"/>
        <v>196.99999999999997</v>
      </c>
      <c r="M76">
        <f t="shared" si="210"/>
        <v>196.99999999999997</v>
      </c>
      <c r="N76">
        <f t="shared" si="210"/>
        <v>196.99999999999997</v>
      </c>
    </row>
    <row r="77" spans="1:14" x14ac:dyDescent="0.2">
      <c r="A77" s="50" t="s">
        <v>129</v>
      </c>
      <c r="E77" s="63" t="s">
        <v>158</v>
      </c>
      <c r="F77" s="62">
        <f>F76/E76-1</f>
        <v>-2.9166666666666674E-2</v>
      </c>
      <c r="G77" s="62">
        <f t="shared" ref="G77:I77" si="211">G76/F76-1</f>
        <v>-0.40343347639484983</v>
      </c>
      <c r="H77" s="62">
        <f t="shared" si="211"/>
        <v>0.10071942446043169</v>
      </c>
      <c r="I77" s="62">
        <f t="shared" si="211"/>
        <v>0.28758169934640532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</row>
    <row r="78" spans="1:14" x14ac:dyDescent="0.2">
      <c r="A78" s="50" t="s">
        <v>133</v>
      </c>
      <c r="E78" s="61">
        <f>E76/E52</f>
        <v>2.5968405107119671E-2</v>
      </c>
      <c r="F78" s="61">
        <f t="shared" ref="F78:I78" si="212">F76/F52</f>
        <v>2.3746432939258051E-2</v>
      </c>
      <c r="G78" s="61">
        <f t="shared" si="212"/>
        <v>1.4871081630469669E-2</v>
      </c>
      <c r="H78" s="61">
        <f t="shared" si="212"/>
        <v>1.3355446927374302E-2</v>
      </c>
      <c r="I78" s="61">
        <f t="shared" si="212"/>
        <v>1.5786521355877874E-2</v>
      </c>
      <c r="J78" s="61">
        <f>I78</f>
        <v>1.5786521355877874E-2</v>
      </c>
      <c r="K78" s="61">
        <f t="shared" ref="K78:N78" si="213">J78</f>
        <v>1.5786521355877874E-2</v>
      </c>
      <c r="L78" s="61">
        <f t="shared" si="213"/>
        <v>1.5786521355877874E-2</v>
      </c>
      <c r="M78" s="61">
        <f t="shared" si="213"/>
        <v>1.5786521355877874E-2</v>
      </c>
      <c r="N78" s="61">
        <f t="shared" si="213"/>
        <v>1.5786521355877874E-2</v>
      </c>
    </row>
    <row r="79" spans="1:14" ht="16" x14ac:dyDescent="0.2">
      <c r="A79" s="76" t="s">
        <v>143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214">K52*K81</f>
        <v>920.00000000000011</v>
      </c>
      <c r="L79">
        <f t="shared" si="214"/>
        <v>920.00000000000011</v>
      </c>
      <c r="M79">
        <f t="shared" si="214"/>
        <v>920.00000000000011</v>
      </c>
      <c r="N79">
        <f t="shared" si="214"/>
        <v>920.00000000000011</v>
      </c>
    </row>
    <row r="80" spans="1:14" x14ac:dyDescent="0.2">
      <c r="A80" s="50" t="s">
        <v>129</v>
      </c>
      <c r="E80" t="s">
        <v>158</v>
      </c>
      <c r="F80" s="61">
        <f>F79/E79-1</f>
        <v>9.4228504122497059E-2</v>
      </c>
      <c r="G80" s="61">
        <f t="shared" ref="G80:I80" si="215">G79/F79-1</f>
        <v>-4.7362755651237931E-2</v>
      </c>
      <c r="H80" s="61">
        <f t="shared" si="215"/>
        <v>0.1096045197740112</v>
      </c>
      <c r="I80" s="61">
        <f t="shared" si="215"/>
        <v>-6.313645621181263E-2</v>
      </c>
      <c r="J80" s="51">
        <f>J79/I79-1</f>
        <v>0</v>
      </c>
      <c r="K80" s="51">
        <f t="shared" ref="K80:N80" si="216">K79/J79-1</f>
        <v>0</v>
      </c>
      <c r="L80" s="51">
        <f t="shared" si="216"/>
        <v>0</v>
      </c>
      <c r="M80" s="51">
        <f t="shared" si="216"/>
        <v>0</v>
      </c>
      <c r="N80" s="51">
        <f t="shared" si="216"/>
        <v>0</v>
      </c>
    </row>
    <row r="81" spans="1:14" x14ac:dyDescent="0.2">
      <c r="A81" s="50" t="s">
        <v>133</v>
      </c>
      <c r="E81" s="61">
        <f>E79/E52</f>
        <v>9.1863233066435832E-2</v>
      </c>
      <c r="F81" s="61">
        <f t="shared" ref="F81:I81" si="217">F79/F52</f>
        <v>9.4679983693436609E-2</v>
      </c>
      <c r="G81" s="61">
        <f t="shared" si="217"/>
        <v>9.4682785920616241E-2</v>
      </c>
      <c r="H81" s="61">
        <f t="shared" si="217"/>
        <v>8.5719273743016758E-2</v>
      </c>
      <c r="I81" s="61">
        <f t="shared" si="217"/>
        <v>7.37238560782114E-2</v>
      </c>
      <c r="J81" s="61">
        <f>I81</f>
        <v>7.37238560782114E-2</v>
      </c>
      <c r="K81" s="61">
        <f t="shared" ref="K81:N81" si="218">J81</f>
        <v>7.37238560782114E-2</v>
      </c>
      <c r="L81" s="61">
        <f t="shared" si="218"/>
        <v>7.37238560782114E-2</v>
      </c>
      <c r="M81" s="61">
        <f t="shared" si="218"/>
        <v>7.37238560782114E-2</v>
      </c>
      <c r="N81" s="61">
        <f t="shared" si="218"/>
        <v>7.37238560782114E-2</v>
      </c>
    </row>
    <row r="82" spans="1:14" x14ac:dyDescent="0.2">
      <c r="A82" s="47" t="s">
        <v>159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1:14" x14ac:dyDescent="0.2">
      <c r="A83" s="9" t="s">
        <v>136</v>
      </c>
      <c r="B83">
        <f>Historicals!B120</f>
        <v>3067</v>
      </c>
      <c r="C83">
        <f>Historicals!C120</f>
        <v>3785</v>
      </c>
      <c r="D83">
        <f>Historicals!D120</f>
        <v>4237</v>
      </c>
      <c r="E83">
        <f>Historicals!E120</f>
        <v>5134</v>
      </c>
      <c r="F83">
        <f>Historicals!F120</f>
        <v>6208</v>
      </c>
      <c r="G83">
        <f>Historicals!G120</f>
        <v>6679</v>
      </c>
      <c r="H83">
        <f>Historicals!H120</f>
        <v>8290</v>
      </c>
      <c r="I83">
        <f>Historicals!I120</f>
        <v>7547</v>
      </c>
      <c r="J83">
        <f>J85+J89+J93</f>
        <v>7547</v>
      </c>
      <c r="K83">
        <f t="shared" ref="K83:N83" si="219">K85+K89+K93</f>
        <v>7547</v>
      </c>
      <c r="L83">
        <f t="shared" si="219"/>
        <v>7547</v>
      </c>
      <c r="M83">
        <f t="shared" si="219"/>
        <v>7547</v>
      </c>
      <c r="N83">
        <f t="shared" si="219"/>
        <v>7547</v>
      </c>
    </row>
    <row r="84" spans="1:14" x14ac:dyDescent="0.2">
      <c r="A84" s="48" t="s">
        <v>129</v>
      </c>
      <c r="B84" t="s">
        <v>158</v>
      </c>
      <c r="C84" s="61">
        <f>C83/B83-1</f>
        <v>0.23410498858819695</v>
      </c>
      <c r="D84" s="61">
        <f t="shared" ref="D84:E84" si="220">D83/C83-1</f>
        <v>0.11941875825627468</v>
      </c>
      <c r="E84" s="61">
        <f t="shared" si="220"/>
        <v>0.21170639603493036</v>
      </c>
      <c r="F84" s="64">
        <f>F83/E83-1</f>
        <v>0.20919361121932223</v>
      </c>
      <c r="G84" s="64">
        <f t="shared" ref="G84:I84" si="221">G83/F83-1</f>
        <v>7.5869845360824639E-2</v>
      </c>
      <c r="H84" s="64">
        <f t="shared" si="221"/>
        <v>0.24120377301991325</v>
      </c>
      <c r="I84" s="64">
        <f t="shared" si="221"/>
        <v>-8.9626055488540413E-2</v>
      </c>
      <c r="J84" s="64">
        <f>J83/I83-1</f>
        <v>0</v>
      </c>
      <c r="K84" s="64">
        <f t="shared" ref="K84" si="222">K83/J83-1</f>
        <v>0</v>
      </c>
      <c r="L84" s="64">
        <f t="shared" ref="L84" si="223">L83/K83-1</f>
        <v>0</v>
      </c>
      <c r="M84" s="64">
        <f t="shared" ref="M84" si="224">M83/L83-1</f>
        <v>0</v>
      </c>
      <c r="N84" s="64">
        <f t="shared" ref="N84" si="225">N83/M83-1</f>
        <v>0</v>
      </c>
    </row>
    <row r="85" spans="1:14" x14ac:dyDescent="0.2">
      <c r="A85" s="49" t="s">
        <v>113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I85*(1+J86)</f>
        <v>5416</v>
      </c>
      <c r="K85">
        <f t="shared" ref="K85:N85" si="226">J85*(1+K86)</f>
        <v>5416</v>
      </c>
      <c r="L85">
        <f t="shared" si="226"/>
        <v>5416</v>
      </c>
      <c r="M85">
        <f t="shared" si="226"/>
        <v>5416</v>
      </c>
      <c r="N85">
        <f t="shared" si="226"/>
        <v>5416</v>
      </c>
    </row>
    <row r="86" spans="1:14" x14ac:dyDescent="0.2">
      <c r="A86" s="50" t="s">
        <v>129</v>
      </c>
      <c r="B86" t="s">
        <v>158</v>
      </c>
      <c r="C86" s="61">
        <f>C85/B85-1</f>
        <v>0.28918650793650791</v>
      </c>
      <c r="D86" s="61">
        <f t="shared" ref="D86:E86" si="227">D85/C85-1</f>
        <v>0.12350904193920731</v>
      </c>
      <c r="E86" s="61">
        <f t="shared" si="227"/>
        <v>0.19726027397260282</v>
      </c>
      <c r="F86" s="64">
        <f>F85/E85-1</f>
        <v>0.21910755148741412</v>
      </c>
      <c r="G86" s="64">
        <f t="shared" ref="G86:I86" si="228">G85/F85-1</f>
        <v>8.7517597372125833E-2</v>
      </c>
      <c r="H86" s="64">
        <f t="shared" si="228"/>
        <v>0.24012944983818763</v>
      </c>
      <c r="I86" s="64">
        <f t="shared" si="228"/>
        <v>-5.7759220598469052E-2</v>
      </c>
      <c r="J86" s="73">
        <f>J87+J88</f>
        <v>0</v>
      </c>
      <c r="K86" s="73">
        <f t="shared" ref="K86" si="229">K87+K88</f>
        <v>0</v>
      </c>
      <c r="L86" s="73">
        <f t="shared" ref="L86" si="230">L87+L88</f>
        <v>0</v>
      </c>
      <c r="M86" s="73">
        <f t="shared" ref="M86" si="231">M87+M88</f>
        <v>0</v>
      </c>
      <c r="N86" s="73">
        <f t="shared" ref="N86" si="232">N87+N88</f>
        <v>0</v>
      </c>
    </row>
    <row r="87" spans="1:14" x14ac:dyDescent="0.2">
      <c r="A87" s="48" t="s">
        <v>137</v>
      </c>
      <c r="B87" s="33">
        <f>Historicals!B225</f>
        <v>0.26</v>
      </c>
      <c r="C87" s="33">
        <f>Historicals!C225</f>
        <v>0.28999999999999998</v>
      </c>
      <c r="D87" s="33">
        <f>Historicals!D225</f>
        <v>0.12</v>
      </c>
      <c r="E87" s="33">
        <f>Historicals!E225</f>
        <v>0.2</v>
      </c>
      <c r="F87" s="33">
        <f>Historicals!F225</f>
        <v>0.22</v>
      </c>
      <c r="G87" s="33">
        <f>Historicals!G225</f>
        <v>0.09</v>
      </c>
      <c r="H87" s="33">
        <f>Historicals!H225</f>
        <v>0.24</v>
      </c>
      <c r="I87" s="33">
        <f>Historicals!I225</f>
        <v>-0.1</v>
      </c>
      <c r="J87" s="56">
        <v>0</v>
      </c>
      <c r="K87" s="56">
        <f t="shared" ref="K87:K88" si="233">+J87</f>
        <v>0</v>
      </c>
      <c r="L87" s="56">
        <f t="shared" ref="L87:L88" si="234">+K87</f>
        <v>0</v>
      </c>
      <c r="M87" s="56">
        <f t="shared" ref="M87:M88" si="235">+L87</f>
        <v>0</v>
      </c>
      <c r="N87" s="56">
        <f t="shared" ref="N87:N88" si="236">+M87</f>
        <v>0</v>
      </c>
    </row>
    <row r="88" spans="1:14" x14ac:dyDescent="0.2">
      <c r="A88" s="48" t="s">
        <v>138</v>
      </c>
      <c r="B88" t="s">
        <v>158</v>
      </c>
      <c r="C88" s="61">
        <f>C86-C87</f>
        <v>-8.134920634920717E-4</v>
      </c>
      <c r="D88" s="61">
        <f t="shared" ref="D88:E88" si="237">D86-D87</f>
        <v>3.5090419392073136E-3</v>
      </c>
      <c r="E88" s="61">
        <f t="shared" si="237"/>
        <v>-2.7397260273971935E-3</v>
      </c>
      <c r="F88" s="64">
        <f>F86-F87</f>
        <v>-8.9244851258588054E-4</v>
      </c>
      <c r="G88" s="64">
        <f t="shared" ref="G88:H88" si="238">G86-G87</f>
        <v>-2.482402627874164E-3</v>
      </c>
      <c r="H88" s="64">
        <f t="shared" si="238"/>
        <v>1.2944983818763411E-4</v>
      </c>
      <c r="I88" s="64">
        <f>I86-I87</f>
        <v>4.2240779401530953E-2</v>
      </c>
      <c r="J88" s="56">
        <v>0</v>
      </c>
      <c r="K88" s="56">
        <f t="shared" si="233"/>
        <v>0</v>
      </c>
      <c r="L88" s="56">
        <f t="shared" si="234"/>
        <v>0</v>
      </c>
      <c r="M88" s="56">
        <f t="shared" si="235"/>
        <v>0</v>
      </c>
      <c r="N88" s="56">
        <f t="shared" si="236"/>
        <v>0</v>
      </c>
    </row>
    <row r="89" spans="1:14" x14ac:dyDescent="0.2">
      <c r="A89" s="49" t="s">
        <v>114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I89*(1+J90)</f>
        <v>1938</v>
      </c>
      <c r="K89">
        <f t="shared" ref="K89:N89" si="239">J89*(1+K90)</f>
        <v>1938</v>
      </c>
      <c r="L89">
        <f t="shared" si="239"/>
        <v>1938</v>
      </c>
      <c r="M89">
        <f t="shared" si="239"/>
        <v>1938</v>
      </c>
      <c r="N89">
        <f t="shared" si="239"/>
        <v>1938</v>
      </c>
    </row>
    <row r="90" spans="1:14" x14ac:dyDescent="0.2">
      <c r="A90" s="48" t="s">
        <v>129</v>
      </c>
      <c r="B90" t="s">
        <v>158</v>
      </c>
      <c r="C90" s="61">
        <f>C89/B89-1</f>
        <v>0.14054054054054044</v>
      </c>
      <c r="D90" s="61">
        <f>D89/C89-1</f>
        <v>0.12606635071090055</v>
      </c>
      <c r="E90" s="61">
        <f>E89/D89-1</f>
        <v>0.26936026936026947</v>
      </c>
      <c r="F90" s="64">
        <f>F89/E89-1</f>
        <v>0.19893899204244025</v>
      </c>
      <c r="G90" s="64">
        <f t="shared" ref="G90:I90" si="240">G89/F89-1</f>
        <v>4.8672566371681381E-2</v>
      </c>
      <c r="H90" s="64">
        <f t="shared" si="240"/>
        <v>0.2378691983122363</v>
      </c>
      <c r="I90" s="64">
        <f t="shared" si="240"/>
        <v>-0.17426501917341286</v>
      </c>
      <c r="J90" s="73">
        <f>J91+J92</f>
        <v>0</v>
      </c>
      <c r="K90" s="73">
        <f t="shared" ref="K90" si="241">K91+K92</f>
        <v>0</v>
      </c>
      <c r="L90" s="73">
        <f t="shared" ref="L90" si="242">L91+L92</f>
        <v>0</v>
      </c>
      <c r="M90" s="73">
        <f t="shared" ref="M90" si="243">M91+M92</f>
        <v>0</v>
      </c>
      <c r="N90" s="73">
        <f t="shared" ref="N90" si="244">N91+N92</f>
        <v>0</v>
      </c>
    </row>
    <row r="91" spans="1:14" x14ac:dyDescent="0.2">
      <c r="A91" s="48" t="s">
        <v>137</v>
      </c>
      <c r="B91" s="61">
        <f>Historicals!B226</f>
        <v>0.06</v>
      </c>
      <c r="C91" s="61">
        <f>Historicals!C226</f>
        <v>0.14000000000000001</v>
      </c>
      <c r="D91" s="61">
        <f>Historicals!D226</f>
        <v>0.13</v>
      </c>
      <c r="E91" s="61">
        <f>Historicals!E226</f>
        <v>0.27</v>
      </c>
      <c r="F91" s="61">
        <f>Historicals!F226</f>
        <v>0.2</v>
      </c>
      <c r="G91" s="61">
        <f>Historicals!G226</f>
        <v>0.05</v>
      </c>
      <c r="H91" s="61">
        <f>Historicals!H226</f>
        <v>0.24</v>
      </c>
      <c r="I91" s="61">
        <f>Historicals!I226</f>
        <v>-0.21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</row>
    <row r="92" spans="1:14" x14ac:dyDescent="0.2">
      <c r="A92" s="48" t="s">
        <v>138</v>
      </c>
      <c r="B92" t="s">
        <v>158</v>
      </c>
      <c r="C92" s="61">
        <f>C90-C91</f>
        <v>5.40540540540424E-4</v>
      </c>
      <c r="D92" s="61">
        <f>D90-D91</f>
        <v>-3.9336492890994501E-3</v>
      </c>
      <c r="E92" s="61">
        <f>E90-E91</f>
        <v>-6.3973063973055133E-4</v>
      </c>
      <c r="F92" s="65">
        <f>F90-F91</f>
        <v>-1.0610079575597564E-3</v>
      </c>
      <c r="G92" s="65">
        <f t="shared" ref="G92:I92" si="245">G90-G91</f>
        <v>-1.3274336283186222E-3</v>
      </c>
      <c r="H92" s="65">
        <f t="shared" si="245"/>
        <v>-2.1308016877636948E-3</v>
      </c>
      <c r="I92" s="65">
        <f t="shared" si="245"/>
        <v>3.5734980826587132E-2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</row>
    <row r="93" spans="1:14" x14ac:dyDescent="0.2">
      <c r="A93" s="49" t="s">
        <v>115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I93*(1+J94)</f>
        <v>193</v>
      </c>
      <c r="K93">
        <f t="shared" ref="K93:N93" si="246">J93*(1+K94)</f>
        <v>193</v>
      </c>
      <c r="L93">
        <f t="shared" si="246"/>
        <v>193</v>
      </c>
      <c r="M93">
        <f t="shared" si="246"/>
        <v>193</v>
      </c>
      <c r="N93">
        <f t="shared" si="246"/>
        <v>193</v>
      </c>
    </row>
    <row r="94" spans="1:14" x14ac:dyDescent="0.2">
      <c r="A94" s="48" t="s">
        <v>129</v>
      </c>
      <c r="B94" t="s">
        <v>158</v>
      </c>
      <c r="C94" s="61">
        <f>C93/B93-1</f>
        <v>3.9682539682539764E-2</v>
      </c>
      <c r="D94" s="61">
        <f>D93/C93-1</f>
        <v>-1.5267175572519109E-2</v>
      </c>
      <c r="E94" s="61">
        <f>E93/D93-1</f>
        <v>7.7519379844961378E-3</v>
      </c>
      <c r="F94" s="64">
        <f>F93/E93-1</f>
        <v>6.1538461538461542E-2</v>
      </c>
      <c r="G94" s="64">
        <f t="shared" ref="G94:I94" si="247">G93/F93-1</f>
        <v>7.2463768115942129E-2</v>
      </c>
      <c r="H94" s="64">
        <f t="shared" si="247"/>
        <v>0.31756756756756754</v>
      </c>
      <c r="I94" s="64">
        <f t="shared" si="247"/>
        <v>-1.025641025641022E-2</v>
      </c>
      <c r="J94" s="73">
        <f>J95+J96</f>
        <v>0</v>
      </c>
      <c r="K94" s="73">
        <f t="shared" ref="K94" si="248">K95+K96</f>
        <v>0</v>
      </c>
      <c r="L94" s="73">
        <f t="shared" ref="L94" si="249">L95+L96</f>
        <v>0</v>
      </c>
      <c r="M94" s="73">
        <f t="shared" ref="M94" si="250">M95+M96</f>
        <v>0</v>
      </c>
      <c r="N94" s="73">
        <f t="shared" ref="N94" si="251">N95+N96</f>
        <v>0</v>
      </c>
    </row>
    <row r="95" spans="1:14" x14ac:dyDescent="0.2">
      <c r="A95" s="48" t="s">
        <v>137</v>
      </c>
      <c r="B95" s="61">
        <f>Historicals!B227</f>
        <v>0</v>
      </c>
      <c r="C95" s="61">
        <f>Historicals!C227</f>
        <v>0.04</v>
      </c>
      <c r="D95" s="61">
        <f>Historicals!D227</f>
        <v>-0.02</v>
      </c>
      <c r="E95" s="61">
        <f>Historicals!E227</f>
        <v>0.01</v>
      </c>
      <c r="F95" s="61">
        <f>Historicals!F227</f>
        <v>0.06</v>
      </c>
      <c r="G95" s="61">
        <f>Historicals!G227</f>
        <v>7.0000000000000007E-2</v>
      </c>
      <c r="H95" s="61">
        <f>Historicals!H227</f>
        <v>0.32</v>
      </c>
      <c r="I95" s="61">
        <f>Historicals!I227</f>
        <v>-0.06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x14ac:dyDescent="0.2">
      <c r="A96" s="48" t="s">
        <v>138</v>
      </c>
      <c r="B96" t="s">
        <v>158</v>
      </c>
      <c r="C96" s="61">
        <f>C94-C95</f>
        <v>-3.1746031746023723E-4</v>
      </c>
      <c r="D96" s="61">
        <f t="shared" ref="D96:E96" si="252">D94-D95</f>
        <v>4.732824427480891E-3</v>
      </c>
      <c r="E96" s="61">
        <f t="shared" si="252"/>
        <v>-2.2480620155038624E-3</v>
      </c>
      <c r="F96" s="64">
        <f>F94-F95</f>
        <v>1.5384615384615441E-3</v>
      </c>
      <c r="G96" s="64">
        <f t="shared" ref="G96:I96" si="253">G94-G95</f>
        <v>2.4637681159421221E-3</v>
      </c>
      <c r="H96" s="64">
        <f t="shared" si="253"/>
        <v>-2.4324324324324631E-3</v>
      </c>
      <c r="I96" s="64">
        <f t="shared" si="253"/>
        <v>4.9743589743589778E-2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</row>
    <row r="97" spans="1:14" x14ac:dyDescent="0.2">
      <c r="A97" s="9" t="s">
        <v>130</v>
      </c>
      <c r="B97" s="66">
        <f>B100+B104</f>
        <v>1039</v>
      </c>
      <c r="C97" s="66">
        <f t="shared" ref="C97:I97" si="254">C100+C104</f>
        <v>1420</v>
      </c>
      <c r="D97" s="66">
        <f t="shared" si="254"/>
        <v>1561</v>
      </c>
      <c r="E97" s="66">
        <f t="shared" si="254"/>
        <v>1863</v>
      </c>
      <c r="F97" s="66">
        <f t="shared" si="254"/>
        <v>2426</v>
      </c>
      <c r="G97" s="66">
        <f t="shared" si="254"/>
        <v>2534</v>
      </c>
      <c r="H97" s="66">
        <f t="shared" si="254"/>
        <v>3286</v>
      </c>
      <c r="I97" s="66">
        <f t="shared" si="254"/>
        <v>2407</v>
      </c>
      <c r="J97" s="52">
        <f>+J83*J99</f>
        <v>2407</v>
      </c>
      <c r="K97" s="52">
        <f t="shared" ref="K97:N97" si="255">+K83*K99</f>
        <v>2407</v>
      </c>
      <c r="L97" s="52">
        <f t="shared" si="255"/>
        <v>2407</v>
      </c>
      <c r="M97" s="52">
        <f t="shared" si="255"/>
        <v>2407</v>
      </c>
      <c r="N97" s="52">
        <f t="shared" si="255"/>
        <v>2407</v>
      </c>
    </row>
    <row r="98" spans="1:14" x14ac:dyDescent="0.2">
      <c r="A98" s="50" t="s">
        <v>129</v>
      </c>
      <c r="B98" t="s">
        <v>158</v>
      </c>
      <c r="C98" s="61">
        <f>C97/B97-1</f>
        <v>0.36669874879692022</v>
      </c>
      <c r="D98" s="61">
        <f t="shared" ref="D98:I98" si="256">D97/C97-1</f>
        <v>9.9295774647887303E-2</v>
      </c>
      <c r="E98" s="61">
        <f t="shared" si="256"/>
        <v>0.19346572709801402</v>
      </c>
      <c r="F98" s="61">
        <f t="shared" si="256"/>
        <v>0.3022007514761138</v>
      </c>
      <c r="G98" s="61">
        <f t="shared" si="256"/>
        <v>4.4517724649629109E-2</v>
      </c>
      <c r="H98" s="61">
        <f t="shared" si="256"/>
        <v>0.29676400947119186</v>
      </c>
      <c r="I98" s="61">
        <f t="shared" si="256"/>
        <v>-0.26749847839318319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</row>
    <row r="99" spans="1:14" x14ac:dyDescent="0.2">
      <c r="A99" s="50" t="s">
        <v>131</v>
      </c>
      <c r="B99" s="61">
        <f>B97/B83</f>
        <v>0.33876752526899251</v>
      </c>
      <c r="C99" s="61">
        <f t="shared" ref="C99:I99" si="257">C97/C83</f>
        <v>0.37516512549537651</v>
      </c>
      <c r="D99" s="61">
        <f t="shared" si="257"/>
        <v>0.36842105263157893</v>
      </c>
      <c r="E99" s="61">
        <f t="shared" si="257"/>
        <v>0.36287495130502534</v>
      </c>
      <c r="F99" s="61">
        <f t="shared" si="257"/>
        <v>0.3907860824742268</v>
      </c>
      <c r="G99" s="61">
        <f t="shared" si="257"/>
        <v>0.37939811349004343</v>
      </c>
      <c r="H99" s="61">
        <f t="shared" si="257"/>
        <v>0.39638118214716528</v>
      </c>
      <c r="I99" s="61">
        <f t="shared" si="257"/>
        <v>0.3189346760302107</v>
      </c>
      <c r="J99" s="62">
        <f>I99</f>
        <v>0.3189346760302107</v>
      </c>
      <c r="K99" s="62">
        <f t="shared" ref="K99:N99" si="258">J99</f>
        <v>0.3189346760302107</v>
      </c>
      <c r="L99" s="62">
        <f t="shared" si="258"/>
        <v>0.3189346760302107</v>
      </c>
      <c r="M99" s="62">
        <f t="shared" si="258"/>
        <v>0.3189346760302107</v>
      </c>
      <c r="N99" s="62">
        <f t="shared" si="258"/>
        <v>0.3189346760302107</v>
      </c>
    </row>
    <row r="100" spans="1:14" x14ac:dyDescent="0.2">
      <c r="A100" s="9" t="s">
        <v>132</v>
      </c>
      <c r="B100">
        <f>Historicals!B204</f>
        <v>46</v>
      </c>
      <c r="C100">
        <f>Historicals!C204</f>
        <v>48</v>
      </c>
      <c r="D100">
        <f>Historicals!D204</f>
        <v>54</v>
      </c>
      <c r="E100">
        <f>Historicals!E204</f>
        <v>56</v>
      </c>
      <c r="F100">
        <f>Historicals!F204</f>
        <v>50</v>
      </c>
      <c r="G100">
        <f>Historicals!G204</f>
        <v>44</v>
      </c>
      <c r="H100">
        <f>Historicals!H204</f>
        <v>43</v>
      </c>
      <c r="I100">
        <f>Historicals!I204</f>
        <v>42</v>
      </c>
      <c r="J100" s="52">
        <f>J103*J110</f>
        <v>42.000000000000007</v>
      </c>
      <c r="K100" s="52">
        <f t="shared" ref="K100:N100" si="259">+K103*K110</f>
        <v>42.000000000000007</v>
      </c>
      <c r="L100" s="52">
        <f t="shared" si="259"/>
        <v>42.000000000000007</v>
      </c>
      <c r="M100" s="52">
        <f t="shared" si="259"/>
        <v>42.000000000000007</v>
      </c>
      <c r="N100" s="52">
        <f t="shared" si="259"/>
        <v>42.000000000000007</v>
      </c>
    </row>
    <row r="101" spans="1:14" x14ac:dyDescent="0.2">
      <c r="A101" s="50" t="s">
        <v>129</v>
      </c>
      <c r="B101" t="s">
        <v>158</v>
      </c>
      <c r="C101" s="61">
        <f>C100/B100-1</f>
        <v>4.3478260869565188E-2</v>
      </c>
      <c r="D101" s="61">
        <f t="shared" ref="D101:I101" si="260">D100/C100-1</f>
        <v>0.125</v>
      </c>
      <c r="E101" s="61">
        <f t="shared" si="260"/>
        <v>3.7037037037036979E-2</v>
      </c>
      <c r="F101" s="61">
        <f t="shared" si="260"/>
        <v>-0.1071428571428571</v>
      </c>
      <c r="G101" s="61">
        <f t="shared" si="260"/>
        <v>-0.12</v>
      </c>
      <c r="H101" s="61">
        <f t="shared" si="260"/>
        <v>-2.2727272727272707E-2</v>
      </c>
      <c r="I101" s="61">
        <f t="shared" si="260"/>
        <v>-2.3255813953488413E-2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</row>
    <row r="102" spans="1:14" x14ac:dyDescent="0.2">
      <c r="A102" s="50" t="s">
        <v>133</v>
      </c>
      <c r="B102" s="61">
        <f>B100/B83</f>
        <v>1.4998369742419302E-2</v>
      </c>
      <c r="C102" s="61">
        <f t="shared" ref="C102:I102" si="261">C100/C83</f>
        <v>1.2681638044914135E-2</v>
      </c>
      <c r="D102" s="61">
        <f t="shared" si="261"/>
        <v>1.2744866650932263E-2</v>
      </c>
      <c r="E102" s="61">
        <f t="shared" si="261"/>
        <v>1.090767432800935E-2</v>
      </c>
      <c r="F102" s="61">
        <f t="shared" si="261"/>
        <v>8.0541237113402053E-3</v>
      </c>
      <c r="G102" s="61">
        <f t="shared" si="261"/>
        <v>6.5878125467884411E-3</v>
      </c>
      <c r="H102" s="61">
        <f t="shared" si="261"/>
        <v>5.1869722557297947E-3</v>
      </c>
      <c r="I102" s="61">
        <f t="shared" si="261"/>
        <v>5.5651252153173444E-3</v>
      </c>
      <c r="J102" s="61">
        <f>I102</f>
        <v>5.5651252153173444E-3</v>
      </c>
      <c r="K102" s="61">
        <f t="shared" ref="K102:N102" si="262">J102</f>
        <v>5.5651252153173444E-3</v>
      </c>
      <c r="L102" s="61">
        <f t="shared" si="262"/>
        <v>5.5651252153173444E-3</v>
      </c>
      <c r="M102" s="61">
        <f t="shared" si="262"/>
        <v>5.5651252153173444E-3</v>
      </c>
      <c r="N102" s="61">
        <f t="shared" si="262"/>
        <v>5.5651252153173444E-3</v>
      </c>
    </row>
    <row r="103" spans="1:14" x14ac:dyDescent="0.2">
      <c r="A103" s="50" t="s">
        <v>142</v>
      </c>
      <c r="B103" s="61">
        <f>B100/B110</f>
        <v>0.18110236220472442</v>
      </c>
      <c r="C103" s="61">
        <f t="shared" ref="C103:I103" si="263">C100/C110</f>
        <v>0.20512820512820512</v>
      </c>
      <c r="D103" s="61">
        <f t="shared" si="263"/>
        <v>0.24</v>
      </c>
      <c r="E103" s="61">
        <f t="shared" si="263"/>
        <v>0.21875</v>
      </c>
      <c r="F103" s="61">
        <f t="shared" si="263"/>
        <v>0.2109704641350211</v>
      </c>
      <c r="G103" s="61">
        <f t="shared" si="263"/>
        <v>0.20560747663551401</v>
      </c>
      <c r="H103" s="61">
        <f t="shared" si="263"/>
        <v>0.14930555555555555</v>
      </c>
      <c r="I103" s="61">
        <f t="shared" si="263"/>
        <v>0.13861386138613863</v>
      </c>
      <c r="J103" s="61">
        <f>I103</f>
        <v>0.13861386138613863</v>
      </c>
      <c r="K103" s="61">
        <f t="shared" ref="K103:N103" si="264">J103</f>
        <v>0.13861386138613863</v>
      </c>
      <c r="L103" s="61">
        <f t="shared" si="264"/>
        <v>0.13861386138613863</v>
      </c>
      <c r="M103" s="61">
        <f t="shared" si="264"/>
        <v>0.13861386138613863</v>
      </c>
      <c r="N103" s="61">
        <f t="shared" si="264"/>
        <v>0.13861386138613863</v>
      </c>
    </row>
    <row r="104" spans="1:14" x14ac:dyDescent="0.2">
      <c r="A104" s="9" t="s">
        <v>134</v>
      </c>
      <c r="B104">
        <f>Historicals!B159</f>
        <v>993</v>
      </c>
      <c r="C104">
        <f>Historicals!C159</f>
        <v>1372</v>
      </c>
      <c r="D104">
        <f>Historicals!D159</f>
        <v>1507</v>
      </c>
      <c r="E104">
        <f>Historicals!E159</f>
        <v>1807</v>
      </c>
      <c r="F104">
        <f>Historicals!F159</f>
        <v>2376</v>
      </c>
      <c r="G104">
        <f>Historicals!G159</f>
        <v>2490</v>
      </c>
      <c r="H104">
        <f>Historicals!H159</f>
        <v>3243</v>
      </c>
      <c r="I104">
        <f>Historicals!I159</f>
        <v>2365</v>
      </c>
      <c r="J104" s="66">
        <f>J97-J100</f>
        <v>2365</v>
      </c>
      <c r="K104" s="66">
        <f t="shared" ref="K104:N104" si="265">K97-K100</f>
        <v>2365</v>
      </c>
      <c r="L104" s="66">
        <f t="shared" si="265"/>
        <v>2365</v>
      </c>
      <c r="M104" s="66">
        <f t="shared" si="265"/>
        <v>2365</v>
      </c>
      <c r="N104" s="66">
        <f t="shared" si="265"/>
        <v>2365</v>
      </c>
    </row>
    <row r="105" spans="1:14" x14ac:dyDescent="0.2">
      <c r="A105" s="50" t="s">
        <v>129</v>
      </c>
      <c r="B105" t="s">
        <v>158</v>
      </c>
      <c r="C105" s="61">
        <f>C104/B104-1</f>
        <v>0.38167170191339372</v>
      </c>
      <c r="D105" s="61">
        <f t="shared" ref="D105:I105" si="266">D104/C104-1</f>
        <v>9.8396501457725938E-2</v>
      </c>
      <c r="E105" s="61">
        <f t="shared" si="266"/>
        <v>0.19907100199071004</v>
      </c>
      <c r="F105" s="61">
        <f t="shared" si="266"/>
        <v>0.31488655229662421</v>
      </c>
      <c r="G105" s="61">
        <f t="shared" si="266"/>
        <v>4.7979797979798011E-2</v>
      </c>
      <c r="H105" s="61">
        <f t="shared" si="266"/>
        <v>0.30240963855421676</v>
      </c>
      <c r="I105" s="61">
        <f t="shared" si="266"/>
        <v>-0.27073697193956214</v>
      </c>
      <c r="J105" s="51">
        <f t="shared" ref="J105" si="267">+IFERROR(J104/I104-1,"nm")</f>
        <v>0</v>
      </c>
      <c r="K105" s="51">
        <f t="shared" ref="K105" si="268">+IFERROR(K104/J104-1,"nm")</f>
        <v>0</v>
      </c>
      <c r="L105" s="51">
        <f t="shared" ref="L105" si="269">+IFERROR(L104/K104-1,"nm")</f>
        <v>0</v>
      </c>
      <c r="M105" s="51">
        <f t="shared" ref="M105" si="270">+IFERROR(M104/L104-1,"nm")</f>
        <v>0</v>
      </c>
      <c r="N105" s="51">
        <f t="shared" ref="N105" si="271">+IFERROR(N104/M104-1,"nm")</f>
        <v>0</v>
      </c>
    </row>
    <row r="106" spans="1:14" x14ac:dyDescent="0.2">
      <c r="A106" s="50" t="s">
        <v>131</v>
      </c>
      <c r="B106" s="61">
        <f>B104/B83</f>
        <v>0.3237691555265732</v>
      </c>
      <c r="C106" s="61">
        <f t="shared" ref="C106:I106" si="272">C104/C83</f>
        <v>0.36248348745046233</v>
      </c>
      <c r="D106" s="61">
        <f t="shared" si="272"/>
        <v>0.35567618598064671</v>
      </c>
      <c r="E106" s="61">
        <f t="shared" si="272"/>
        <v>0.35196727697701596</v>
      </c>
      <c r="F106" s="61">
        <f t="shared" si="272"/>
        <v>0.38273195876288657</v>
      </c>
      <c r="G106" s="61">
        <f t="shared" si="272"/>
        <v>0.37281030094325496</v>
      </c>
      <c r="H106" s="61">
        <f t="shared" si="272"/>
        <v>0.39119420989143544</v>
      </c>
      <c r="I106" s="61">
        <f t="shared" si="272"/>
        <v>0.31336955081489332</v>
      </c>
      <c r="J106" s="61">
        <f>I106</f>
        <v>0.31336955081489332</v>
      </c>
      <c r="K106" s="61">
        <f t="shared" ref="K106:N106" si="273">J106</f>
        <v>0.31336955081489332</v>
      </c>
      <c r="L106" s="61">
        <f t="shared" si="273"/>
        <v>0.31336955081489332</v>
      </c>
      <c r="M106" s="61">
        <f t="shared" si="273"/>
        <v>0.31336955081489332</v>
      </c>
      <c r="N106" s="61">
        <f t="shared" si="273"/>
        <v>0.31336955081489332</v>
      </c>
    </row>
    <row r="107" spans="1:14" x14ac:dyDescent="0.2">
      <c r="A107" s="9" t="s">
        <v>135</v>
      </c>
      <c r="E107">
        <f>Historicals!E189</f>
        <v>76</v>
      </c>
      <c r="F107">
        <f>Historicals!F189</f>
        <v>49</v>
      </c>
      <c r="G107">
        <f>Historicals!G189</f>
        <v>28</v>
      </c>
      <c r="H107">
        <f>Historicals!H189</f>
        <v>94</v>
      </c>
      <c r="I107">
        <f>Historicals!I189</f>
        <v>78</v>
      </c>
      <c r="J107">
        <f>J83*J109</f>
        <v>78</v>
      </c>
      <c r="K107">
        <f t="shared" ref="K107:N107" si="274">K83*K109</f>
        <v>78</v>
      </c>
      <c r="L107">
        <f t="shared" si="274"/>
        <v>78</v>
      </c>
      <c r="M107">
        <f t="shared" si="274"/>
        <v>78</v>
      </c>
      <c r="N107">
        <f t="shared" si="274"/>
        <v>78</v>
      </c>
    </row>
    <row r="108" spans="1:14" x14ac:dyDescent="0.2">
      <c r="A108" s="50" t="s">
        <v>129</v>
      </c>
      <c r="E108" t="s">
        <v>158</v>
      </c>
      <c r="F108" s="61">
        <f>F107/E107-1</f>
        <v>-0.35526315789473684</v>
      </c>
      <c r="G108" s="61">
        <f t="shared" ref="G108:I108" si="275">G107/F107-1</f>
        <v>-0.4285714285714286</v>
      </c>
      <c r="H108" s="61">
        <f t="shared" si="275"/>
        <v>2.3571428571428572</v>
      </c>
      <c r="I108" s="61">
        <f t="shared" si="275"/>
        <v>-0.17021276595744683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</row>
    <row r="109" spans="1:14" x14ac:dyDescent="0.2">
      <c r="A109" s="50" t="s">
        <v>133</v>
      </c>
      <c r="E109" s="61">
        <f>E107/E83</f>
        <v>1.4803272302298403E-2</v>
      </c>
      <c r="F109" s="61">
        <f t="shared" ref="F109:H109" si="276">F107/F83</f>
        <v>7.8930412371134018E-3</v>
      </c>
      <c r="G109" s="61">
        <f t="shared" si="276"/>
        <v>4.1922443479562805E-3</v>
      </c>
      <c r="H109" s="61">
        <f t="shared" si="276"/>
        <v>1.1338962605548853E-2</v>
      </c>
      <c r="I109" s="61">
        <f>I107/I83</f>
        <v>1.0335232542732211E-2</v>
      </c>
      <c r="J109" s="61">
        <f>I109</f>
        <v>1.0335232542732211E-2</v>
      </c>
      <c r="K109" s="61">
        <f t="shared" ref="K109:N109" si="277">J109</f>
        <v>1.0335232542732211E-2</v>
      </c>
      <c r="L109" s="61">
        <f t="shared" si="277"/>
        <v>1.0335232542732211E-2</v>
      </c>
      <c r="M109" s="61">
        <f t="shared" si="277"/>
        <v>1.0335232542732211E-2</v>
      </c>
      <c r="N109" s="61">
        <f t="shared" si="277"/>
        <v>1.0335232542732211E-2</v>
      </c>
    </row>
    <row r="110" spans="1:14" x14ac:dyDescent="0.2">
      <c r="A110" s="50" t="s">
        <v>143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278">K83*K112</f>
        <v>303</v>
      </c>
      <c r="L110">
        <f t="shared" si="278"/>
        <v>303</v>
      </c>
      <c r="M110">
        <f t="shared" si="278"/>
        <v>303</v>
      </c>
      <c r="N110">
        <f t="shared" si="278"/>
        <v>303</v>
      </c>
    </row>
    <row r="111" spans="1:14" x14ac:dyDescent="0.2">
      <c r="A111" s="50" t="s">
        <v>129</v>
      </c>
      <c r="B111" t="s">
        <v>158</v>
      </c>
      <c r="C111" s="61">
        <f>C110/B110-1</f>
        <v>-7.8740157480314932E-2</v>
      </c>
      <c r="D111" s="61">
        <f t="shared" ref="D111:I111" si="279">D110/C110-1</f>
        <v>-3.8461538461538436E-2</v>
      </c>
      <c r="E111" s="61">
        <f t="shared" si="279"/>
        <v>0.13777777777777778</v>
      </c>
      <c r="F111" s="61">
        <f t="shared" si="279"/>
        <v>-7.421875E-2</v>
      </c>
      <c r="G111" s="61">
        <f t="shared" si="279"/>
        <v>-9.7046413502109741E-2</v>
      </c>
      <c r="H111" s="61">
        <f t="shared" si="279"/>
        <v>0.34579439252336441</v>
      </c>
      <c r="I111" s="61">
        <f t="shared" si="279"/>
        <v>5.2083333333333259E-2</v>
      </c>
      <c r="J111" s="51">
        <f>J110/I110-1</f>
        <v>0</v>
      </c>
      <c r="K111" s="51">
        <f t="shared" ref="K111" si="280">K110/J110-1</f>
        <v>0</v>
      </c>
      <c r="L111" s="51">
        <f t="shared" ref="L111" si="281">L110/K110-1</f>
        <v>0</v>
      </c>
      <c r="M111" s="51">
        <f t="shared" ref="M111" si="282">M110/L110-1</f>
        <v>0</v>
      </c>
      <c r="N111" s="51">
        <f t="shared" ref="N111" si="283">N110/M110-1</f>
        <v>0</v>
      </c>
    </row>
    <row r="112" spans="1:14" x14ac:dyDescent="0.2">
      <c r="A112" s="50" t="s">
        <v>133</v>
      </c>
      <c r="B112" s="61">
        <f>B110/B83</f>
        <v>8.2817085099445714E-2</v>
      </c>
      <c r="C112" s="61">
        <f t="shared" ref="C112:I112" si="284">C110/C83</f>
        <v>6.1822985468956405E-2</v>
      </c>
      <c r="D112" s="61">
        <f t="shared" si="284"/>
        <v>5.31036110455511E-2</v>
      </c>
      <c r="E112" s="61">
        <f t="shared" si="284"/>
        <v>4.9863654070899883E-2</v>
      </c>
      <c r="F112" s="61">
        <f t="shared" si="284"/>
        <v>3.817654639175258E-2</v>
      </c>
      <c r="G112" s="61">
        <f t="shared" si="284"/>
        <v>3.2040724659380147E-2</v>
      </c>
      <c r="H112" s="61">
        <f t="shared" si="284"/>
        <v>3.4740651387213509E-2</v>
      </c>
      <c r="I112" s="61">
        <f t="shared" si="284"/>
        <v>4.0148403339075128E-2</v>
      </c>
      <c r="J112" s="61">
        <f>I112</f>
        <v>4.0148403339075128E-2</v>
      </c>
      <c r="K112" s="61">
        <f t="shared" ref="K112:N112" si="285">J112</f>
        <v>4.0148403339075128E-2</v>
      </c>
      <c r="L112" s="61">
        <f t="shared" si="285"/>
        <v>4.0148403339075128E-2</v>
      </c>
      <c r="M112" s="61">
        <f t="shared" si="285"/>
        <v>4.0148403339075128E-2</v>
      </c>
      <c r="N112" s="61">
        <f t="shared" si="285"/>
        <v>4.0148403339075128E-2</v>
      </c>
    </row>
    <row r="113" spans="1:14" x14ac:dyDescent="0.2">
      <c r="A113" s="47" t="s">
        <v>160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1:14" x14ac:dyDescent="0.2">
      <c r="A114" s="9" t="s">
        <v>136</v>
      </c>
      <c r="E114">
        <f>Historicals!E124</f>
        <v>5166</v>
      </c>
      <c r="F114">
        <f>Historicals!F124</f>
        <v>5254</v>
      </c>
      <c r="G114">
        <f>Historicals!G124</f>
        <v>5028</v>
      </c>
      <c r="H114">
        <f>Historicals!H124</f>
        <v>5343</v>
      </c>
      <c r="I114">
        <f>Historicals!I124</f>
        <v>5955</v>
      </c>
      <c r="J114">
        <f>I116+I120+I124</f>
        <v>5955</v>
      </c>
      <c r="K114">
        <f t="shared" ref="K114:N114" si="286">J116+J120+J124</f>
        <v>5955</v>
      </c>
      <c r="L114">
        <f t="shared" si="286"/>
        <v>5955</v>
      </c>
      <c r="M114">
        <f t="shared" si="286"/>
        <v>5955</v>
      </c>
      <c r="N114">
        <f t="shared" si="286"/>
        <v>5955</v>
      </c>
    </row>
    <row r="115" spans="1:14" x14ac:dyDescent="0.2">
      <c r="A115" s="48" t="s">
        <v>129</v>
      </c>
      <c r="E115" t="s">
        <v>158</v>
      </c>
      <c r="F115" s="61">
        <f>F114/E114-1</f>
        <v>1.7034456058846237E-2</v>
      </c>
      <c r="G115" s="61">
        <f t="shared" ref="G115:I115" si="287">G114/F114-1</f>
        <v>-4.3014845831747195E-2</v>
      </c>
      <c r="H115" s="61">
        <f t="shared" si="287"/>
        <v>6.2649164677804237E-2</v>
      </c>
      <c r="I115" s="61">
        <f t="shared" si="287"/>
        <v>0.11454239191465465</v>
      </c>
      <c r="J115" s="64">
        <f>J114/I114-1</f>
        <v>0</v>
      </c>
      <c r="K115" s="64">
        <f t="shared" ref="K115" si="288">K114/J114-1</f>
        <v>0</v>
      </c>
      <c r="L115" s="64">
        <f t="shared" ref="L115" si="289">L114/K114-1</f>
        <v>0</v>
      </c>
      <c r="M115" s="64">
        <f t="shared" ref="M115" si="290">M114/L114-1</f>
        <v>0</v>
      </c>
      <c r="N115" s="64">
        <f t="shared" ref="N115" si="291">N114/M114-1</f>
        <v>0</v>
      </c>
    </row>
    <row r="116" spans="1:14" x14ac:dyDescent="0.2">
      <c r="A116" s="49" t="s">
        <v>113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I116*(1+J117)</f>
        <v>4111</v>
      </c>
      <c r="K116">
        <f t="shared" ref="K116:N116" si="292">J116*(1+K117)</f>
        <v>4111</v>
      </c>
      <c r="L116">
        <f t="shared" si="292"/>
        <v>4111</v>
      </c>
      <c r="M116">
        <f t="shared" si="292"/>
        <v>4111</v>
      </c>
      <c r="N116">
        <f t="shared" si="292"/>
        <v>4111</v>
      </c>
    </row>
    <row r="117" spans="1:14" x14ac:dyDescent="0.2">
      <c r="A117" s="50" t="s">
        <v>129</v>
      </c>
      <c r="E117" t="s">
        <v>158</v>
      </c>
      <c r="F117" s="61">
        <f>F116/E116-1</f>
        <v>1.3146853146853044E-2</v>
      </c>
      <c r="G117" s="61">
        <f t="shared" ref="G117:I117" si="293">G116/F116-1</f>
        <v>-4.7763666482606326E-2</v>
      </c>
      <c r="H117" s="61">
        <f t="shared" si="293"/>
        <v>6.0887213685126174E-2</v>
      </c>
      <c r="I117" s="61">
        <f t="shared" si="293"/>
        <v>0.12353101940420874</v>
      </c>
      <c r="J117" s="73">
        <f>J118+J119</f>
        <v>0</v>
      </c>
      <c r="K117" s="73">
        <f t="shared" ref="K117" si="294">K118+K119</f>
        <v>0</v>
      </c>
      <c r="L117" s="73">
        <f t="shared" ref="L117" si="295">L118+L119</f>
        <v>0</v>
      </c>
      <c r="M117" s="73">
        <f t="shared" ref="M117" si="296">M118+M119</f>
        <v>0</v>
      </c>
      <c r="N117" s="73">
        <f t="shared" ref="N117" si="297">N118+N119</f>
        <v>0</v>
      </c>
    </row>
    <row r="118" spans="1:14" x14ac:dyDescent="0.2">
      <c r="A118" s="48" t="s">
        <v>137</v>
      </c>
      <c r="E118" s="61">
        <f>Historicals!E229</f>
        <v>0.09</v>
      </c>
      <c r="F118" s="61">
        <f>Historicals!F229</f>
        <v>0.01</v>
      </c>
      <c r="G118" s="61">
        <f>Historicals!G229</f>
        <v>-0.05</v>
      </c>
      <c r="H118" s="61">
        <f>Historicals!H229</f>
        <v>0.06</v>
      </c>
      <c r="I118" s="61">
        <f>Historicals!I229</f>
        <v>0.17</v>
      </c>
      <c r="J118" s="56">
        <v>0</v>
      </c>
      <c r="K118" s="56">
        <f t="shared" ref="K118:K119" si="298">+J118</f>
        <v>0</v>
      </c>
      <c r="L118" s="56">
        <f t="shared" ref="L118:L119" si="299">+K118</f>
        <v>0</v>
      </c>
      <c r="M118" s="56">
        <f t="shared" ref="M118:M119" si="300">+L118</f>
        <v>0</v>
      </c>
      <c r="N118" s="56">
        <f t="shared" ref="N118:N119" si="301">+M118</f>
        <v>0</v>
      </c>
    </row>
    <row r="119" spans="1:14" x14ac:dyDescent="0.2">
      <c r="A119" s="48" t="s">
        <v>138</v>
      </c>
      <c r="E119" t="s">
        <v>158</v>
      </c>
      <c r="F119" s="61">
        <f>F117-F118</f>
        <v>3.1468531468530434E-3</v>
      </c>
      <c r="G119" s="61">
        <f t="shared" ref="G119:I119" si="302">G117-G118</f>
        <v>2.2363335173936766E-3</v>
      </c>
      <c r="H119" s="61">
        <f t="shared" si="302"/>
        <v>8.8721368512617582E-4</v>
      </c>
      <c r="I119" s="61">
        <f t="shared" si="302"/>
        <v>-4.646898059579127E-2</v>
      </c>
      <c r="J119" s="56">
        <v>0</v>
      </c>
      <c r="K119" s="56">
        <f t="shared" si="298"/>
        <v>0</v>
      </c>
      <c r="L119" s="56">
        <f t="shared" si="299"/>
        <v>0</v>
      </c>
      <c r="M119" s="56">
        <f t="shared" si="300"/>
        <v>0</v>
      </c>
      <c r="N119" s="56">
        <f t="shared" si="301"/>
        <v>0</v>
      </c>
    </row>
    <row r="120" spans="1:14" x14ac:dyDescent="0.2">
      <c r="A120" s="49" t="s">
        <v>114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I120*(1+J121)</f>
        <v>1610</v>
      </c>
      <c r="K120">
        <f t="shared" ref="K120:N120" si="303">J120*(1+K121)</f>
        <v>1610</v>
      </c>
      <c r="L120">
        <f t="shared" si="303"/>
        <v>1610</v>
      </c>
      <c r="M120">
        <f t="shared" si="303"/>
        <v>1610</v>
      </c>
      <c r="N120">
        <f t="shared" si="303"/>
        <v>1610</v>
      </c>
    </row>
    <row r="121" spans="1:14" x14ac:dyDescent="0.2">
      <c r="A121" s="48" t="s">
        <v>129</v>
      </c>
      <c r="E121" t="s">
        <v>158</v>
      </c>
      <c r="F121" s="61">
        <f>F120/E120-1</f>
        <v>3.563474387527843E-2</v>
      </c>
      <c r="G121" s="61">
        <f t="shared" ref="G121:I121" si="304">G120/F120-1</f>
        <v>-2.1505376344086002E-2</v>
      </c>
      <c r="H121" s="61">
        <f t="shared" si="304"/>
        <v>9.4505494505494614E-2</v>
      </c>
      <c r="I121" s="61">
        <f t="shared" si="304"/>
        <v>7.7643908969210251E-2</v>
      </c>
      <c r="J121" s="73">
        <f>J122+J123</f>
        <v>0</v>
      </c>
      <c r="K121" s="73">
        <f t="shared" ref="K121" si="305">K122+K123</f>
        <v>0</v>
      </c>
      <c r="L121" s="73">
        <f t="shared" ref="L121" si="306">L122+L123</f>
        <v>0</v>
      </c>
      <c r="M121" s="73">
        <f t="shared" ref="M121" si="307">M122+M123</f>
        <v>0</v>
      </c>
      <c r="N121" s="73">
        <f t="shared" ref="N121" si="308">N122+N123</f>
        <v>0</v>
      </c>
    </row>
    <row r="122" spans="1:14" x14ac:dyDescent="0.2">
      <c r="A122" s="48" t="s">
        <v>137</v>
      </c>
      <c r="E122" s="61">
        <f>Historicals!E230</f>
        <v>0.14000000000000001</v>
      </c>
      <c r="F122" s="61">
        <f>Historicals!F230</f>
        <v>0.04</v>
      </c>
      <c r="G122" s="61">
        <f>Historicals!G230</f>
        <v>-0.02</v>
      </c>
      <c r="H122" s="61">
        <f>Historicals!H230</f>
        <v>0.09</v>
      </c>
      <c r="I122" s="61">
        <f>Historicals!I230</f>
        <v>0.12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</row>
    <row r="123" spans="1:14" x14ac:dyDescent="0.2">
      <c r="A123" s="48" t="s">
        <v>138</v>
      </c>
      <c r="E123" t="s">
        <v>158</v>
      </c>
      <c r="F123" s="61">
        <f>F121-F122</f>
        <v>-4.3652561247215713E-3</v>
      </c>
      <c r="G123" s="61">
        <f t="shared" ref="G123:I123" si="309">G121-G122</f>
        <v>-1.505376344086002E-3</v>
      </c>
      <c r="H123" s="61">
        <f t="shared" si="309"/>
        <v>4.5054945054946172E-3</v>
      </c>
      <c r="I123" s="61">
        <f t="shared" si="309"/>
        <v>-4.2356091030789744E-2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</row>
    <row r="124" spans="1:14" x14ac:dyDescent="0.2">
      <c r="A124" s="49" t="s">
        <v>115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I124*(1+J125)</f>
        <v>234</v>
      </c>
      <c r="K124">
        <f t="shared" ref="K124:N124" si="310">J124*(1+K125)</f>
        <v>234</v>
      </c>
      <c r="L124">
        <f t="shared" si="310"/>
        <v>234</v>
      </c>
      <c r="M124">
        <f t="shared" si="310"/>
        <v>234</v>
      </c>
      <c r="N124">
        <f t="shared" si="310"/>
        <v>234</v>
      </c>
    </row>
    <row r="125" spans="1:14" x14ac:dyDescent="0.2">
      <c r="A125" s="48" t="s">
        <v>129</v>
      </c>
      <c r="E125" t="s">
        <v>158</v>
      </c>
      <c r="F125" s="61">
        <f>F124/E124-1</f>
        <v>-2.8688524590163911E-2</v>
      </c>
      <c r="G125" s="61">
        <f t="shared" ref="G125:I125" si="311">G124/F124-1</f>
        <v>-9.7046413502109741E-2</v>
      </c>
      <c r="H125" s="61">
        <f t="shared" si="311"/>
        <v>-0.11214953271028039</v>
      </c>
      <c r="I125" s="61">
        <f t="shared" si="311"/>
        <v>0.23157894736842111</v>
      </c>
      <c r="J125" s="73">
        <f>J126+J127</f>
        <v>0</v>
      </c>
      <c r="K125" s="73">
        <f t="shared" ref="K125" si="312">K126+K127</f>
        <v>0</v>
      </c>
      <c r="L125" s="73">
        <f t="shared" ref="L125" si="313">L126+L127</f>
        <v>0</v>
      </c>
      <c r="M125" s="73">
        <f t="shared" ref="M125" si="314">M126+M127</f>
        <v>0</v>
      </c>
      <c r="N125" s="73">
        <f t="shared" ref="N125" si="315">N126+N127</f>
        <v>0</v>
      </c>
    </row>
    <row r="126" spans="1:14" x14ac:dyDescent="0.2">
      <c r="A126" s="48" t="s">
        <v>137</v>
      </c>
      <c r="E126">
        <f>Historicals!E231</f>
        <v>-0.09</v>
      </c>
      <c r="F126">
        <f>Historicals!F231</f>
        <v>-0.03</v>
      </c>
      <c r="G126">
        <f>Historicals!G231</f>
        <v>-0.1</v>
      </c>
      <c r="H126">
        <f>Historicals!H231</f>
        <v>-0.11</v>
      </c>
      <c r="I126">
        <f>Historicals!I231</f>
        <v>0.28000000000000003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</row>
    <row r="127" spans="1:14" x14ac:dyDescent="0.2">
      <c r="A127" s="48" t="s">
        <v>138</v>
      </c>
      <c r="E127" t="s">
        <v>158</v>
      </c>
      <c r="F127" s="61">
        <f>F125-F126</f>
        <v>1.3114754098360881E-3</v>
      </c>
      <c r="G127" s="61">
        <f t="shared" ref="G127:I127" si="316">G125-G126</f>
        <v>2.9535864978902648E-3</v>
      </c>
      <c r="H127" s="61">
        <f t="shared" si="316"/>
        <v>-2.1495327102803857E-3</v>
      </c>
      <c r="I127" s="61">
        <f t="shared" si="316"/>
        <v>-4.842105263157892E-2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</row>
    <row r="128" spans="1:14" x14ac:dyDescent="0.2">
      <c r="A128" s="9" t="s">
        <v>130</v>
      </c>
      <c r="E128">
        <f>E131+E135</f>
        <v>1244</v>
      </c>
      <c r="F128">
        <f t="shared" ref="F128:I128" si="317">F131+F135</f>
        <v>1376</v>
      </c>
      <c r="G128">
        <f t="shared" si="317"/>
        <v>1230</v>
      </c>
      <c r="H128">
        <f t="shared" si="317"/>
        <v>1752</v>
      </c>
      <c r="I128">
        <f t="shared" si="317"/>
        <v>2116</v>
      </c>
      <c r="J128" s="52">
        <f>J114*J130</f>
        <v>2116</v>
      </c>
      <c r="K128" s="52">
        <f t="shared" ref="K128:N128" si="318">K114*K130</f>
        <v>2116</v>
      </c>
      <c r="L128" s="52">
        <f t="shared" si="318"/>
        <v>2116</v>
      </c>
      <c r="M128" s="52">
        <f t="shared" si="318"/>
        <v>2116</v>
      </c>
      <c r="N128" s="52">
        <f t="shared" si="318"/>
        <v>2116</v>
      </c>
    </row>
    <row r="129" spans="1:14" x14ac:dyDescent="0.2">
      <c r="A129" s="50" t="s">
        <v>129</v>
      </c>
      <c r="E129" t="s">
        <v>158</v>
      </c>
      <c r="F129" s="61">
        <f>F128/E128-1</f>
        <v>0.10610932475884249</v>
      </c>
      <c r="G129" s="61">
        <f>G128/F128-1</f>
        <v>-0.10610465116279066</v>
      </c>
      <c r="H129" s="61">
        <f t="shared" ref="H129:I129" si="319">H128/G128-1</f>
        <v>0.42439024390243896</v>
      </c>
      <c r="I129" s="61">
        <f t="shared" si="319"/>
        <v>0.20776255707762559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</row>
    <row r="130" spans="1:14" x14ac:dyDescent="0.2">
      <c r="A130" s="50" t="s">
        <v>131</v>
      </c>
      <c r="E130" s="61">
        <f>E128/E114</f>
        <v>0.2408052651955091</v>
      </c>
      <c r="F130" s="61">
        <f t="shared" ref="F130:I130" si="320">F128/F114</f>
        <v>0.26189569851541683</v>
      </c>
      <c r="G130" s="61">
        <f t="shared" si="320"/>
        <v>0.24463007159904535</v>
      </c>
      <c r="H130" s="61">
        <f t="shared" si="320"/>
        <v>0.32790567097136442</v>
      </c>
      <c r="I130" s="61">
        <f t="shared" si="320"/>
        <v>0.35533165407220824</v>
      </c>
      <c r="J130" s="62">
        <f>I130</f>
        <v>0.35533165407220824</v>
      </c>
      <c r="K130" s="62">
        <f t="shared" ref="K130:N130" si="321">J130</f>
        <v>0.35533165407220824</v>
      </c>
      <c r="L130" s="62">
        <f t="shared" si="321"/>
        <v>0.35533165407220824</v>
      </c>
      <c r="M130" s="62">
        <f t="shared" si="321"/>
        <v>0.35533165407220824</v>
      </c>
      <c r="N130" s="62">
        <f t="shared" si="321"/>
        <v>0.35533165407220824</v>
      </c>
    </row>
    <row r="131" spans="1:14" x14ac:dyDescent="0.2">
      <c r="A131" s="9" t="s">
        <v>132</v>
      </c>
      <c r="E131">
        <f>Historicals!E206</f>
        <v>55</v>
      </c>
      <c r="F131">
        <f>Historicals!F206</f>
        <v>53</v>
      </c>
      <c r="G131">
        <f>Historicals!G206</f>
        <v>46</v>
      </c>
      <c r="H131">
        <f>Historicals!H206</f>
        <v>222</v>
      </c>
      <c r="I131">
        <f>Historicals!I206</f>
        <v>220</v>
      </c>
      <c r="J131" s="52">
        <f>J134*J141</f>
        <v>220</v>
      </c>
      <c r="K131" s="52">
        <f t="shared" ref="K131:N131" si="322">K134*K141</f>
        <v>220</v>
      </c>
      <c r="L131" s="52">
        <f t="shared" si="322"/>
        <v>220</v>
      </c>
      <c r="M131" s="52">
        <f t="shared" si="322"/>
        <v>220</v>
      </c>
      <c r="N131" s="52">
        <f t="shared" si="322"/>
        <v>220</v>
      </c>
    </row>
    <row r="132" spans="1:14" x14ac:dyDescent="0.2">
      <c r="A132" s="50" t="s">
        <v>129</v>
      </c>
      <c r="E132" t="s">
        <v>158</v>
      </c>
      <c r="F132" s="61">
        <f>F131/E131-1</f>
        <v>-3.6363636363636376E-2</v>
      </c>
      <c r="G132" s="61">
        <f>G131/F131-1</f>
        <v>-0.13207547169811318</v>
      </c>
      <c r="H132" s="61">
        <f t="shared" ref="H132:I132" si="323">H131/G131-1</f>
        <v>3.8260869565217392</v>
      </c>
      <c r="I132" s="61">
        <f t="shared" si="323"/>
        <v>-9.009009009009028E-3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</row>
    <row r="133" spans="1:14" x14ac:dyDescent="0.2">
      <c r="A133" s="50" t="s">
        <v>133</v>
      </c>
      <c r="E133" s="61">
        <f>E131/E114</f>
        <v>1.064653503677894E-2</v>
      </c>
      <c r="F133" s="61">
        <f t="shared" ref="F133:I133" si="324">F131/F114</f>
        <v>1.0087552341073468E-2</v>
      </c>
      <c r="G133" s="61">
        <f t="shared" si="324"/>
        <v>9.148766905330152E-3</v>
      </c>
      <c r="H133" s="61">
        <f t="shared" si="324"/>
        <v>4.1549691184727684E-2</v>
      </c>
      <c r="I133" s="61">
        <f t="shared" si="324"/>
        <v>3.6943744752308987E-2</v>
      </c>
      <c r="J133" s="61">
        <f>I133</f>
        <v>3.6943744752308987E-2</v>
      </c>
      <c r="K133" s="61">
        <f t="shared" ref="K133:N134" si="325">J133</f>
        <v>3.6943744752308987E-2</v>
      </c>
      <c r="L133" s="61">
        <f t="shared" si="325"/>
        <v>3.6943744752308987E-2</v>
      </c>
      <c r="M133" s="61">
        <f t="shared" si="325"/>
        <v>3.6943744752308987E-2</v>
      </c>
      <c r="N133" s="61">
        <f t="shared" si="325"/>
        <v>3.6943744752308987E-2</v>
      </c>
    </row>
    <row r="134" spans="1:14" x14ac:dyDescent="0.2">
      <c r="A134" s="50" t="s">
        <v>142</v>
      </c>
      <c r="E134" s="61">
        <f>E131/E141</f>
        <v>0.16224188790560473</v>
      </c>
      <c r="F134" s="61">
        <f t="shared" ref="F134:I134" si="326">F131/F141</f>
        <v>0.16257668711656442</v>
      </c>
      <c r="G134" s="61">
        <f t="shared" si="326"/>
        <v>0.1554054054054054</v>
      </c>
      <c r="H134" s="61">
        <f t="shared" si="326"/>
        <v>0.73026315789473684</v>
      </c>
      <c r="I134" s="61">
        <f t="shared" si="326"/>
        <v>0.8029197080291971</v>
      </c>
      <c r="J134" s="61">
        <f>I134</f>
        <v>0.8029197080291971</v>
      </c>
      <c r="K134" s="61">
        <f t="shared" si="325"/>
        <v>0.8029197080291971</v>
      </c>
      <c r="L134" s="61">
        <f t="shared" si="325"/>
        <v>0.8029197080291971</v>
      </c>
      <c r="M134" s="61">
        <f t="shared" si="325"/>
        <v>0.8029197080291971</v>
      </c>
      <c r="N134" s="61">
        <f t="shared" si="325"/>
        <v>0.8029197080291971</v>
      </c>
    </row>
    <row r="135" spans="1:14" x14ac:dyDescent="0.2">
      <c r="A135" s="9" t="s">
        <v>134</v>
      </c>
      <c r="E135">
        <f>Historicals!E161</f>
        <v>1189</v>
      </c>
      <c r="F135">
        <f>Historicals!F161</f>
        <v>1323</v>
      </c>
      <c r="G135">
        <f>Historicals!G161</f>
        <v>1184</v>
      </c>
      <c r="H135">
        <f>Historicals!H161</f>
        <v>1530</v>
      </c>
      <c r="I135">
        <f>Historicals!I161</f>
        <v>1896</v>
      </c>
      <c r="J135" s="66">
        <f>J128-J131</f>
        <v>1896</v>
      </c>
      <c r="K135" s="66">
        <f t="shared" ref="K135:N135" si="327">K128-K131</f>
        <v>1896</v>
      </c>
      <c r="L135" s="66">
        <f t="shared" si="327"/>
        <v>1896</v>
      </c>
      <c r="M135" s="66">
        <f t="shared" si="327"/>
        <v>1896</v>
      </c>
      <c r="N135" s="66">
        <f t="shared" si="327"/>
        <v>1896</v>
      </c>
    </row>
    <row r="136" spans="1:14" x14ac:dyDescent="0.2">
      <c r="A136" s="50" t="s">
        <v>129</v>
      </c>
      <c r="E136" t="s">
        <v>158</v>
      </c>
      <c r="F136" s="61">
        <f>F135/E135-1</f>
        <v>0.11269974768713209</v>
      </c>
      <c r="G136" s="61">
        <f>G135/F135-1</f>
        <v>-0.1050642479213908</v>
      </c>
      <c r="H136" s="61">
        <f t="shared" ref="H136:I136" si="328">H135/G135-1</f>
        <v>0.29222972972972983</v>
      </c>
      <c r="I136" s="61">
        <f t="shared" si="328"/>
        <v>0.23921568627450984</v>
      </c>
      <c r="J136" s="61">
        <f t="shared" ref="J136" si="329">J135/I135-1</f>
        <v>0</v>
      </c>
      <c r="K136" s="61">
        <f t="shared" ref="K136" si="330">K135/J135-1</f>
        <v>0</v>
      </c>
      <c r="L136" s="61">
        <f t="shared" ref="L136" si="331">L135/K135-1</f>
        <v>0</v>
      </c>
      <c r="M136" s="61">
        <f t="shared" ref="M136" si="332">M135/L135-1</f>
        <v>0</v>
      </c>
      <c r="N136" s="61">
        <f t="shared" ref="N136" si="333">N135/M135-1</f>
        <v>0</v>
      </c>
    </row>
    <row r="137" spans="1:14" x14ac:dyDescent="0.2">
      <c r="A137" s="50" t="s">
        <v>131</v>
      </c>
      <c r="E137" s="61">
        <f>E135/E114</f>
        <v>0.23015873015873015</v>
      </c>
      <c r="F137" s="61">
        <f t="shared" ref="F137:I137" si="334">F135/F114</f>
        <v>0.25180814617434338</v>
      </c>
      <c r="G137" s="61">
        <f t="shared" si="334"/>
        <v>0.2354813046937152</v>
      </c>
      <c r="H137" s="61">
        <f t="shared" si="334"/>
        <v>0.28635597978663674</v>
      </c>
      <c r="I137" s="61">
        <f t="shared" si="334"/>
        <v>0.31838790931989924</v>
      </c>
      <c r="J137" s="61">
        <f>I137</f>
        <v>0.31838790931989924</v>
      </c>
      <c r="K137" s="61">
        <f t="shared" ref="K137:N137" si="335">J137</f>
        <v>0.31838790931989924</v>
      </c>
      <c r="L137" s="61">
        <f t="shared" si="335"/>
        <v>0.31838790931989924</v>
      </c>
      <c r="M137" s="61">
        <f t="shared" si="335"/>
        <v>0.31838790931989924</v>
      </c>
      <c r="N137" s="61">
        <f t="shared" si="335"/>
        <v>0.31838790931989924</v>
      </c>
    </row>
    <row r="138" spans="1:14" x14ac:dyDescent="0.2">
      <c r="A138" s="9" t="s">
        <v>135</v>
      </c>
      <c r="E138">
        <f>Historicals!E191</f>
        <v>49</v>
      </c>
      <c r="F138">
        <f>Historicals!F191</f>
        <v>47</v>
      </c>
      <c r="G138">
        <f>Historicals!G191</f>
        <v>41</v>
      </c>
      <c r="H138">
        <f>Historicals!H191</f>
        <v>54</v>
      </c>
      <c r="I138">
        <f>Historicals!I191</f>
        <v>56</v>
      </c>
      <c r="J138">
        <f>J114*J140</f>
        <v>56</v>
      </c>
      <c r="K138">
        <f t="shared" ref="K138:N138" si="336">K114*K140</f>
        <v>56</v>
      </c>
      <c r="L138">
        <f t="shared" si="336"/>
        <v>56</v>
      </c>
      <c r="M138">
        <f t="shared" si="336"/>
        <v>56</v>
      </c>
      <c r="N138">
        <f t="shared" si="336"/>
        <v>56</v>
      </c>
    </row>
    <row r="139" spans="1:14" x14ac:dyDescent="0.2">
      <c r="A139" s="50" t="s">
        <v>129</v>
      </c>
      <c r="E139" t="s">
        <v>158</v>
      </c>
      <c r="F139" s="61">
        <f>F138/E138-1</f>
        <v>-4.081632653061229E-2</v>
      </c>
      <c r="G139" s="61">
        <f>G138/F138-1</f>
        <v>-0.12765957446808507</v>
      </c>
      <c r="H139" s="61">
        <f t="shared" ref="H139:I139" si="337">H138/G138-1</f>
        <v>0.31707317073170738</v>
      </c>
      <c r="I139" s="61">
        <f t="shared" si="337"/>
        <v>3.7037037037036979E-2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</row>
    <row r="140" spans="1:14" x14ac:dyDescent="0.2">
      <c r="A140" s="50" t="s">
        <v>133</v>
      </c>
      <c r="E140" s="61">
        <f>E138/E114</f>
        <v>9.485094850948509E-3</v>
      </c>
      <c r="F140" s="61">
        <f t="shared" ref="F140:I140" si="338">F138/F114</f>
        <v>8.9455652835934533E-3</v>
      </c>
      <c r="G140" s="61">
        <f t="shared" si="338"/>
        <v>8.1543357199681775E-3</v>
      </c>
      <c r="H140" s="61">
        <f t="shared" si="338"/>
        <v>1.0106681639528355E-2</v>
      </c>
      <c r="I140" s="61">
        <f t="shared" si="338"/>
        <v>9.4038623005877411E-3</v>
      </c>
      <c r="J140" s="61">
        <f>I140</f>
        <v>9.4038623005877411E-3</v>
      </c>
      <c r="K140" s="61">
        <f t="shared" ref="K140:N140" si="339">J140</f>
        <v>9.4038623005877411E-3</v>
      </c>
      <c r="L140" s="61">
        <f t="shared" si="339"/>
        <v>9.4038623005877411E-3</v>
      </c>
      <c r="M140" s="61">
        <f t="shared" si="339"/>
        <v>9.4038623005877411E-3</v>
      </c>
      <c r="N140" s="61">
        <f t="shared" si="339"/>
        <v>9.4038623005877411E-3</v>
      </c>
    </row>
    <row r="141" spans="1:14" x14ac:dyDescent="0.2">
      <c r="A141" s="68" t="s">
        <v>143</v>
      </c>
      <c r="E141">
        <f>Historicals!E176</f>
        <v>339</v>
      </c>
      <c r="F141">
        <f>Historicals!F176</f>
        <v>326</v>
      </c>
      <c r="G141">
        <f>Historicals!G176</f>
        <v>296</v>
      </c>
      <c r="H141">
        <f>Historicals!H176</f>
        <v>304</v>
      </c>
      <c r="I141">
        <f>Historicals!I176</f>
        <v>274</v>
      </c>
      <c r="J141">
        <f>J114*J143</f>
        <v>274</v>
      </c>
      <c r="K141">
        <f t="shared" ref="K141:N141" si="340">K114*K143</f>
        <v>274</v>
      </c>
      <c r="L141">
        <f t="shared" si="340"/>
        <v>274</v>
      </c>
      <c r="M141">
        <f t="shared" si="340"/>
        <v>274</v>
      </c>
      <c r="N141">
        <f t="shared" si="340"/>
        <v>274</v>
      </c>
    </row>
    <row r="142" spans="1:14" x14ac:dyDescent="0.2">
      <c r="A142" s="50" t="s">
        <v>129</v>
      </c>
      <c r="E142" t="s">
        <v>158</v>
      </c>
      <c r="F142" s="61">
        <f>F141/E141-1</f>
        <v>-3.8348082595870192E-2</v>
      </c>
      <c r="G142" s="61">
        <f t="shared" ref="G142:I142" si="341">G141/F141-1</f>
        <v>-9.2024539877300637E-2</v>
      </c>
      <c r="H142" s="61">
        <f t="shared" si="341"/>
        <v>2.7027027027026973E-2</v>
      </c>
      <c r="I142" s="61">
        <f t="shared" si="341"/>
        <v>-9.8684210526315819E-2</v>
      </c>
      <c r="J142" s="51">
        <f>J141/I141-1</f>
        <v>0</v>
      </c>
      <c r="K142" s="51">
        <f t="shared" ref="K142" si="342">K141/J141-1</f>
        <v>0</v>
      </c>
      <c r="L142" s="51">
        <f t="shared" ref="L142" si="343">L141/K141-1</f>
        <v>0</v>
      </c>
      <c r="M142" s="51">
        <f t="shared" ref="M142" si="344">M141/L141-1</f>
        <v>0</v>
      </c>
      <c r="N142" s="51">
        <f t="shared" ref="N142" si="345">N141/M141-1</f>
        <v>0</v>
      </c>
    </row>
    <row r="143" spans="1:14" x14ac:dyDescent="0.2">
      <c r="A143" s="50" t="s">
        <v>133</v>
      </c>
      <c r="E143" s="61">
        <f>E141/E114</f>
        <v>6.5621370499419282E-2</v>
      </c>
      <c r="F143" s="61">
        <f t="shared" ref="F143:I143" si="346">F141/F114</f>
        <v>6.2047963456414161E-2</v>
      </c>
      <c r="G143" s="61">
        <f t="shared" si="346"/>
        <v>5.88703261734288E-2</v>
      </c>
      <c r="H143" s="61">
        <f t="shared" si="346"/>
        <v>5.6896874415122589E-2</v>
      </c>
      <c r="I143" s="61">
        <f t="shared" si="346"/>
        <v>4.6011754827875735E-2</v>
      </c>
      <c r="J143" s="61">
        <f>I143</f>
        <v>4.6011754827875735E-2</v>
      </c>
      <c r="K143" s="61">
        <f t="shared" ref="K143:N143" si="347">J143</f>
        <v>4.6011754827875735E-2</v>
      </c>
      <c r="L143" s="61">
        <f t="shared" si="347"/>
        <v>4.6011754827875735E-2</v>
      </c>
      <c r="M143" s="61">
        <f t="shared" si="347"/>
        <v>4.6011754827875735E-2</v>
      </c>
      <c r="N143" s="61">
        <f t="shared" si="347"/>
        <v>4.6011754827875735E-2</v>
      </c>
    </row>
    <row r="144" spans="1:14" x14ac:dyDescent="0.2">
      <c r="A144" s="47" t="s">
        <v>156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x14ac:dyDescent="0.2">
      <c r="A145" s="9" t="s">
        <v>136</v>
      </c>
      <c r="B145">
        <f>Historicals!B129</f>
        <v>5705</v>
      </c>
      <c r="C145">
        <f>Historicals!C129</f>
        <v>5884</v>
      </c>
      <c r="D145">
        <f>Historicals!D129</f>
        <v>6211</v>
      </c>
      <c r="J145">
        <f>I147+I151+I155</f>
        <v>0</v>
      </c>
      <c r="K145">
        <f t="shared" ref="K145:N145" si="348">J147+J151+J155</f>
        <v>0</v>
      </c>
      <c r="L145">
        <f t="shared" si="348"/>
        <v>0</v>
      </c>
      <c r="M145">
        <f t="shared" si="348"/>
        <v>0</v>
      </c>
      <c r="N145">
        <f t="shared" si="348"/>
        <v>0</v>
      </c>
    </row>
    <row r="146" spans="1:14" x14ac:dyDescent="0.2">
      <c r="A146" s="48" t="s">
        <v>129</v>
      </c>
      <c r="B146" t="s">
        <v>158</v>
      </c>
      <c r="C146" s="61">
        <f>C145/B145-1</f>
        <v>3.1375985977212917E-2</v>
      </c>
      <c r="D146" s="61">
        <f>D145/C145-1</f>
        <v>5.5574439157036082E-2</v>
      </c>
      <c r="J146" s="64" t="e">
        <f>J145/I145-1</f>
        <v>#DIV/0!</v>
      </c>
      <c r="K146" s="64" t="e">
        <f t="shared" ref="K146" si="349">K145/J145-1</f>
        <v>#DIV/0!</v>
      </c>
      <c r="L146" s="64" t="e">
        <f t="shared" ref="L146" si="350">L145/K145-1</f>
        <v>#DIV/0!</v>
      </c>
      <c r="M146" s="64" t="e">
        <f t="shared" ref="M146" si="351">M145/L145-1</f>
        <v>#DIV/0!</v>
      </c>
      <c r="N146" s="64" t="e">
        <f t="shared" ref="N146" si="352">N145/M145-1</f>
        <v>#DIV/0!</v>
      </c>
    </row>
    <row r="147" spans="1:14" x14ac:dyDescent="0.2">
      <c r="A147" s="49" t="s">
        <v>113</v>
      </c>
      <c r="B147">
        <f>Historicals!B130</f>
        <v>3876</v>
      </c>
      <c r="C147">
        <f>Historicals!C130</f>
        <v>3985</v>
      </c>
      <c r="D147">
        <f>Historicals!D130</f>
        <v>4068</v>
      </c>
      <c r="J147">
        <f>I147</f>
        <v>0</v>
      </c>
      <c r="K147">
        <f t="shared" ref="K147:N147" si="353">J147</f>
        <v>0</v>
      </c>
      <c r="L147">
        <f t="shared" si="353"/>
        <v>0</v>
      </c>
      <c r="M147">
        <f t="shared" si="353"/>
        <v>0</v>
      </c>
      <c r="N147">
        <f t="shared" si="353"/>
        <v>0</v>
      </c>
    </row>
    <row r="148" spans="1:14" x14ac:dyDescent="0.2">
      <c r="A148" s="50" t="s">
        <v>129</v>
      </c>
      <c r="B148" t="s">
        <v>158</v>
      </c>
      <c r="C148" s="61">
        <f>C147/B147-1</f>
        <v>2.8121775025799822E-2</v>
      </c>
      <c r="D148" s="61">
        <f>D147/C147-1</f>
        <v>2.0828105395232166E-2</v>
      </c>
      <c r="J148" s="73">
        <f>J149+J150</f>
        <v>0</v>
      </c>
      <c r="K148" s="73">
        <f t="shared" ref="K148" si="354">K149+K150</f>
        <v>0</v>
      </c>
      <c r="L148" s="73">
        <f t="shared" ref="L148" si="355">L149+L150</f>
        <v>0</v>
      </c>
      <c r="M148" s="73">
        <f t="shared" ref="M148" si="356">M149+M150</f>
        <v>0</v>
      </c>
      <c r="N148" s="73">
        <f t="shared" ref="N148" si="357">N149+N150</f>
        <v>0</v>
      </c>
    </row>
    <row r="149" spans="1:14" x14ac:dyDescent="0.2">
      <c r="A149" s="48" t="s">
        <v>137</v>
      </c>
      <c r="B149" s="61">
        <f>Historicals!B234</f>
        <v>0.17</v>
      </c>
      <c r="C149" s="61">
        <f>Historicals!C234</f>
        <v>0.03</v>
      </c>
      <c r="D149" s="61">
        <f>Historicals!D234</f>
        <v>0.02</v>
      </c>
      <c r="J149" s="56">
        <v>0</v>
      </c>
      <c r="K149" s="56">
        <f t="shared" ref="K149:K150" si="358">+J149</f>
        <v>0</v>
      </c>
      <c r="L149" s="56">
        <f t="shared" ref="L149:L150" si="359">+K149</f>
        <v>0</v>
      </c>
      <c r="M149" s="56">
        <f t="shared" ref="M149:M150" si="360">+L149</f>
        <v>0</v>
      </c>
      <c r="N149" s="56">
        <f t="shared" ref="N149:N150" si="361">+M149</f>
        <v>0</v>
      </c>
    </row>
    <row r="150" spans="1:14" x14ac:dyDescent="0.2">
      <c r="A150" s="48" t="s">
        <v>138</v>
      </c>
      <c r="B150" t="s">
        <v>158</v>
      </c>
      <c r="C150" s="61">
        <f>C148-C149</f>
        <v>-1.8782249742001766E-3</v>
      </c>
      <c r="D150" s="61">
        <f>D148-D149</f>
        <v>8.2810539523216556E-4</v>
      </c>
      <c r="J150" s="56">
        <v>0</v>
      </c>
      <c r="K150" s="56">
        <f t="shared" si="358"/>
        <v>0</v>
      </c>
      <c r="L150" s="56">
        <f t="shared" si="359"/>
        <v>0</v>
      </c>
      <c r="M150" s="56">
        <f t="shared" si="360"/>
        <v>0</v>
      </c>
      <c r="N150" s="56">
        <f t="shared" si="361"/>
        <v>0</v>
      </c>
    </row>
    <row r="151" spans="1:14" x14ac:dyDescent="0.2">
      <c r="A151" s="49" t="s">
        <v>114</v>
      </c>
      <c r="B151">
        <f>Historicals!B131</f>
        <v>1552</v>
      </c>
      <c r="C151">
        <f>Historicals!C131</f>
        <v>1628</v>
      </c>
      <c r="D151">
        <f>Historicals!D131</f>
        <v>1868</v>
      </c>
      <c r="J151">
        <f>I151</f>
        <v>0</v>
      </c>
      <c r="K151">
        <f t="shared" ref="K151:N151" si="362">J151</f>
        <v>0</v>
      </c>
      <c r="L151">
        <f t="shared" si="362"/>
        <v>0</v>
      </c>
      <c r="M151">
        <f t="shared" si="362"/>
        <v>0</v>
      </c>
      <c r="N151">
        <f t="shared" si="362"/>
        <v>0</v>
      </c>
    </row>
    <row r="152" spans="1:14" x14ac:dyDescent="0.2">
      <c r="A152" s="48" t="s">
        <v>129</v>
      </c>
      <c r="B152" t="s">
        <v>158</v>
      </c>
      <c r="C152" s="61">
        <f>C151/B151-1</f>
        <v>4.8969072164948502E-2</v>
      </c>
      <c r="D152" s="61">
        <f>D151/C151-1</f>
        <v>0.14742014742014753</v>
      </c>
      <c r="J152" s="73">
        <f>J153+J154</f>
        <v>0</v>
      </c>
      <c r="K152" s="73">
        <f t="shared" ref="K152" si="363">K153+K154</f>
        <v>0</v>
      </c>
      <c r="L152" s="73">
        <f t="shared" ref="L152" si="364">L153+L154</f>
        <v>0</v>
      </c>
      <c r="M152" s="73">
        <f t="shared" ref="M152" si="365">M153+M154</f>
        <v>0</v>
      </c>
      <c r="N152" s="73">
        <f t="shared" ref="N152" si="366">N153+N154</f>
        <v>0</v>
      </c>
    </row>
    <row r="153" spans="1:14" x14ac:dyDescent="0.2">
      <c r="A153" s="48" t="s">
        <v>137</v>
      </c>
      <c r="B153" s="61">
        <f>Historicals!B239</f>
        <v>-7.0000000000000007E-2</v>
      </c>
      <c r="C153" s="61">
        <f>Historicals!C239</f>
        <v>-7.0000000000000007E-2</v>
      </c>
      <c r="D153" s="61">
        <f>Historicals!D239</f>
        <v>0.02</v>
      </c>
      <c r="J153" s="74">
        <v>0</v>
      </c>
      <c r="K153" s="74">
        <v>0</v>
      </c>
      <c r="L153" s="74">
        <v>0</v>
      </c>
      <c r="M153" s="74">
        <v>0</v>
      </c>
      <c r="N153" s="74">
        <v>0</v>
      </c>
    </row>
    <row r="154" spans="1:14" x14ac:dyDescent="0.2">
      <c r="A154" s="48" t="s">
        <v>138</v>
      </c>
      <c r="B154" t="s">
        <v>158</v>
      </c>
      <c r="C154" s="61">
        <f>C152-C153</f>
        <v>0.11896907216494851</v>
      </c>
      <c r="D154" s="61">
        <f>D152-D153</f>
        <v>0.12742014742014754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</row>
    <row r="155" spans="1:14" x14ac:dyDescent="0.2">
      <c r="A155" s="49" t="s">
        <v>115</v>
      </c>
      <c r="B155">
        <f>Historicals!B132</f>
        <v>277</v>
      </c>
      <c r="C155">
        <f>Historicals!C132</f>
        <v>271</v>
      </c>
      <c r="D155">
        <f>Historicals!D132</f>
        <v>275</v>
      </c>
      <c r="J155">
        <f>I155</f>
        <v>0</v>
      </c>
      <c r="K155">
        <f t="shared" ref="K155:N155" si="367">J155</f>
        <v>0</v>
      </c>
      <c r="L155">
        <f t="shared" si="367"/>
        <v>0</v>
      </c>
      <c r="M155">
        <f t="shared" si="367"/>
        <v>0</v>
      </c>
      <c r="N155">
        <f t="shared" si="367"/>
        <v>0</v>
      </c>
    </row>
    <row r="156" spans="1:14" x14ac:dyDescent="0.2">
      <c r="A156" s="48" t="s">
        <v>129</v>
      </c>
      <c r="B156" t="s">
        <v>158</v>
      </c>
      <c r="C156" s="61">
        <f>C155/B155-1</f>
        <v>-2.166064981949456E-2</v>
      </c>
      <c r="D156" s="61">
        <f>D155/C155-1</f>
        <v>1.4760147601476037E-2</v>
      </c>
      <c r="J156" s="73">
        <f>J157+J158</f>
        <v>0</v>
      </c>
      <c r="K156" s="73">
        <f t="shared" ref="K156" si="368">K157+K158</f>
        <v>0</v>
      </c>
      <c r="L156" s="73">
        <f t="shared" ref="L156" si="369">L157+L158</f>
        <v>0</v>
      </c>
      <c r="M156" s="73">
        <f t="shared" ref="M156" si="370">M157+M158</f>
        <v>0</v>
      </c>
      <c r="N156" s="73">
        <f t="shared" ref="N156" si="371">N157+N158</f>
        <v>0</v>
      </c>
    </row>
    <row r="157" spans="1:14" x14ac:dyDescent="0.2">
      <c r="A157" s="48" t="s">
        <v>137</v>
      </c>
      <c r="B157" s="61">
        <f>Historicals!B240</f>
        <v>0.03</v>
      </c>
      <c r="C157" s="61">
        <f>Historicals!C240</f>
        <v>-0.09</v>
      </c>
      <c r="D157" s="61">
        <f>Historicals!D240</f>
        <v>0.03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</row>
    <row r="158" spans="1:14" x14ac:dyDescent="0.2">
      <c r="A158" s="48" t="s">
        <v>138</v>
      </c>
      <c r="B158" t="s">
        <v>158</v>
      </c>
      <c r="C158" s="61">
        <f>C156-C157</f>
        <v>6.8339350180505437E-2</v>
      </c>
      <c r="D158" s="61">
        <f>D156-D157</f>
        <v>-1.5239852398523962E-2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</row>
    <row r="159" spans="1:14" x14ac:dyDescent="0.2">
      <c r="A159" s="9" t="s">
        <v>130</v>
      </c>
      <c r="B159">
        <f>B162+B166</f>
        <v>1350</v>
      </c>
      <c r="C159">
        <f t="shared" ref="C159:D159" si="372">C162+C166</f>
        <v>1506</v>
      </c>
      <c r="D159">
        <f t="shared" si="372"/>
        <v>1294</v>
      </c>
      <c r="J159" s="52">
        <f>+J145*J161</f>
        <v>0</v>
      </c>
      <c r="K159" s="52">
        <f t="shared" ref="K159:N159" si="373">+K145*K161</f>
        <v>0</v>
      </c>
      <c r="L159" s="52">
        <f t="shared" si="373"/>
        <v>0</v>
      </c>
      <c r="M159" s="52">
        <f t="shared" si="373"/>
        <v>0</v>
      </c>
      <c r="N159" s="52">
        <f t="shared" si="373"/>
        <v>0</v>
      </c>
    </row>
    <row r="160" spans="1:14" x14ac:dyDescent="0.2">
      <c r="A160" s="50" t="s">
        <v>129</v>
      </c>
      <c r="B160" t="s">
        <v>158</v>
      </c>
      <c r="C160" s="61">
        <f>C159/B159-1</f>
        <v>0.11555555555555563</v>
      </c>
      <c r="D160" s="61">
        <f>D159/C159-1</f>
        <v>-0.14077025232403717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</row>
    <row r="161" spans="1:14" x14ac:dyDescent="0.2">
      <c r="A161" s="50" t="s">
        <v>131</v>
      </c>
      <c r="B161" s="61">
        <f>B159/B145</f>
        <v>0.23663453111305871</v>
      </c>
      <c r="C161" s="61">
        <f t="shared" ref="C161:D161" si="374">C159/C145</f>
        <v>0.2559483344663494</v>
      </c>
      <c r="D161" s="61">
        <f t="shared" si="374"/>
        <v>0.20834004186121396</v>
      </c>
      <c r="J161" s="62">
        <f>I161</f>
        <v>0</v>
      </c>
      <c r="K161" s="62">
        <f t="shared" ref="K161:N161" si="375">J161</f>
        <v>0</v>
      </c>
      <c r="L161" s="62">
        <f t="shared" si="375"/>
        <v>0</v>
      </c>
      <c r="M161" s="62">
        <f t="shared" si="375"/>
        <v>0</v>
      </c>
      <c r="N161" s="62">
        <f t="shared" si="375"/>
        <v>0</v>
      </c>
    </row>
    <row r="162" spans="1:14" x14ac:dyDescent="0.2">
      <c r="A162" s="9" t="s">
        <v>132</v>
      </c>
      <c r="B162">
        <f>Historicals!B201</f>
        <v>75</v>
      </c>
      <c r="C162">
        <f>Historicals!C201</f>
        <v>72</v>
      </c>
      <c r="D162">
        <f>Historicals!D201</f>
        <v>91</v>
      </c>
      <c r="J162" s="52">
        <f>J165*J172</f>
        <v>0</v>
      </c>
      <c r="K162" s="52">
        <f t="shared" ref="K162:N162" si="376">+K165*K172</f>
        <v>0</v>
      </c>
      <c r="L162" s="52">
        <f t="shared" si="376"/>
        <v>0</v>
      </c>
      <c r="M162" s="52">
        <f t="shared" si="376"/>
        <v>0</v>
      </c>
      <c r="N162" s="52">
        <f t="shared" si="376"/>
        <v>0</v>
      </c>
    </row>
    <row r="163" spans="1:14" x14ac:dyDescent="0.2">
      <c r="A163" s="50" t="s">
        <v>129</v>
      </c>
      <c r="B163" t="s">
        <v>158</v>
      </c>
      <c r="C163" s="61">
        <f>C162/B162-1</f>
        <v>-4.0000000000000036E-2</v>
      </c>
      <c r="D163" s="61">
        <f>D162/C162-1</f>
        <v>0.26388888888888884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</row>
    <row r="164" spans="1:14" x14ac:dyDescent="0.2">
      <c r="A164" s="50" t="s">
        <v>133</v>
      </c>
      <c r="B164" s="61">
        <f>B162/B145</f>
        <v>1.3146362839614373E-2</v>
      </c>
      <c r="C164" s="61">
        <f t="shared" ref="C164:D164" si="377">C162/C145</f>
        <v>1.2236573759347382E-2</v>
      </c>
      <c r="D164" s="61">
        <f t="shared" si="377"/>
        <v>1.4651424891321848E-2</v>
      </c>
      <c r="J164" s="61">
        <f>I164</f>
        <v>0</v>
      </c>
      <c r="K164" s="61">
        <f t="shared" ref="K164:N164" si="378">J164</f>
        <v>0</v>
      </c>
      <c r="L164" s="61">
        <f t="shared" si="378"/>
        <v>0</v>
      </c>
      <c r="M164" s="61">
        <f t="shared" si="378"/>
        <v>0</v>
      </c>
      <c r="N164" s="61">
        <f t="shared" si="378"/>
        <v>0</v>
      </c>
    </row>
    <row r="165" spans="1:14" x14ac:dyDescent="0.2">
      <c r="A165" s="50" t="s">
        <v>142</v>
      </c>
      <c r="B165" s="61">
        <f>B162/B172</f>
        <v>1.5957446808510638</v>
      </c>
      <c r="C165" s="61">
        <f t="shared" ref="C165:D165" si="379">C162/C172</f>
        <v>1.44</v>
      </c>
      <c r="D165" s="61">
        <f t="shared" si="379"/>
        <v>1.8958333333333333</v>
      </c>
      <c r="J165" s="61">
        <f>I165</f>
        <v>0</v>
      </c>
      <c r="K165" s="61">
        <f t="shared" ref="K165:N165" si="380">J165</f>
        <v>0</v>
      </c>
      <c r="L165" s="61">
        <f t="shared" si="380"/>
        <v>0</v>
      </c>
      <c r="M165" s="61">
        <f t="shared" si="380"/>
        <v>0</v>
      </c>
      <c r="N165" s="61">
        <f t="shared" si="380"/>
        <v>0</v>
      </c>
    </row>
    <row r="166" spans="1:14" x14ac:dyDescent="0.2">
      <c r="A166" s="9" t="s">
        <v>134</v>
      </c>
      <c r="B166">
        <f>Historicals!B156</f>
        <v>1275</v>
      </c>
      <c r="C166">
        <f>Historicals!C156</f>
        <v>1434</v>
      </c>
      <c r="D166">
        <f>Historicals!D156</f>
        <v>1203</v>
      </c>
      <c r="J166" s="66">
        <f>J159-J162</f>
        <v>0</v>
      </c>
      <c r="K166" s="66">
        <f t="shared" ref="K166:N166" si="381">K159-K162</f>
        <v>0</v>
      </c>
      <c r="L166" s="66">
        <f t="shared" si="381"/>
        <v>0</v>
      </c>
      <c r="M166" s="66">
        <f t="shared" si="381"/>
        <v>0</v>
      </c>
      <c r="N166" s="66">
        <f t="shared" si="381"/>
        <v>0</v>
      </c>
    </row>
    <row r="167" spans="1:14" x14ac:dyDescent="0.2">
      <c r="A167" s="50" t="s">
        <v>129</v>
      </c>
      <c r="B167" t="s">
        <v>158</v>
      </c>
      <c r="C167" s="61">
        <f>C166/B166-1</f>
        <v>0.12470588235294122</v>
      </c>
      <c r="D167" s="61">
        <f>D166/C166-1</f>
        <v>-0.16108786610878656</v>
      </c>
      <c r="J167" s="51" t="str">
        <f t="shared" ref="J167" si="382">+IFERROR(J166/I166-1,"nm")</f>
        <v>nm</v>
      </c>
      <c r="K167" s="51" t="str">
        <f t="shared" ref="K167" si="383">+IFERROR(K166/J166-1,"nm")</f>
        <v>nm</v>
      </c>
      <c r="L167" s="51" t="str">
        <f t="shared" ref="L167" si="384">+IFERROR(L166/K166-1,"nm")</f>
        <v>nm</v>
      </c>
      <c r="M167" s="51" t="str">
        <f t="shared" ref="M167" si="385">+IFERROR(M166/L166-1,"nm")</f>
        <v>nm</v>
      </c>
      <c r="N167" s="51" t="str">
        <f t="shared" ref="N167" si="386">+IFERROR(N166/M166-1,"nm")</f>
        <v>nm</v>
      </c>
    </row>
    <row r="168" spans="1:14" x14ac:dyDescent="0.2">
      <c r="A168" s="50" t="s">
        <v>131</v>
      </c>
      <c r="B168" s="61">
        <f>B166/B145</f>
        <v>0.22348816827344434</v>
      </c>
      <c r="C168" s="61">
        <f t="shared" ref="C168:D168" si="387">C166/C145</f>
        <v>0.24371176070700204</v>
      </c>
      <c r="D168" s="61">
        <f t="shared" si="387"/>
        <v>0.19368861696989212</v>
      </c>
      <c r="J168" s="61">
        <f>I168</f>
        <v>0</v>
      </c>
      <c r="K168" s="61">
        <f t="shared" ref="K168:N168" si="388">J168</f>
        <v>0</v>
      </c>
      <c r="L168" s="61">
        <f t="shared" si="388"/>
        <v>0</v>
      </c>
      <c r="M168" s="61">
        <f t="shared" si="388"/>
        <v>0</v>
      </c>
      <c r="N168" s="61">
        <f t="shared" si="388"/>
        <v>0</v>
      </c>
    </row>
    <row r="169" spans="1:14" x14ac:dyDescent="0.2">
      <c r="A169" s="9" t="s">
        <v>135</v>
      </c>
      <c r="J169">
        <f>J145*J171</f>
        <v>0</v>
      </c>
      <c r="K169">
        <f t="shared" ref="K169:N169" si="389">K145*K171</f>
        <v>0</v>
      </c>
      <c r="L169">
        <f t="shared" si="389"/>
        <v>0</v>
      </c>
      <c r="M169">
        <f t="shared" si="389"/>
        <v>0</v>
      </c>
      <c r="N169">
        <f t="shared" si="389"/>
        <v>0</v>
      </c>
    </row>
    <row r="170" spans="1:14" x14ac:dyDescent="0.2">
      <c r="A170" s="50" t="s">
        <v>129</v>
      </c>
      <c r="C170" s="61"/>
      <c r="D170" s="61"/>
      <c r="J170" s="75">
        <v>0</v>
      </c>
      <c r="K170" s="75">
        <v>0</v>
      </c>
      <c r="L170" s="75">
        <v>0</v>
      </c>
      <c r="M170" s="75">
        <v>0</v>
      </c>
      <c r="N170" s="75">
        <v>0</v>
      </c>
    </row>
    <row r="171" spans="1:14" x14ac:dyDescent="0.2">
      <c r="A171" s="50" t="s">
        <v>133</v>
      </c>
      <c r="B171" s="61"/>
      <c r="C171" s="61"/>
      <c r="D171" s="61"/>
      <c r="J171" s="61">
        <f>I171</f>
        <v>0</v>
      </c>
      <c r="K171" s="61">
        <f t="shared" ref="K171:N171" si="390">J171</f>
        <v>0</v>
      </c>
      <c r="L171" s="61">
        <f t="shared" si="390"/>
        <v>0</v>
      </c>
      <c r="M171" s="61">
        <f t="shared" si="390"/>
        <v>0</v>
      </c>
      <c r="N171" s="61">
        <f t="shared" si="390"/>
        <v>0</v>
      </c>
    </row>
    <row r="172" spans="1:14" x14ac:dyDescent="0.2">
      <c r="A172" s="68" t="s">
        <v>143</v>
      </c>
      <c r="B172">
        <f>Historicals!B172</f>
        <v>47</v>
      </c>
      <c r="C172">
        <f>Historicals!C172</f>
        <v>50</v>
      </c>
      <c r="D172">
        <f>Historicals!D172</f>
        <v>48</v>
      </c>
      <c r="J172">
        <f>J145*J174</f>
        <v>0</v>
      </c>
      <c r="K172">
        <f t="shared" ref="K172:N172" si="391">K145*K174</f>
        <v>0</v>
      </c>
      <c r="L172">
        <f t="shared" si="391"/>
        <v>0</v>
      </c>
      <c r="M172">
        <f t="shared" si="391"/>
        <v>0</v>
      </c>
      <c r="N172">
        <f t="shared" si="391"/>
        <v>0</v>
      </c>
    </row>
    <row r="173" spans="1:14" x14ac:dyDescent="0.2">
      <c r="A173" s="50" t="s">
        <v>129</v>
      </c>
      <c r="B173" s="61" t="s">
        <v>158</v>
      </c>
      <c r="C173" s="61">
        <f>C172/B172-1</f>
        <v>6.3829787234042534E-2</v>
      </c>
      <c r="D173" s="61">
        <f>D172/C172-1</f>
        <v>-4.0000000000000036E-2</v>
      </c>
      <c r="J173" s="51" t="e">
        <f>J172/I172-1</f>
        <v>#DIV/0!</v>
      </c>
      <c r="K173" s="51" t="e">
        <f t="shared" ref="K173" si="392">K172/J172-1</f>
        <v>#DIV/0!</v>
      </c>
      <c r="L173" s="51" t="e">
        <f t="shared" ref="L173" si="393">L172/K172-1</f>
        <v>#DIV/0!</v>
      </c>
      <c r="M173" s="51" t="e">
        <f t="shared" ref="M173" si="394">M172/L172-1</f>
        <v>#DIV/0!</v>
      </c>
      <c r="N173" s="51" t="e">
        <f t="shared" ref="N173" si="395">N172/M172-1</f>
        <v>#DIV/0!</v>
      </c>
    </row>
    <row r="174" spans="1:14" x14ac:dyDescent="0.2">
      <c r="A174" s="50" t="s">
        <v>133</v>
      </c>
      <c r="B174" s="61">
        <f>B172/B145</f>
        <v>8.238387379491674E-3</v>
      </c>
      <c r="C174" s="61">
        <f t="shared" ref="C174:D174" si="396">C172/C145</f>
        <v>8.4976206662134603E-3</v>
      </c>
      <c r="D174" s="61">
        <f t="shared" si="396"/>
        <v>7.7282241184994365E-3</v>
      </c>
      <c r="J174" s="61">
        <f>I174</f>
        <v>0</v>
      </c>
      <c r="K174" s="61">
        <f t="shared" ref="K174:N174" si="397">J174</f>
        <v>0</v>
      </c>
      <c r="L174" s="61">
        <f t="shared" si="397"/>
        <v>0</v>
      </c>
      <c r="M174" s="61">
        <f t="shared" si="397"/>
        <v>0</v>
      </c>
      <c r="N174" s="61">
        <f t="shared" si="397"/>
        <v>0</v>
      </c>
    </row>
    <row r="175" spans="1:14" x14ac:dyDescent="0.2">
      <c r="A175" s="47" t="s">
        <v>153</v>
      </c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76" spans="1:14" x14ac:dyDescent="0.2">
      <c r="A176" s="9" t="s">
        <v>136</v>
      </c>
      <c r="B176">
        <f>Historicals!B133</f>
        <v>1421</v>
      </c>
      <c r="C176">
        <f>Historicals!C133</f>
        <v>1431</v>
      </c>
      <c r="D176">
        <f>Historicals!D133</f>
        <v>1487</v>
      </c>
      <c r="J176">
        <f>I178+I182+I186</f>
        <v>0</v>
      </c>
      <c r="K176">
        <f t="shared" ref="K176:N176" si="398">J178+J182+J186</f>
        <v>0</v>
      </c>
      <c r="L176">
        <f t="shared" si="398"/>
        <v>0</v>
      </c>
      <c r="M176">
        <f t="shared" si="398"/>
        <v>0</v>
      </c>
      <c r="N176">
        <f t="shared" si="398"/>
        <v>0</v>
      </c>
    </row>
    <row r="177" spans="1:14" x14ac:dyDescent="0.2">
      <c r="A177" s="48" t="s">
        <v>129</v>
      </c>
      <c r="B177" t="s">
        <v>158</v>
      </c>
      <c r="C177" s="61">
        <f>C176/B176-1</f>
        <v>7.0372976776917895E-3</v>
      </c>
      <c r="D177" s="61">
        <f>D176/C176-1</f>
        <v>3.9133473095737337E-2</v>
      </c>
      <c r="J177" s="64" t="e">
        <f>J176/I176-1</f>
        <v>#DIV/0!</v>
      </c>
      <c r="K177" s="64" t="e">
        <f t="shared" ref="K177" si="399">K176/J176-1</f>
        <v>#DIV/0!</v>
      </c>
      <c r="L177" s="64" t="e">
        <f t="shared" ref="L177" si="400">L176/K176-1</f>
        <v>#DIV/0!</v>
      </c>
      <c r="M177" s="64" t="e">
        <f t="shared" ref="M177" si="401">M176/L176-1</f>
        <v>#DIV/0!</v>
      </c>
      <c r="N177" s="64" t="e">
        <f t="shared" ref="N177" si="402">N176/M176-1</f>
        <v>#DIV/0!</v>
      </c>
    </row>
    <row r="178" spans="1:14" x14ac:dyDescent="0.2">
      <c r="A178" s="49" t="s">
        <v>113</v>
      </c>
      <c r="B178">
        <f>Historicals!B134</f>
        <v>827</v>
      </c>
      <c r="C178">
        <f>Historicals!C134</f>
        <v>882</v>
      </c>
      <c r="D178">
        <f>Historicals!D134</f>
        <v>927</v>
      </c>
      <c r="J178">
        <f>I178</f>
        <v>0</v>
      </c>
      <c r="K178">
        <f t="shared" ref="K178:N178" si="403">J178</f>
        <v>0</v>
      </c>
      <c r="L178">
        <f t="shared" si="403"/>
        <v>0</v>
      </c>
      <c r="M178">
        <f t="shared" si="403"/>
        <v>0</v>
      </c>
      <c r="N178">
        <f t="shared" si="403"/>
        <v>0</v>
      </c>
    </row>
    <row r="179" spans="1:14" x14ac:dyDescent="0.2">
      <c r="A179" s="50" t="s">
        <v>129</v>
      </c>
      <c r="B179" t="s">
        <v>158</v>
      </c>
      <c r="C179" s="61">
        <f>C178/B178-1</f>
        <v>6.6505441354292705E-2</v>
      </c>
      <c r="D179" s="61">
        <f>D178/C178-1</f>
        <v>5.1020408163265252E-2</v>
      </c>
      <c r="J179" s="73">
        <f>J180+J181</f>
        <v>0</v>
      </c>
      <c r="K179" s="73">
        <f t="shared" ref="K179" si="404">K180+K181</f>
        <v>0</v>
      </c>
      <c r="L179" s="73">
        <f t="shared" ref="L179" si="405">L180+L181</f>
        <v>0</v>
      </c>
      <c r="M179" s="73">
        <f t="shared" ref="M179" si="406">M180+M181</f>
        <v>0</v>
      </c>
      <c r="N179" s="73">
        <f t="shared" ref="N179" si="407">N180+N181</f>
        <v>0</v>
      </c>
    </row>
    <row r="180" spans="1:14" x14ac:dyDescent="0.2">
      <c r="A180" s="48" t="s">
        <v>137</v>
      </c>
      <c r="B180" s="61">
        <f>Historicals!B238</f>
        <v>0.08</v>
      </c>
      <c r="C180" s="61">
        <f>Historicals!C238</f>
        <v>7.0000000000000007E-2</v>
      </c>
      <c r="D180" s="61">
        <f>Historicals!D238</f>
        <v>0.05</v>
      </c>
      <c r="J180" s="56">
        <v>0</v>
      </c>
      <c r="K180" s="56">
        <f t="shared" ref="K180:K181" si="408">+J180</f>
        <v>0</v>
      </c>
      <c r="L180" s="56">
        <f t="shared" ref="L180:L181" si="409">+K180</f>
        <v>0</v>
      </c>
      <c r="M180" s="56">
        <f t="shared" ref="M180:M181" si="410">+L180</f>
        <v>0</v>
      </c>
      <c r="N180" s="56">
        <f t="shared" ref="N180:N181" si="411">+M180</f>
        <v>0</v>
      </c>
    </row>
    <row r="181" spans="1:14" x14ac:dyDescent="0.2">
      <c r="A181" s="48" t="s">
        <v>138</v>
      </c>
      <c r="B181" t="s">
        <v>158</v>
      </c>
      <c r="C181" s="61">
        <f>C179-C180</f>
        <v>-3.4945586457073019E-3</v>
      </c>
      <c r="D181" s="61">
        <f>D179-D180</f>
        <v>1.020408163265249E-3</v>
      </c>
      <c r="J181" s="56">
        <v>0</v>
      </c>
      <c r="K181" s="56">
        <f t="shared" si="408"/>
        <v>0</v>
      </c>
      <c r="L181" s="56">
        <f t="shared" si="409"/>
        <v>0</v>
      </c>
      <c r="M181" s="56">
        <f t="shared" si="410"/>
        <v>0</v>
      </c>
      <c r="N181" s="56">
        <f t="shared" si="411"/>
        <v>0</v>
      </c>
    </row>
    <row r="182" spans="1:14" x14ac:dyDescent="0.2">
      <c r="A182" s="49" t="s">
        <v>114</v>
      </c>
      <c r="B182">
        <f>Historicals!B135</f>
        <v>499</v>
      </c>
      <c r="C182">
        <f>Historicals!C135</f>
        <v>463</v>
      </c>
      <c r="D182">
        <f>Historicals!D135</f>
        <v>471</v>
      </c>
      <c r="J182">
        <f>I182</f>
        <v>0</v>
      </c>
      <c r="K182">
        <f t="shared" ref="K182:N182" si="412">J182</f>
        <v>0</v>
      </c>
      <c r="L182">
        <f t="shared" si="412"/>
        <v>0</v>
      </c>
      <c r="M182">
        <f t="shared" si="412"/>
        <v>0</v>
      </c>
      <c r="N182">
        <f t="shared" si="412"/>
        <v>0</v>
      </c>
    </row>
    <row r="183" spans="1:14" x14ac:dyDescent="0.2">
      <c r="A183" s="48" t="s">
        <v>129</v>
      </c>
      <c r="B183" t="s">
        <v>158</v>
      </c>
      <c r="C183" s="61">
        <f>C182/B182-1</f>
        <v>-7.214428857715427E-2</v>
      </c>
      <c r="D183" s="61">
        <f>D182/C182-1</f>
        <v>1.7278617710583255E-2</v>
      </c>
      <c r="J183" s="73">
        <f>J184+J185</f>
        <v>0</v>
      </c>
      <c r="K183" s="73">
        <f t="shared" ref="K183" si="413">K184+K185</f>
        <v>0</v>
      </c>
      <c r="L183" s="73">
        <f t="shared" ref="L183" si="414">L184+L185</f>
        <v>0</v>
      </c>
      <c r="M183" s="73">
        <f t="shared" ref="M183" si="415">M184+M185</f>
        <v>0</v>
      </c>
      <c r="N183" s="73">
        <f t="shared" ref="N183" si="416">N184+N185</f>
        <v>0</v>
      </c>
    </row>
    <row r="184" spans="1:14" x14ac:dyDescent="0.2">
      <c r="A184" s="48" t="s">
        <v>137</v>
      </c>
      <c r="B184" s="61">
        <f>Historicals!B239</f>
        <v>-7.0000000000000007E-2</v>
      </c>
      <c r="C184" s="61">
        <f>Historicals!C239</f>
        <v>-7.0000000000000007E-2</v>
      </c>
      <c r="D184" s="61">
        <f>Historicals!D239</f>
        <v>0.02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</row>
    <row r="185" spans="1:14" x14ac:dyDescent="0.2">
      <c r="A185" s="48" t="s">
        <v>138</v>
      </c>
      <c r="B185" t="s">
        <v>158</v>
      </c>
      <c r="C185" s="61">
        <f>C183-C184</f>
        <v>-2.144288577154263E-3</v>
      </c>
      <c r="D185" s="61">
        <f>D183-D184</f>
        <v>-2.7213822894167454E-3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</row>
    <row r="186" spans="1:14" x14ac:dyDescent="0.2">
      <c r="A186" s="49" t="s">
        <v>115</v>
      </c>
      <c r="B186">
        <f>Historicals!B136</f>
        <v>95</v>
      </c>
      <c r="C186">
        <f>Historicals!C136</f>
        <v>86</v>
      </c>
      <c r="D186">
        <f>Historicals!D136</f>
        <v>89</v>
      </c>
      <c r="J186">
        <f>I186</f>
        <v>0</v>
      </c>
      <c r="K186">
        <f t="shared" ref="K186:N186" si="417">J186</f>
        <v>0</v>
      </c>
      <c r="L186">
        <f t="shared" si="417"/>
        <v>0</v>
      </c>
      <c r="M186">
        <f t="shared" si="417"/>
        <v>0</v>
      </c>
      <c r="N186">
        <f t="shared" si="417"/>
        <v>0</v>
      </c>
    </row>
    <row r="187" spans="1:14" x14ac:dyDescent="0.2">
      <c r="A187" s="48" t="s">
        <v>129</v>
      </c>
      <c r="B187" t="s">
        <v>158</v>
      </c>
      <c r="C187" s="61">
        <f>C186/B186-1</f>
        <v>-9.4736842105263119E-2</v>
      </c>
      <c r="D187" s="61">
        <f>D186/C186-1</f>
        <v>3.488372093023262E-2</v>
      </c>
      <c r="J187" s="73">
        <f>J188+J189</f>
        <v>0</v>
      </c>
      <c r="K187" s="73">
        <f t="shared" ref="K187" si="418">K188+K189</f>
        <v>0</v>
      </c>
      <c r="L187" s="73">
        <f t="shared" ref="L187" si="419">L188+L189</f>
        <v>0</v>
      </c>
      <c r="M187" s="73">
        <f t="shared" ref="M187" si="420">M188+M189</f>
        <v>0</v>
      </c>
      <c r="N187" s="73">
        <f t="shared" ref="N187" si="421">N188+N189</f>
        <v>0</v>
      </c>
    </row>
    <row r="188" spans="1:14" x14ac:dyDescent="0.2">
      <c r="A188" s="48" t="s">
        <v>137</v>
      </c>
      <c r="B188" s="61">
        <f>Historicals!B240</f>
        <v>0.03</v>
      </c>
      <c r="C188" s="61">
        <f>Historicals!C240</f>
        <v>-0.09</v>
      </c>
      <c r="D188" s="61">
        <f>Historicals!D240</f>
        <v>0.03</v>
      </c>
      <c r="J188" s="74">
        <v>0</v>
      </c>
      <c r="K188" s="74">
        <v>0</v>
      </c>
      <c r="L188" s="74">
        <v>0</v>
      </c>
      <c r="M188" s="74">
        <v>0</v>
      </c>
      <c r="N188" s="74">
        <v>0</v>
      </c>
    </row>
    <row r="189" spans="1:14" x14ac:dyDescent="0.2">
      <c r="A189" s="48" t="s">
        <v>138</v>
      </c>
      <c r="B189" t="s">
        <v>158</v>
      </c>
      <c r="C189" s="61">
        <f>C187-C188</f>
        <v>-4.7368421052631227E-3</v>
      </c>
      <c r="D189" s="61">
        <f>D187-D188</f>
        <v>4.8837209302326212E-3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</row>
    <row r="190" spans="1:14" x14ac:dyDescent="0.2">
      <c r="A190" s="9" t="s">
        <v>130</v>
      </c>
      <c r="B190">
        <f>B193+B197</f>
        <v>261</v>
      </c>
      <c r="C190">
        <f t="shared" ref="C190:D190" si="422">C193+C197</f>
        <v>301</v>
      </c>
      <c r="D190">
        <f t="shared" si="422"/>
        <v>257</v>
      </c>
      <c r="J190" s="52">
        <f>+J176*J192</f>
        <v>0</v>
      </c>
      <c r="K190" s="52">
        <f t="shared" ref="K190:N190" si="423">+K176*K192</f>
        <v>0</v>
      </c>
      <c r="L190" s="52">
        <f t="shared" si="423"/>
        <v>0</v>
      </c>
      <c r="M190" s="52">
        <f t="shared" si="423"/>
        <v>0</v>
      </c>
      <c r="N190" s="52">
        <f t="shared" si="423"/>
        <v>0</v>
      </c>
    </row>
    <row r="191" spans="1:14" x14ac:dyDescent="0.2">
      <c r="A191" s="50" t="s">
        <v>129</v>
      </c>
      <c r="B191" t="s">
        <v>158</v>
      </c>
      <c r="C191" s="61">
        <f>C190/B190-1</f>
        <v>0.15325670498084287</v>
      </c>
      <c r="D191" s="61">
        <f>D190/C190-1</f>
        <v>-0.14617940199335544</v>
      </c>
      <c r="J191" s="75">
        <v>0</v>
      </c>
      <c r="K191" s="75">
        <v>0</v>
      </c>
      <c r="L191" s="75">
        <v>0</v>
      </c>
      <c r="M191" s="75">
        <v>0</v>
      </c>
      <c r="N191" s="75">
        <v>0</v>
      </c>
    </row>
    <row r="192" spans="1:14" x14ac:dyDescent="0.2">
      <c r="A192" s="50" t="s">
        <v>131</v>
      </c>
      <c r="B192" s="61">
        <f>B190/B176</f>
        <v>0.18367346938775511</v>
      </c>
      <c r="C192" s="61">
        <f t="shared" ref="C192:D192" si="424">C190/C176</f>
        <v>0.21034241788958771</v>
      </c>
      <c r="D192" s="61">
        <f t="shared" si="424"/>
        <v>0.17283120376597175</v>
      </c>
      <c r="J192" s="62">
        <f>I192</f>
        <v>0</v>
      </c>
      <c r="K192" s="62">
        <f t="shared" ref="K192:N192" si="425">J192</f>
        <v>0</v>
      </c>
      <c r="L192" s="62">
        <f t="shared" si="425"/>
        <v>0</v>
      </c>
      <c r="M192" s="62">
        <f t="shared" si="425"/>
        <v>0</v>
      </c>
      <c r="N192" s="62">
        <f t="shared" si="425"/>
        <v>0</v>
      </c>
    </row>
    <row r="193" spans="1:14" x14ac:dyDescent="0.2">
      <c r="A193" s="9" t="s">
        <v>132</v>
      </c>
      <c r="B193">
        <f>Historicals!B202</f>
        <v>12</v>
      </c>
      <c r="C193">
        <f>Historicals!C202</f>
        <v>12</v>
      </c>
      <c r="D193">
        <f>Historicals!D202</f>
        <v>13</v>
      </c>
      <c r="J193" s="52">
        <f>J196*J203</f>
        <v>0</v>
      </c>
      <c r="K193" s="52">
        <f t="shared" ref="K193:N193" si="426">+K196*K203</f>
        <v>0</v>
      </c>
      <c r="L193" s="52">
        <f t="shared" si="426"/>
        <v>0</v>
      </c>
      <c r="M193" s="52">
        <f t="shared" si="426"/>
        <v>0</v>
      </c>
      <c r="N193" s="52">
        <f t="shared" si="426"/>
        <v>0</v>
      </c>
    </row>
    <row r="194" spans="1:14" x14ac:dyDescent="0.2">
      <c r="A194" s="50" t="s">
        <v>129</v>
      </c>
      <c r="B194" t="s">
        <v>158</v>
      </c>
      <c r="C194" s="61">
        <f>C193/B193-1</f>
        <v>0</v>
      </c>
      <c r="D194" s="61">
        <f>D193/C193-1</f>
        <v>8.3333333333333259E-2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</row>
    <row r="195" spans="1:14" x14ac:dyDescent="0.2">
      <c r="A195" s="50" t="s">
        <v>133</v>
      </c>
      <c r="B195" s="61">
        <f>B193/B176</f>
        <v>8.44475721323012E-3</v>
      </c>
      <c r="C195" s="61">
        <f t="shared" ref="C195:D195" si="427">C193/C176</f>
        <v>8.385744234800839E-3</v>
      </c>
      <c r="D195" s="61">
        <f t="shared" si="427"/>
        <v>8.7424344317417624E-3</v>
      </c>
      <c r="J195" s="61">
        <f>I195</f>
        <v>0</v>
      </c>
      <c r="K195" s="61">
        <f t="shared" ref="K195:N195" si="428">J195</f>
        <v>0</v>
      </c>
      <c r="L195" s="61">
        <f t="shared" si="428"/>
        <v>0</v>
      </c>
      <c r="M195" s="61">
        <f t="shared" si="428"/>
        <v>0</v>
      </c>
      <c r="N195" s="61">
        <f t="shared" si="428"/>
        <v>0</v>
      </c>
    </row>
    <row r="196" spans="1:14" x14ac:dyDescent="0.2">
      <c r="A196" s="50" t="s">
        <v>142</v>
      </c>
      <c r="B196" s="61">
        <f>B193/B203</f>
        <v>0.25531914893617019</v>
      </c>
      <c r="C196" s="61">
        <f t="shared" ref="C196:D196" si="429">C193/C203</f>
        <v>0.24</v>
      </c>
      <c r="D196" s="61">
        <f t="shared" si="429"/>
        <v>0.27083333333333331</v>
      </c>
      <c r="J196" s="61">
        <f>I196</f>
        <v>0</v>
      </c>
      <c r="K196" s="61">
        <f t="shared" ref="K196:N196" si="430">J196</f>
        <v>0</v>
      </c>
      <c r="L196" s="61">
        <f t="shared" si="430"/>
        <v>0</v>
      </c>
      <c r="M196" s="61">
        <f t="shared" si="430"/>
        <v>0</v>
      </c>
      <c r="N196" s="61">
        <f t="shared" si="430"/>
        <v>0</v>
      </c>
    </row>
    <row r="197" spans="1:14" x14ac:dyDescent="0.2">
      <c r="A197" s="9" t="s">
        <v>134</v>
      </c>
      <c r="B197">
        <f>Historicals!B157</f>
        <v>249</v>
      </c>
      <c r="C197">
        <f>Historicals!C157</f>
        <v>289</v>
      </c>
      <c r="D197">
        <f>Historicals!D157</f>
        <v>244</v>
      </c>
      <c r="J197" s="66">
        <f>J190-J193</f>
        <v>0</v>
      </c>
      <c r="K197" s="66">
        <f t="shared" ref="K197:N197" si="431">K190-K193</f>
        <v>0</v>
      </c>
      <c r="L197" s="66">
        <f t="shared" si="431"/>
        <v>0</v>
      </c>
      <c r="M197" s="66">
        <f t="shared" si="431"/>
        <v>0</v>
      </c>
      <c r="N197" s="66">
        <f t="shared" si="431"/>
        <v>0</v>
      </c>
    </row>
    <row r="198" spans="1:14" x14ac:dyDescent="0.2">
      <c r="A198" s="50" t="s">
        <v>129</v>
      </c>
      <c r="B198" t="s">
        <v>158</v>
      </c>
      <c r="C198" s="61">
        <f>C197/B197-1</f>
        <v>0.1606425702811245</v>
      </c>
      <c r="D198" s="61">
        <f>D197/C197-1</f>
        <v>-0.15570934256055369</v>
      </c>
      <c r="J198" s="51" t="str">
        <f t="shared" ref="J198" si="432">+IFERROR(J197/I197-1,"nm")</f>
        <v>nm</v>
      </c>
      <c r="K198" s="51" t="str">
        <f t="shared" ref="K198" si="433">+IFERROR(K197/J197-1,"nm")</f>
        <v>nm</v>
      </c>
      <c r="L198" s="51" t="str">
        <f t="shared" ref="L198" si="434">+IFERROR(L197/K197-1,"nm")</f>
        <v>nm</v>
      </c>
      <c r="M198" s="51" t="str">
        <f t="shared" ref="M198" si="435">+IFERROR(M197/L197-1,"nm")</f>
        <v>nm</v>
      </c>
      <c r="N198" s="51" t="str">
        <f t="shared" ref="N198" si="436">+IFERROR(N197/M197-1,"nm")</f>
        <v>nm</v>
      </c>
    </row>
    <row r="199" spans="1:14" x14ac:dyDescent="0.2">
      <c r="A199" s="50" t="s">
        <v>131</v>
      </c>
      <c r="B199" s="61">
        <f>B197/B176</f>
        <v>0.17522871217452499</v>
      </c>
      <c r="C199" s="61">
        <f t="shared" ref="C199:D199" si="437">C197/C176</f>
        <v>0.20195667365478687</v>
      </c>
      <c r="D199" s="61">
        <f t="shared" si="437"/>
        <v>0.16408876933423</v>
      </c>
      <c r="J199" s="61">
        <f>I199</f>
        <v>0</v>
      </c>
      <c r="K199" s="61">
        <f t="shared" ref="K199:N199" si="438">J199</f>
        <v>0</v>
      </c>
      <c r="L199" s="61">
        <f t="shared" si="438"/>
        <v>0</v>
      </c>
      <c r="M199" s="61">
        <f t="shared" si="438"/>
        <v>0</v>
      </c>
      <c r="N199" s="61">
        <f t="shared" si="438"/>
        <v>0</v>
      </c>
    </row>
    <row r="200" spans="1:14" x14ac:dyDescent="0.2">
      <c r="A200" s="9" t="s">
        <v>135</v>
      </c>
      <c r="J200">
        <f>J176*J202</f>
        <v>0</v>
      </c>
      <c r="K200">
        <f t="shared" ref="K200:N200" si="439">K176*K202</f>
        <v>0</v>
      </c>
      <c r="L200">
        <f t="shared" si="439"/>
        <v>0</v>
      </c>
      <c r="M200">
        <f t="shared" si="439"/>
        <v>0</v>
      </c>
      <c r="N200">
        <f t="shared" si="439"/>
        <v>0</v>
      </c>
    </row>
    <row r="201" spans="1:14" x14ac:dyDescent="0.2">
      <c r="A201" s="50" t="s">
        <v>129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</row>
    <row r="202" spans="1:14" x14ac:dyDescent="0.2">
      <c r="A202" s="50" t="s">
        <v>133</v>
      </c>
      <c r="J202" s="61">
        <f>I202</f>
        <v>0</v>
      </c>
      <c r="K202" s="61">
        <f t="shared" ref="K202:N202" si="440">J202</f>
        <v>0</v>
      </c>
      <c r="L202" s="61">
        <f t="shared" si="440"/>
        <v>0</v>
      </c>
      <c r="M202" s="61">
        <f t="shared" si="440"/>
        <v>0</v>
      </c>
      <c r="N202" s="61">
        <f t="shared" si="440"/>
        <v>0</v>
      </c>
    </row>
    <row r="203" spans="1:14" x14ac:dyDescent="0.2">
      <c r="A203" s="68" t="s">
        <v>143</v>
      </c>
      <c r="B203">
        <f>Historicals!B172</f>
        <v>47</v>
      </c>
      <c r="C203">
        <f>Historicals!C172</f>
        <v>50</v>
      </c>
      <c r="D203">
        <f>Historicals!D172</f>
        <v>48</v>
      </c>
      <c r="J203">
        <f>J176*J205</f>
        <v>0</v>
      </c>
      <c r="K203">
        <f t="shared" ref="K203:N203" si="441">K176*K205</f>
        <v>0</v>
      </c>
      <c r="L203">
        <f t="shared" si="441"/>
        <v>0</v>
      </c>
      <c r="M203">
        <f t="shared" si="441"/>
        <v>0</v>
      </c>
      <c r="N203">
        <f t="shared" si="441"/>
        <v>0</v>
      </c>
    </row>
    <row r="204" spans="1:14" x14ac:dyDescent="0.2">
      <c r="A204" s="50" t="s">
        <v>129</v>
      </c>
      <c r="B204" t="s">
        <v>158</v>
      </c>
      <c r="C204" s="61">
        <f>C203/B203-1</f>
        <v>6.3829787234042534E-2</v>
      </c>
      <c r="D204" s="61">
        <f>D203/C203-1</f>
        <v>-4.0000000000000036E-2</v>
      </c>
      <c r="J204" s="51" t="e">
        <f>J203/I203-1</f>
        <v>#DIV/0!</v>
      </c>
      <c r="K204" s="51" t="e">
        <f t="shared" ref="K204" si="442">K203/J203-1</f>
        <v>#DIV/0!</v>
      </c>
      <c r="L204" s="51" t="e">
        <f t="shared" ref="L204" si="443">L203/K203-1</f>
        <v>#DIV/0!</v>
      </c>
      <c r="M204" s="51" t="e">
        <f t="shared" ref="M204" si="444">M203/L203-1</f>
        <v>#DIV/0!</v>
      </c>
      <c r="N204" s="51" t="e">
        <f t="shared" ref="N204" si="445">N203/M203-1</f>
        <v>#DIV/0!</v>
      </c>
    </row>
    <row r="205" spans="1:14" x14ac:dyDescent="0.2">
      <c r="A205" s="50" t="s">
        <v>133</v>
      </c>
      <c r="B205" s="61">
        <f>B203/B176</f>
        <v>3.3075299085151305E-2</v>
      </c>
      <c r="C205" s="61">
        <f t="shared" ref="C205:D205" si="446">C203/C176</f>
        <v>3.494060097833683E-2</v>
      </c>
      <c r="D205" s="61">
        <f t="shared" si="446"/>
        <v>3.2279757901815739E-2</v>
      </c>
      <c r="J205" s="61">
        <f>I205</f>
        <v>0</v>
      </c>
      <c r="K205" s="61">
        <f t="shared" ref="K205:N205" si="447">J205</f>
        <v>0</v>
      </c>
      <c r="L205" s="61">
        <f t="shared" si="447"/>
        <v>0</v>
      </c>
      <c r="M205" s="61">
        <f t="shared" si="447"/>
        <v>0</v>
      </c>
      <c r="N205" s="61">
        <f t="shared" si="447"/>
        <v>0</v>
      </c>
    </row>
    <row r="206" spans="1:14" x14ac:dyDescent="0.2">
      <c r="A206" s="47" t="s">
        <v>162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</row>
    <row r="207" spans="1:14" x14ac:dyDescent="0.2">
      <c r="A207" s="9" t="s">
        <v>136</v>
      </c>
      <c r="B207">
        <f>Historicals!B137</f>
        <v>755</v>
      </c>
      <c r="C207">
        <f>Historicals!C137</f>
        <v>869</v>
      </c>
      <c r="D207">
        <f>Historicals!D137</f>
        <v>1014</v>
      </c>
      <c r="J207">
        <f>I209+I213+I217</f>
        <v>0</v>
      </c>
      <c r="K207">
        <f t="shared" ref="K207:N207" si="448">J209+J213+J217</f>
        <v>0</v>
      </c>
      <c r="L207">
        <f t="shared" si="448"/>
        <v>0</v>
      </c>
      <c r="M207">
        <f t="shared" si="448"/>
        <v>0</v>
      </c>
      <c r="N207">
        <f t="shared" si="448"/>
        <v>0</v>
      </c>
    </row>
    <row r="208" spans="1:14" x14ac:dyDescent="0.2">
      <c r="A208" s="48" t="s">
        <v>129</v>
      </c>
      <c r="B208" t="s">
        <v>158</v>
      </c>
      <c r="C208" s="61">
        <f>C207/B207-1</f>
        <v>0.15099337748344377</v>
      </c>
      <c r="D208" s="61">
        <f>D207/C207-1</f>
        <v>0.16685845799769861</v>
      </c>
      <c r="J208" s="64" t="e">
        <f>J207/I207-1</f>
        <v>#DIV/0!</v>
      </c>
      <c r="K208" s="64" t="e">
        <f t="shared" ref="K208" si="449">K207/J207-1</f>
        <v>#DIV/0!</v>
      </c>
      <c r="L208" s="64" t="e">
        <f t="shared" ref="L208" si="450">L207/K207-1</f>
        <v>#DIV/0!</v>
      </c>
      <c r="M208" s="64" t="e">
        <f t="shared" ref="M208" si="451">M207/L207-1</f>
        <v>#DIV/0!</v>
      </c>
      <c r="N208" s="64" t="e">
        <f t="shared" ref="N208" si="452">N207/M207-1</f>
        <v>#DIV/0!</v>
      </c>
    </row>
    <row r="209" spans="1:14" x14ac:dyDescent="0.2">
      <c r="A209" s="49" t="s">
        <v>113</v>
      </c>
      <c r="B209">
        <f>Historicals!B138</f>
        <v>452</v>
      </c>
      <c r="C209">
        <f>Historicals!C138</f>
        <v>570</v>
      </c>
      <c r="D209">
        <f>Historicals!D138</f>
        <v>666</v>
      </c>
      <c r="J209">
        <f>I209</f>
        <v>0</v>
      </c>
      <c r="K209">
        <f t="shared" ref="K209:N209" si="453">J209</f>
        <v>0</v>
      </c>
      <c r="L209">
        <f t="shared" si="453"/>
        <v>0</v>
      </c>
      <c r="M209">
        <f t="shared" si="453"/>
        <v>0</v>
      </c>
      <c r="N209">
        <f t="shared" si="453"/>
        <v>0</v>
      </c>
    </row>
    <row r="210" spans="1:14" x14ac:dyDescent="0.2">
      <c r="A210" s="50" t="s">
        <v>129</v>
      </c>
      <c r="B210" t="s">
        <v>158</v>
      </c>
      <c r="C210" s="61">
        <f>C209/B209-1</f>
        <v>0.26106194690265494</v>
      </c>
      <c r="D210" s="61">
        <f>D209/C209-1</f>
        <v>0.16842105263157903</v>
      </c>
      <c r="J210" s="73">
        <f>J211+J212</f>
        <v>0</v>
      </c>
      <c r="K210" s="73">
        <f t="shared" ref="K210" si="454">K211+K212</f>
        <v>0</v>
      </c>
      <c r="L210" s="73">
        <f t="shared" ref="L210" si="455">L211+L212</f>
        <v>0</v>
      </c>
      <c r="M210" s="73">
        <f t="shared" ref="M210" si="456">M211+M212</f>
        <v>0</v>
      </c>
      <c r="N210" s="73">
        <f t="shared" ref="N210" si="457">N211+N212</f>
        <v>0</v>
      </c>
    </row>
    <row r="211" spans="1:14" x14ac:dyDescent="0.2">
      <c r="A211" s="48" t="s">
        <v>137</v>
      </c>
      <c r="B211" s="61">
        <f>Historicals!B242</f>
        <v>0.11</v>
      </c>
      <c r="C211" s="61">
        <f>Historicals!C242</f>
        <v>0.26</v>
      </c>
      <c r="D211" s="61">
        <f>Historicals!D242</f>
        <v>0.17</v>
      </c>
      <c r="J211" s="56">
        <v>0</v>
      </c>
      <c r="K211" s="56">
        <f t="shared" ref="K211:K212" si="458">+J211</f>
        <v>0</v>
      </c>
      <c r="L211" s="56">
        <f t="shared" ref="L211:L212" si="459">+K211</f>
        <v>0</v>
      </c>
      <c r="M211" s="56">
        <f t="shared" ref="M211:M212" si="460">+L211</f>
        <v>0</v>
      </c>
      <c r="N211" s="56">
        <f t="shared" ref="N211:N212" si="461">+M211</f>
        <v>0</v>
      </c>
    </row>
    <row r="212" spans="1:14" x14ac:dyDescent="0.2">
      <c r="A212" s="48" t="s">
        <v>138</v>
      </c>
      <c r="B212" t="s">
        <v>158</v>
      </c>
      <c r="C212" s="61">
        <f>C210-C211</f>
        <v>1.0619469026549311E-3</v>
      </c>
      <c r="D212" s="61">
        <f>D210-D211</f>
        <v>-1.5789473684209854E-3</v>
      </c>
      <c r="J212" s="56">
        <v>0</v>
      </c>
      <c r="K212" s="56">
        <f t="shared" si="458"/>
        <v>0</v>
      </c>
      <c r="L212" s="56">
        <f t="shared" si="459"/>
        <v>0</v>
      </c>
      <c r="M212" s="56">
        <f t="shared" si="460"/>
        <v>0</v>
      </c>
      <c r="N212" s="56">
        <f t="shared" si="461"/>
        <v>0</v>
      </c>
    </row>
    <row r="213" spans="1:14" x14ac:dyDescent="0.2">
      <c r="A213" s="49" t="s">
        <v>114</v>
      </c>
      <c r="B213">
        <f>Historicals!B139</f>
        <v>230</v>
      </c>
      <c r="C213">
        <f>Historicals!C139</f>
        <v>228</v>
      </c>
      <c r="D213">
        <f>Historicals!D139</f>
        <v>275</v>
      </c>
      <c r="J213">
        <f>I213</f>
        <v>0</v>
      </c>
      <c r="K213">
        <f t="shared" ref="K213:N213" si="462">J213</f>
        <v>0</v>
      </c>
      <c r="L213">
        <f t="shared" si="462"/>
        <v>0</v>
      </c>
      <c r="M213">
        <f t="shared" si="462"/>
        <v>0</v>
      </c>
      <c r="N213">
        <f t="shared" si="462"/>
        <v>0</v>
      </c>
    </row>
    <row r="214" spans="1:14" x14ac:dyDescent="0.2">
      <c r="A214" s="48" t="s">
        <v>129</v>
      </c>
      <c r="B214" t="s">
        <v>158</v>
      </c>
      <c r="C214" s="61">
        <f>C213/B213-1</f>
        <v>-8.6956521739129933E-3</v>
      </c>
      <c r="D214" s="61">
        <f>D213/C213-1</f>
        <v>0.20614035087719307</v>
      </c>
      <c r="J214" s="73">
        <f>J215+J216</f>
        <v>0</v>
      </c>
      <c r="K214" s="73">
        <f t="shared" ref="K214" si="463">K215+K216</f>
        <v>0</v>
      </c>
      <c r="L214" s="73">
        <f t="shared" ref="L214" si="464">L215+L216</f>
        <v>0</v>
      </c>
      <c r="M214" s="73">
        <f t="shared" ref="M214" si="465">M215+M216</f>
        <v>0</v>
      </c>
      <c r="N214" s="73">
        <f t="shared" ref="N214" si="466">N215+N216</f>
        <v>0</v>
      </c>
    </row>
    <row r="215" spans="1:14" x14ac:dyDescent="0.2">
      <c r="A215" s="48" t="s">
        <v>137</v>
      </c>
      <c r="B215" s="61">
        <f>Historicals!B243</f>
        <v>-0.17</v>
      </c>
      <c r="C215" s="61">
        <f>Historicals!C243</f>
        <v>-0.01</v>
      </c>
      <c r="D215" s="61">
        <f>Historicals!D243</f>
        <v>0.21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</row>
    <row r="216" spans="1:14" x14ac:dyDescent="0.2">
      <c r="A216" s="48" t="s">
        <v>138</v>
      </c>
      <c r="B216" t="s">
        <v>158</v>
      </c>
      <c r="C216" s="61">
        <f>C214-C215</f>
        <v>1.3043478260870069E-3</v>
      </c>
      <c r="D216" s="61">
        <f>D214-D215</f>
        <v>-3.8596491228069241E-3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</row>
    <row r="217" spans="1:14" x14ac:dyDescent="0.2">
      <c r="A217" s="49" t="s">
        <v>115</v>
      </c>
      <c r="B217">
        <f>Historicals!B140</f>
        <v>73</v>
      </c>
      <c r="C217">
        <f>Historicals!C140</f>
        <v>71</v>
      </c>
      <c r="D217">
        <f>Historicals!D140</f>
        <v>73</v>
      </c>
      <c r="J217">
        <f>I217</f>
        <v>0</v>
      </c>
      <c r="K217">
        <f t="shared" ref="K217:N217" si="467">J217</f>
        <v>0</v>
      </c>
      <c r="L217">
        <f t="shared" si="467"/>
        <v>0</v>
      </c>
      <c r="M217">
        <f t="shared" si="467"/>
        <v>0</v>
      </c>
      <c r="N217">
        <f t="shared" si="467"/>
        <v>0</v>
      </c>
    </row>
    <row r="218" spans="1:14" x14ac:dyDescent="0.2">
      <c r="A218" s="48" t="s">
        <v>129</v>
      </c>
      <c r="B218" t="s">
        <v>158</v>
      </c>
      <c r="C218" s="61">
        <f>C217/B217-1</f>
        <v>-2.7397260273972601E-2</v>
      </c>
      <c r="D218" s="61">
        <f>D217/C217-1</f>
        <v>2.8169014084507005E-2</v>
      </c>
      <c r="J218" s="73">
        <f>J219+J220</f>
        <v>0</v>
      </c>
      <c r="K218" s="73">
        <f t="shared" ref="K218" si="468">K219+K220</f>
        <v>0</v>
      </c>
      <c r="L218" s="73">
        <f t="shared" ref="L218" si="469">L219+L220</f>
        <v>0</v>
      </c>
      <c r="M218" s="73">
        <f t="shared" ref="M218" si="470">M219+M220</f>
        <v>0</v>
      </c>
      <c r="N218" s="73">
        <f t="shared" ref="N218" si="471">N219+N220</f>
        <v>0</v>
      </c>
    </row>
    <row r="219" spans="1:14" x14ac:dyDescent="0.2">
      <c r="A219" s="48" t="s">
        <v>137</v>
      </c>
      <c r="B219" s="61">
        <f>Historicals!B244</f>
        <v>-0.15</v>
      </c>
      <c r="C219" s="61">
        <f>Historicals!C244</f>
        <v>-0.03</v>
      </c>
      <c r="D219" s="61">
        <f>Historicals!D244</f>
        <v>0.03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</row>
    <row r="220" spans="1:14" x14ac:dyDescent="0.2">
      <c r="A220" s="48" t="s">
        <v>138</v>
      </c>
      <c r="B220" t="s">
        <v>158</v>
      </c>
      <c r="C220" s="61">
        <f>C218-C219</f>
        <v>2.6027397260273977E-3</v>
      </c>
      <c r="D220" s="61">
        <f>D218-D219</f>
        <v>-1.8309859154929942E-3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</row>
    <row r="221" spans="1:14" x14ac:dyDescent="0.2">
      <c r="A221" s="9" t="s">
        <v>130</v>
      </c>
      <c r="B221">
        <f>B224+B228</f>
        <v>122</v>
      </c>
      <c r="C221">
        <f t="shared" ref="C221:D221" si="472">C224+C228</f>
        <v>192</v>
      </c>
      <c r="D221">
        <f t="shared" si="472"/>
        <v>242</v>
      </c>
      <c r="J221" s="52">
        <f>+J207*J223</f>
        <v>0</v>
      </c>
      <c r="K221" s="52">
        <f t="shared" ref="K221:N221" si="473">+K207*K223</f>
        <v>0</v>
      </c>
      <c r="L221" s="52">
        <f t="shared" si="473"/>
        <v>0</v>
      </c>
      <c r="M221" s="52">
        <f t="shared" si="473"/>
        <v>0</v>
      </c>
      <c r="N221" s="52">
        <f t="shared" si="473"/>
        <v>0</v>
      </c>
    </row>
    <row r="222" spans="1:14" x14ac:dyDescent="0.2">
      <c r="A222" s="50" t="s">
        <v>129</v>
      </c>
      <c r="B222" t="s">
        <v>158</v>
      </c>
      <c r="C222" s="61">
        <f>C221/B221-1</f>
        <v>0.57377049180327866</v>
      </c>
      <c r="D222" s="61">
        <f>D221/C221-1</f>
        <v>0.26041666666666674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</row>
    <row r="223" spans="1:14" x14ac:dyDescent="0.2">
      <c r="A223" s="50" t="s">
        <v>131</v>
      </c>
      <c r="B223" s="61">
        <f>B221/B207</f>
        <v>0.16158940397350993</v>
      </c>
      <c r="C223" s="61">
        <f t="shared" ref="C223:D223" si="474">C221/C207</f>
        <v>0.22094361334867663</v>
      </c>
      <c r="D223" s="61">
        <f t="shared" si="474"/>
        <v>0.23865877712031558</v>
      </c>
      <c r="J223" s="62">
        <f>I223</f>
        <v>0</v>
      </c>
      <c r="K223" s="62">
        <f t="shared" ref="K223:N223" si="475">J223</f>
        <v>0</v>
      </c>
      <c r="L223" s="62">
        <f t="shared" si="475"/>
        <v>0</v>
      </c>
      <c r="M223" s="62">
        <f t="shared" si="475"/>
        <v>0</v>
      </c>
      <c r="N223" s="62">
        <f t="shared" si="475"/>
        <v>0</v>
      </c>
    </row>
    <row r="224" spans="1:14" x14ac:dyDescent="0.2">
      <c r="A224" s="9" t="s">
        <v>132</v>
      </c>
      <c r="B224">
        <f>Historicals!B205</f>
        <v>22</v>
      </c>
      <c r="C224">
        <f>Historicals!C205</f>
        <v>18</v>
      </c>
      <c r="D224">
        <f>Historicals!D205</f>
        <v>18</v>
      </c>
      <c r="J224" s="52">
        <f>J227*J234</f>
        <v>0</v>
      </c>
      <c r="K224" s="52">
        <f t="shared" ref="K224:N224" si="476">+K227*K234</f>
        <v>0</v>
      </c>
      <c r="L224" s="52">
        <f t="shared" si="476"/>
        <v>0</v>
      </c>
      <c r="M224" s="52">
        <f t="shared" si="476"/>
        <v>0</v>
      </c>
      <c r="N224" s="52">
        <f t="shared" si="476"/>
        <v>0</v>
      </c>
    </row>
    <row r="225" spans="1:14" x14ac:dyDescent="0.2">
      <c r="A225" s="50" t="s">
        <v>129</v>
      </c>
      <c r="B225" t="s">
        <v>158</v>
      </c>
      <c r="C225" s="61">
        <f>C224/B224-1</f>
        <v>-0.18181818181818177</v>
      </c>
      <c r="D225" s="61">
        <f>D224/C224-1</f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</row>
    <row r="226" spans="1:14" x14ac:dyDescent="0.2">
      <c r="A226" s="50" t="s">
        <v>133</v>
      </c>
      <c r="B226" s="61">
        <f>B224/B207</f>
        <v>2.9139072847682121E-2</v>
      </c>
      <c r="C226" s="61">
        <f t="shared" ref="C226:D226" si="477">C224/C207</f>
        <v>2.0713463751438434E-2</v>
      </c>
      <c r="D226" s="61">
        <f t="shared" si="477"/>
        <v>1.7751479289940829E-2</v>
      </c>
      <c r="J226" s="61">
        <f>I226</f>
        <v>0</v>
      </c>
      <c r="K226" s="61">
        <f t="shared" ref="K226:N226" si="478">J226</f>
        <v>0</v>
      </c>
      <c r="L226" s="61">
        <f t="shared" si="478"/>
        <v>0</v>
      </c>
      <c r="M226" s="61">
        <f t="shared" si="478"/>
        <v>0</v>
      </c>
      <c r="N226" s="61">
        <f t="shared" si="478"/>
        <v>0</v>
      </c>
    </row>
    <row r="227" spans="1:14" x14ac:dyDescent="0.2">
      <c r="A227" s="50" t="s">
        <v>142</v>
      </c>
      <c r="B227" s="61">
        <f>B224/B234</f>
        <v>0.10731707317073171</v>
      </c>
      <c r="C227" s="61">
        <f t="shared" ref="C227:D227" si="479">C224/C234</f>
        <v>8.0717488789237665E-2</v>
      </c>
      <c r="D227" s="61">
        <f t="shared" si="479"/>
        <v>8.0717488789237665E-2</v>
      </c>
      <c r="J227" s="61">
        <f>I227</f>
        <v>0</v>
      </c>
      <c r="K227" s="61">
        <f t="shared" ref="K227:N227" si="480">J227</f>
        <v>0</v>
      </c>
      <c r="L227" s="61">
        <f t="shared" si="480"/>
        <v>0</v>
      </c>
      <c r="M227" s="61">
        <f t="shared" si="480"/>
        <v>0</v>
      </c>
      <c r="N227" s="61">
        <f t="shared" si="480"/>
        <v>0</v>
      </c>
    </row>
    <row r="228" spans="1:14" x14ac:dyDescent="0.2">
      <c r="A228" s="9" t="s">
        <v>134</v>
      </c>
      <c r="B228">
        <f>Historicals!B160</f>
        <v>100</v>
      </c>
      <c r="C228">
        <f>Historicals!C160</f>
        <v>174</v>
      </c>
      <c r="D228">
        <f>Historicals!D160</f>
        <v>224</v>
      </c>
      <c r="J228" s="66">
        <f>J221-J224</f>
        <v>0</v>
      </c>
      <c r="K228" s="66">
        <f t="shared" ref="K228:N228" si="481">K221-K224</f>
        <v>0</v>
      </c>
      <c r="L228" s="66">
        <f t="shared" si="481"/>
        <v>0</v>
      </c>
      <c r="M228" s="66">
        <f t="shared" si="481"/>
        <v>0</v>
      </c>
      <c r="N228" s="66">
        <f t="shared" si="481"/>
        <v>0</v>
      </c>
    </row>
    <row r="229" spans="1:14" x14ac:dyDescent="0.2">
      <c r="A229" s="50" t="s">
        <v>129</v>
      </c>
      <c r="B229" t="s">
        <v>158</v>
      </c>
      <c r="C229" s="61">
        <f>C228/B228-1</f>
        <v>0.74</v>
      </c>
      <c r="D229" s="61">
        <f>D228/C228-1</f>
        <v>0.28735632183908044</v>
      </c>
      <c r="J229" s="51" t="str">
        <f t="shared" ref="J229" si="482">+IFERROR(J228/I228-1,"nm")</f>
        <v>nm</v>
      </c>
      <c r="K229" s="51" t="str">
        <f t="shared" ref="K229" si="483">+IFERROR(K228/J228-1,"nm")</f>
        <v>nm</v>
      </c>
      <c r="L229" s="51" t="str">
        <f t="shared" ref="L229" si="484">+IFERROR(L228/K228-1,"nm")</f>
        <v>nm</v>
      </c>
      <c r="M229" s="51" t="str">
        <f t="shared" ref="M229" si="485">+IFERROR(M228/L228-1,"nm")</f>
        <v>nm</v>
      </c>
      <c r="N229" s="51" t="str">
        <f t="shared" ref="N229" si="486">+IFERROR(N228/M228-1,"nm")</f>
        <v>nm</v>
      </c>
    </row>
    <row r="230" spans="1:14" x14ac:dyDescent="0.2">
      <c r="A230" s="50" t="s">
        <v>131</v>
      </c>
      <c r="B230" s="61">
        <f>B228/B207</f>
        <v>0.13245033112582782</v>
      </c>
      <c r="C230" s="61">
        <f t="shared" ref="C230:D230" si="487">C228/C207</f>
        <v>0.2002301495972382</v>
      </c>
      <c r="D230" s="61">
        <f t="shared" si="487"/>
        <v>0.22090729783037474</v>
      </c>
      <c r="J230" s="61">
        <f>I230</f>
        <v>0</v>
      </c>
      <c r="K230" s="61">
        <f t="shared" ref="K230:N230" si="488">J230</f>
        <v>0</v>
      </c>
      <c r="L230" s="61">
        <f t="shared" si="488"/>
        <v>0</v>
      </c>
      <c r="M230" s="61">
        <f t="shared" si="488"/>
        <v>0</v>
      </c>
      <c r="N230" s="61">
        <f t="shared" si="488"/>
        <v>0</v>
      </c>
    </row>
    <row r="231" spans="1:14" x14ac:dyDescent="0.2">
      <c r="A231" s="9" t="s">
        <v>135</v>
      </c>
      <c r="J231">
        <f>J207*J233</f>
        <v>0</v>
      </c>
      <c r="K231">
        <f t="shared" ref="K231:N231" si="489">K207*K233</f>
        <v>0</v>
      </c>
      <c r="L231">
        <f t="shared" si="489"/>
        <v>0</v>
      </c>
      <c r="M231">
        <f t="shared" si="489"/>
        <v>0</v>
      </c>
      <c r="N231">
        <f t="shared" si="489"/>
        <v>0</v>
      </c>
    </row>
    <row r="232" spans="1:14" x14ac:dyDescent="0.2">
      <c r="A232" s="50" t="s">
        <v>129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</row>
    <row r="233" spans="1:14" x14ac:dyDescent="0.2">
      <c r="A233" s="50" t="s">
        <v>133</v>
      </c>
      <c r="J233" s="61">
        <f>I233</f>
        <v>0</v>
      </c>
      <c r="K233" s="61">
        <f t="shared" ref="K233:N233" si="490">J233</f>
        <v>0</v>
      </c>
      <c r="L233" s="61">
        <f t="shared" si="490"/>
        <v>0</v>
      </c>
      <c r="M233" s="61">
        <f t="shared" si="490"/>
        <v>0</v>
      </c>
      <c r="N233" s="61">
        <f t="shared" si="490"/>
        <v>0</v>
      </c>
    </row>
    <row r="234" spans="1:14" x14ac:dyDescent="0.2">
      <c r="A234" s="68" t="s">
        <v>143</v>
      </c>
      <c r="B234">
        <f>Historicals!B175</f>
        <v>205</v>
      </c>
      <c r="C234">
        <f>Historicals!C175</f>
        <v>223</v>
      </c>
      <c r="D234">
        <f>Historicals!D175</f>
        <v>223</v>
      </c>
      <c r="J234">
        <f>J207*J236</f>
        <v>0</v>
      </c>
      <c r="K234">
        <f t="shared" ref="K234:N234" si="491">K207*K236</f>
        <v>0</v>
      </c>
      <c r="L234">
        <f t="shared" si="491"/>
        <v>0</v>
      </c>
      <c r="M234">
        <f t="shared" si="491"/>
        <v>0</v>
      </c>
      <c r="N234">
        <f t="shared" si="491"/>
        <v>0</v>
      </c>
    </row>
    <row r="235" spans="1:14" x14ac:dyDescent="0.2">
      <c r="A235" s="50" t="s">
        <v>129</v>
      </c>
      <c r="B235" t="s">
        <v>158</v>
      </c>
      <c r="C235" s="61">
        <f>C234/B234-1</f>
        <v>8.7804878048780566E-2</v>
      </c>
      <c r="D235" s="61">
        <f>D234/C234-1</f>
        <v>0</v>
      </c>
      <c r="J235" s="51" t="e">
        <f>J234/I234-1</f>
        <v>#DIV/0!</v>
      </c>
      <c r="K235" s="51" t="e">
        <f t="shared" ref="K235" si="492">K234/J234-1</f>
        <v>#DIV/0!</v>
      </c>
      <c r="L235" s="51" t="e">
        <f t="shared" ref="L235" si="493">L234/K234-1</f>
        <v>#DIV/0!</v>
      </c>
      <c r="M235" s="51" t="e">
        <f t="shared" ref="M235" si="494">M234/L234-1</f>
        <v>#DIV/0!</v>
      </c>
      <c r="N235" s="51" t="e">
        <f t="shared" ref="N235" si="495">N234/M234-1</f>
        <v>#DIV/0!</v>
      </c>
    </row>
    <row r="236" spans="1:14" x14ac:dyDescent="0.2">
      <c r="A236" s="50" t="s">
        <v>133</v>
      </c>
      <c r="B236" s="61">
        <f>B234/B207</f>
        <v>0.27152317880794702</v>
      </c>
      <c r="C236" s="61">
        <f t="shared" ref="C236:D236" si="496">C234/C207</f>
        <v>0.25661680092059841</v>
      </c>
      <c r="D236" s="61">
        <f t="shared" si="496"/>
        <v>0.21992110453648916</v>
      </c>
      <c r="J236" s="61">
        <f>I236</f>
        <v>0</v>
      </c>
      <c r="K236" s="61">
        <f t="shared" ref="K236:N236" si="497">J236</f>
        <v>0</v>
      </c>
      <c r="L236" s="61">
        <f t="shared" si="497"/>
        <v>0</v>
      </c>
      <c r="M236" s="61">
        <f t="shared" si="497"/>
        <v>0</v>
      </c>
      <c r="N236" s="61">
        <f t="shared" si="497"/>
        <v>0</v>
      </c>
    </row>
    <row r="237" spans="1:14" x14ac:dyDescent="0.2">
      <c r="A237" s="47" t="s">
        <v>163</v>
      </c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</row>
    <row r="238" spans="1:14" x14ac:dyDescent="0.2">
      <c r="A238" s="9" t="s">
        <v>136</v>
      </c>
      <c r="B238">
        <f>Historicals!B141</f>
        <v>3898</v>
      </c>
      <c r="C238">
        <f>Historicals!C141</f>
        <v>3701</v>
      </c>
      <c r="D238">
        <f>Historicals!D141</f>
        <v>3995</v>
      </c>
      <c r="J238">
        <f>I240+I244+I248</f>
        <v>0</v>
      </c>
      <c r="K238">
        <f t="shared" ref="K238:N238" si="498">J240+J244+J248</f>
        <v>0</v>
      </c>
      <c r="L238">
        <f t="shared" si="498"/>
        <v>0</v>
      </c>
      <c r="M238">
        <f t="shared" si="498"/>
        <v>0</v>
      </c>
      <c r="N238">
        <f t="shared" si="498"/>
        <v>0</v>
      </c>
    </row>
    <row r="239" spans="1:14" x14ac:dyDescent="0.2">
      <c r="A239" s="48" t="s">
        <v>129</v>
      </c>
      <c r="B239" t="s">
        <v>158</v>
      </c>
      <c r="C239" s="61">
        <f>C238/B238-1</f>
        <v>-5.0538737814263768E-2</v>
      </c>
      <c r="D239" s="61">
        <f>D238/C238-1</f>
        <v>7.9437989732504821E-2</v>
      </c>
      <c r="J239" s="64" t="e">
        <f>J238/I238-1</f>
        <v>#DIV/0!</v>
      </c>
      <c r="K239" s="64" t="e">
        <f t="shared" ref="K239" si="499">K238/J238-1</f>
        <v>#DIV/0!</v>
      </c>
      <c r="L239" s="64" t="e">
        <f t="shared" ref="L239" si="500">L238/K238-1</f>
        <v>#DIV/0!</v>
      </c>
      <c r="M239" s="64" t="e">
        <f t="shared" ref="M239" si="501">M238/L238-1</f>
        <v>#DIV/0!</v>
      </c>
      <c r="N239" s="64" t="e">
        <f t="shared" ref="N239" si="502">N238/M238-1</f>
        <v>#DIV/0!</v>
      </c>
    </row>
    <row r="240" spans="1:14" x14ac:dyDescent="0.2">
      <c r="A240" s="49" t="s">
        <v>113</v>
      </c>
      <c r="B240">
        <f>Historicals!B142</f>
        <v>2641</v>
      </c>
      <c r="C240">
        <f>Historicals!C142</f>
        <v>2536</v>
      </c>
      <c r="D240">
        <f>Historicals!D142</f>
        <v>2816</v>
      </c>
      <c r="J240">
        <f>I240</f>
        <v>0</v>
      </c>
      <c r="K240">
        <f t="shared" ref="K240:N240" si="503">J240</f>
        <v>0</v>
      </c>
      <c r="L240">
        <f t="shared" si="503"/>
        <v>0</v>
      </c>
      <c r="M240">
        <f t="shared" si="503"/>
        <v>0</v>
      </c>
      <c r="N240">
        <f t="shared" si="503"/>
        <v>0</v>
      </c>
    </row>
    <row r="241" spans="1:14" x14ac:dyDescent="0.2">
      <c r="A241" s="50" t="s">
        <v>129</v>
      </c>
      <c r="B241" t="s">
        <v>158</v>
      </c>
      <c r="C241" s="61">
        <f>C240/B240-1</f>
        <v>-3.9757667550170406E-2</v>
      </c>
      <c r="D241" s="61">
        <f>D240/C240-1</f>
        <v>0.11041009463722395</v>
      </c>
      <c r="J241" s="73">
        <f>J242+J243</f>
        <v>0</v>
      </c>
      <c r="K241" s="73">
        <f t="shared" ref="K241" si="504">K242+K243</f>
        <v>0</v>
      </c>
      <c r="L241" s="73">
        <f t="shared" ref="L241" si="505">L242+L243</f>
        <v>0</v>
      </c>
      <c r="M241" s="73">
        <f t="shared" ref="M241" si="506">M242+M243</f>
        <v>0</v>
      </c>
      <c r="N241" s="73">
        <f t="shared" ref="N241" si="507">N242+N243</f>
        <v>0</v>
      </c>
    </row>
    <row r="242" spans="1:14" x14ac:dyDescent="0.2">
      <c r="A242" s="48" t="s">
        <v>137</v>
      </c>
      <c r="B242" s="61">
        <f>Historicals!B246</f>
        <v>0</v>
      </c>
      <c r="C242" s="61">
        <f>Historicals!C246</f>
        <v>-0.04</v>
      </c>
      <c r="D242" s="61">
        <f>Historicals!D246</f>
        <v>0.11</v>
      </c>
      <c r="J242" s="56">
        <v>0</v>
      </c>
      <c r="K242" s="56">
        <f t="shared" ref="K242:K243" si="508">+J242</f>
        <v>0</v>
      </c>
      <c r="L242" s="56">
        <f t="shared" ref="L242:L243" si="509">+K242</f>
        <v>0</v>
      </c>
      <c r="M242" s="56">
        <f t="shared" ref="M242:M243" si="510">+L242</f>
        <v>0</v>
      </c>
      <c r="N242" s="56">
        <f t="shared" ref="N242:N243" si="511">+M242</f>
        <v>0</v>
      </c>
    </row>
    <row r="243" spans="1:14" x14ac:dyDescent="0.2">
      <c r="A243" s="48" t="s">
        <v>138</v>
      </c>
      <c r="B243" t="s">
        <v>158</v>
      </c>
      <c r="C243" s="61">
        <f>C241-C242</f>
        <v>2.4233244982959506E-4</v>
      </c>
      <c r="D243" s="61">
        <f>D241-D242</f>
        <v>4.100946372239539E-4</v>
      </c>
      <c r="J243" s="56">
        <v>0</v>
      </c>
      <c r="K243" s="56">
        <f t="shared" si="508"/>
        <v>0</v>
      </c>
      <c r="L243" s="56">
        <f t="shared" si="509"/>
        <v>0</v>
      </c>
      <c r="M243" s="56">
        <f t="shared" si="510"/>
        <v>0</v>
      </c>
      <c r="N243" s="56">
        <f t="shared" si="511"/>
        <v>0</v>
      </c>
    </row>
    <row r="244" spans="1:14" x14ac:dyDescent="0.2">
      <c r="A244" s="49" t="s">
        <v>114</v>
      </c>
      <c r="B244">
        <f>Historicals!B143</f>
        <v>1021</v>
      </c>
      <c r="C244">
        <f>Historicals!C143</f>
        <v>947</v>
      </c>
      <c r="D244">
        <f>Historicals!D143</f>
        <v>966</v>
      </c>
      <c r="J244">
        <f>I244</f>
        <v>0</v>
      </c>
      <c r="K244">
        <f t="shared" ref="K244:N244" si="512">J244</f>
        <v>0</v>
      </c>
      <c r="L244">
        <f t="shared" si="512"/>
        <v>0</v>
      </c>
      <c r="M244">
        <f t="shared" si="512"/>
        <v>0</v>
      </c>
      <c r="N244">
        <f t="shared" si="512"/>
        <v>0</v>
      </c>
    </row>
    <row r="245" spans="1:14" x14ac:dyDescent="0.2">
      <c r="A245" s="48" t="s">
        <v>129</v>
      </c>
      <c r="B245" t="s">
        <v>158</v>
      </c>
      <c r="C245" s="61">
        <f>C244/B244-1</f>
        <v>-7.2477962781586691E-2</v>
      </c>
      <c r="D245" s="61">
        <f>D244/C244-1</f>
        <v>2.0063357972544882E-2</v>
      </c>
      <c r="J245" s="73">
        <f>J246+J247</f>
        <v>0</v>
      </c>
      <c r="K245" s="73">
        <f t="shared" ref="K245" si="513">K246+K247</f>
        <v>0</v>
      </c>
      <c r="L245" s="73">
        <f t="shared" ref="L245" si="514">L246+L247</f>
        <v>0</v>
      </c>
      <c r="M245" s="73">
        <f t="shared" ref="M245" si="515">M246+M247</f>
        <v>0</v>
      </c>
      <c r="N245" s="73">
        <f t="shared" ref="N245" si="516">N246+N247</f>
        <v>0</v>
      </c>
    </row>
    <row r="246" spans="1:14" x14ac:dyDescent="0.2">
      <c r="A246" s="48" t="s">
        <v>137</v>
      </c>
      <c r="B246" s="61">
        <f>Historicals!B247</f>
        <v>-0.04</v>
      </c>
      <c r="C246" s="61">
        <f>Historicals!C247</f>
        <v>-7.0000000000000007E-2</v>
      </c>
      <c r="D246" s="61">
        <f>Historicals!D247</f>
        <v>0.02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</row>
    <row r="247" spans="1:14" x14ac:dyDescent="0.2">
      <c r="A247" s="48" t="s">
        <v>138</v>
      </c>
      <c r="B247" t="s">
        <v>158</v>
      </c>
      <c r="C247" s="61">
        <f>C245-C246</f>
        <v>-2.4779627815866845E-3</v>
      </c>
      <c r="D247" s="61">
        <f>D245-D246</f>
        <v>6.335797254488143E-5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</row>
    <row r="248" spans="1:14" x14ac:dyDescent="0.2">
      <c r="A248" s="49" t="s">
        <v>115</v>
      </c>
      <c r="B248">
        <f>Historicals!B144</f>
        <v>236</v>
      </c>
      <c r="C248">
        <f>Historicals!C144</f>
        <v>218</v>
      </c>
      <c r="D248">
        <f>Historicals!D144</f>
        <v>213</v>
      </c>
      <c r="J248">
        <f>I248</f>
        <v>0</v>
      </c>
      <c r="K248">
        <f t="shared" ref="K248:N248" si="517">J248</f>
        <v>0</v>
      </c>
      <c r="L248">
        <f t="shared" si="517"/>
        <v>0</v>
      </c>
      <c r="M248">
        <f t="shared" si="517"/>
        <v>0</v>
      </c>
      <c r="N248">
        <f t="shared" si="517"/>
        <v>0</v>
      </c>
    </row>
    <row r="249" spans="1:14" x14ac:dyDescent="0.2">
      <c r="A249" s="48" t="s">
        <v>129</v>
      </c>
      <c r="B249" t="s">
        <v>158</v>
      </c>
      <c r="C249" s="61">
        <f>C248/B248-1</f>
        <v>-7.6271186440677985E-2</v>
      </c>
      <c r="D249" s="61">
        <f>D248/C248-1</f>
        <v>-2.2935779816513735E-2</v>
      </c>
      <c r="J249" s="73">
        <f>J250+J251</f>
        <v>0</v>
      </c>
      <c r="K249" s="73">
        <f t="shared" ref="K249" si="518">K250+K251</f>
        <v>0</v>
      </c>
      <c r="L249" s="73">
        <f t="shared" ref="L249" si="519">L250+L251</f>
        <v>0</v>
      </c>
      <c r="M249" s="73">
        <f t="shared" ref="M249" si="520">M250+M251</f>
        <v>0</v>
      </c>
      <c r="N249" s="73">
        <f t="shared" ref="N249" si="521">N250+N251</f>
        <v>0</v>
      </c>
    </row>
    <row r="250" spans="1:14" x14ac:dyDescent="0.2">
      <c r="A250" s="48" t="s">
        <v>137</v>
      </c>
      <c r="B250" s="61">
        <f>Historicals!B248</f>
        <v>-0.04</v>
      </c>
      <c r="C250" s="61">
        <f>Historicals!C248</f>
        <v>-0.08</v>
      </c>
      <c r="D250" s="61">
        <f>Historicals!D248</f>
        <v>-0.02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</row>
    <row r="251" spans="1:14" x14ac:dyDescent="0.2">
      <c r="A251" s="48" t="s">
        <v>138</v>
      </c>
      <c r="B251" t="s">
        <v>158</v>
      </c>
      <c r="C251" s="61">
        <f>C249-C250</f>
        <v>3.7288135593220167E-3</v>
      </c>
      <c r="D251" s="61">
        <f>D249-D250</f>
        <v>-2.9357798165137346E-3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</row>
    <row r="252" spans="1:14" x14ac:dyDescent="0.2">
      <c r="A252" s="9" t="s">
        <v>130</v>
      </c>
      <c r="B252">
        <f>B255+B259</f>
        <v>845</v>
      </c>
      <c r="C252">
        <f t="shared" ref="C252:D252" si="522">C255+C259</f>
        <v>917</v>
      </c>
      <c r="D252">
        <f t="shared" si="522"/>
        <v>854</v>
      </c>
      <c r="J252" s="52">
        <f>+J238*J254</f>
        <v>0</v>
      </c>
      <c r="K252" s="52">
        <f t="shared" ref="K252:N252" si="523">+K238*K254</f>
        <v>0</v>
      </c>
      <c r="L252" s="52">
        <f t="shared" si="523"/>
        <v>0</v>
      </c>
      <c r="M252" s="52">
        <f t="shared" si="523"/>
        <v>0</v>
      </c>
      <c r="N252" s="52">
        <f t="shared" si="523"/>
        <v>0</v>
      </c>
    </row>
    <row r="253" spans="1:14" x14ac:dyDescent="0.2">
      <c r="A253" s="50" t="s">
        <v>129</v>
      </c>
      <c r="B253" t="s">
        <v>158</v>
      </c>
      <c r="C253" s="61">
        <f>C252/B252-1</f>
        <v>8.5207100591715879E-2</v>
      </c>
      <c r="D253" s="61">
        <f>D252/C252-1</f>
        <v>-6.8702290076335881E-2</v>
      </c>
      <c r="J253" s="75">
        <v>0</v>
      </c>
      <c r="K253" s="75">
        <v>0</v>
      </c>
      <c r="L253" s="75">
        <v>0</v>
      </c>
      <c r="M253" s="75">
        <v>0</v>
      </c>
      <c r="N253" s="75">
        <v>0</v>
      </c>
    </row>
    <row r="254" spans="1:14" x14ac:dyDescent="0.2">
      <c r="A254" s="50" t="s">
        <v>131</v>
      </c>
      <c r="B254" s="61">
        <f>B252/B238</f>
        <v>0.2167778347870703</v>
      </c>
      <c r="C254" s="61">
        <f t="shared" ref="C254:D254" si="524">C252/C238</f>
        <v>0.24777087273709808</v>
      </c>
      <c r="D254" s="61">
        <f t="shared" si="524"/>
        <v>0.21376720901126409</v>
      </c>
      <c r="J254" s="62">
        <f>I254</f>
        <v>0</v>
      </c>
      <c r="K254" s="62">
        <f t="shared" ref="K254:N254" si="525">J254</f>
        <v>0</v>
      </c>
      <c r="L254" s="62">
        <f t="shared" si="525"/>
        <v>0</v>
      </c>
      <c r="M254" s="62">
        <f t="shared" si="525"/>
        <v>0</v>
      </c>
      <c r="N254" s="62">
        <f t="shared" si="525"/>
        <v>0</v>
      </c>
    </row>
    <row r="255" spans="1:14" x14ac:dyDescent="0.2">
      <c r="A255" s="9" t="s">
        <v>132</v>
      </c>
      <c r="B255">
        <f>Historicals!B207</f>
        <v>27</v>
      </c>
      <c r="C255">
        <f>Historicals!C207</f>
        <v>25</v>
      </c>
      <c r="D255">
        <f>Historicals!D207</f>
        <v>38</v>
      </c>
      <c r="J255" s="52">
        <f>J258*J265</f>
        <v>0</v>
      </c>
      <c r="K255" s="52">
        <f t="shared" ref="K255:N255" si="526">+K258*K265</f>
        <v>0</v>
      </c>
      <c r="L255" s="52">
        <f t="shared" si="526"/>
        <v>0</v>
      </c>
      <c r="M255" s="52">
        <f t="shared" si="526"/>
        <v>0</v>
      </c>
      <c r="N255" s="52">
        <f t="shared" si="526"/>
        <v>0</v>
      </c>
    </row>
    <row r="256" spans="1:14" x14ac:dyDescent="0.2">
      <c r="A256" s="50" t="s">
        <v>129</v>
      </c>
      <c r="B256" t="s">
        <v>158</v>
      </c>
      <c r="C256" s="61">
        <f>C255/B255-1</f>
        <v>-7.407407407407407E-2</v>
      </c>
      <c r="D256" s="61">
        <f>D255/C255-1</f>
        <v>0.52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</row>
    <row r="257" spans="1:15" x14ac:dyDescent="0.2">
      <c r="A257" s="50" t="s">
        <v>133</v>
      </c>
      <c r="B257" s="61">
        <f>B255/B238</f>
        <v>6.926629040533607E-3</v>
      </c>
      <c r="C257" s="61">
        <f t="shared" ref="C257:D257" si="527">C255/C238</f>
        <v>6.754931099702783E-3</v>
      </c>
      <c r="D257" s="61">
        <f t="shared" si="527"/>
        <v>9.5118898623279095E-3</v>
      </c>
      <c r="J257" s="61">
        <f>I257</f>
        <v>0</v>
      </c>
      <c r="K257" s="61">
        <f t="shared" ref="K257:N257" si="528">J257</f>
        <v>0</v>
      </c>
      <c r="L257" s="61">
        <f t="shared" si="528"/>
        <v>0</v>
      </c>
      <c r="M257" s="61">
        <f t="shared" si="528"/>
        <v>0</v>
      </c>
      <c r="N257" s="61">
        <f t="shared" si="528"/>
        <v>0</v>
      </c>
    </row>
    <row r="258" spans="1:15" x14ac:dyDescent="0.2">
      <c r="A258" s="50" t="s">
        <v>142</v>
      </c>
      <c r="J258" s="61">
        <f>I258</f>
        <v>0</v>
      </c>
      <c r="K258" s="61">
        <f t="shared" ref="K258:N258" si="529">J258</f>
        <v>0</v>
      </c>
      <c r="L258" s="61">
        <f t="shared" si="529"/>
        <v>0</v>
      </c>
      <c r="M258" s="61">
        <f t="shared" si="529"/>
        <v>0</v>
      </c>
      <c r="N258" s="61">
        <f t="shared" si="529"/>
        <v>0</v>
      </c>
    </row>
    <row r="259" spans="1:15" x14ac:dyDescent="0.2">
      <c r="A259" s="9" t="s">
        <v>134</v>
      </c>
      <c r="B259">
        <f>Historicals!B163</f>
        <v>818</v>
      </c>
      <c r="C259">
        <f>Historicals!C163</f>
        <v>892</v>
      </c>
      <c r="D259">
        <f>Historicals!D163</f>
        <v>816</v>
      </c>
      <c r="J259" s="66">
        <f>J252-J255</f>
        <v>0</v>
      </c>
      <c r="K259" s="66">
        <f t="shared" ref="K259:N259" si="530">K252-K255</f>
        <v>0</v>
      </c>
      <c r="L259" s="66">
        <f t="shared" si="530"/>
        <v>0</v>
      </c>
      <c r="M259" s="66">
        <f t="shared" si="530"/>
        <v>0</v>
      </c>
      <c r="N259" s="66">
        <f t="shared" si="530"/>
        <v>0</v>
      </c>
    </row>
    <row r="260" spans="1:15" x14ac:dyDescent="0.2">
      <c r="A260" s="50" t="s">
        <v>129</v>
      </c>
      <c r="B260" t="s">
        <v>158</v>
      </c>
      <c r="C260" s="61">
        <f>C259/B259-1</f>
        <v>9.0464547677261642E-2</v>
      </c>
      <c r="D260" s="61">
        <f>D259/C259-1</f>
        <v>-8.5201793721973118E-2</v>
      </c>
      <c r="J260" s="51" t="str">
        <f t="shared" ref="J260" si="531">+IFERROR(J259/I259-1,"nm")</f>
        <v>nm</v>
      </c>
      <c r="K260" s="51" t="str">
        <f t="shared" ref="K260" si="532">+IFERROR(K259/J259-1,"nm")</f>
        <v>nm</v>
      </c>
      <c r="L260" s="51" t="str">
        <f t="shared" ref="L260" si="533">+IFERROR(L259/K259-1,"nm")</f>
        <v>nm</v>
      </c>
      <c r="M260" s="51" t="str">
        <f t="shared" ref="M260" si="534">+IFERROR(M259/L259-1,"nm")</f>
        <v>nm</v>
      </c>
      <c r="N260" s="51" t="str">
        <f t="shared" ref="N260" si="535">+IFERROR(N259/M259-1,"nm")</f>
        <v>nm</v>
      </c>
    </row>
    <row r="261" spans="1:15" x14ac:dyDescent="0.2">
      <c r="A261" s="50" t="s">
        <v>131</v>
      </c>
      <c r="B261" s="61">
        <f>B259/B238</f>
        <v>0.20985120574653668</v>
      </c>
      <c r="C261" s="61">
        <f t="shared" ref="C261:D261" si="536">C259/C238</f>
        <v>0.24101594163739529</v>
      </c>
      <c r="D261" s="61">
        <f t="shared" si="536"/>
        <v>0.20425531914893616</v>
      </c>
      <c r="J261" s="61">
        <f>I261</f>
        <v>0</v>
      </c>
      <c r="K261" s="61">
        <f t="shared" ref="K261:N261" si="537">J261</f>
        <v>0</v>
      </c>
      <c r="L261" s="61">
        <f t="shared" si="537"/>
        <v>0</v>
      </c>
      <c r="M261" s="61">
        <f t="shared" si="537"/>
        <v>0</v>
      </c>
      <c r="N261" s="61">
        <f t="shared" si="537"/>
        <v>0</v>
      </c>
    </row>
    <row r="262" spans="1:15" x14ac:dyDescent="0.2">
      <c r="A262" s="9" t="s">
        <v>135</v>
      </c>
      <c r="J262">
        <f>J238*J264</f>
        <v>0</v>
      </c>
      <c r="K262">
        <f t="shared" ref="K262:N262" si="538">K238*K264</f>
        <v>0</v>
      </c>
      <c r="L262">
        <f t="shared" si="538"/>
        <v>0</v>
      </c>
      <c r="M262">
        <f t="shared" si="538"/>
        <v>0</v>
      </c>
      <c r="N262">
        <f t="shared" si="538"/>
        <v>0</v>
      </c>
    </row>
    <row r="263" spans="1:15" x14ac:dyDescent="0.2">
      <c r="A263" s="50" t="s">
        <v>129</v>
      </c>
      <c r="J263" s="75">
        <v>0</v>
      </c>
      <c r="K263" s="75">
        <v>0</v>
      </c>
      <c r="L263" s="75">
        <v>0</v>
      </c>
      <c r="M263" s="75">
        <v>0</v>
      </c>
      <c r="N263" s="75">
        <v>0</v>
      </c>
    </row>
    <row r="264" spans="1:15" x14ac:dyDescent="0.2">
      <c r="A264" s="50" t="s">
        <v>133</v>
      </c>
      <c r="J264" s="61">
        <f>I264</f>
        <v>0</v>
      </c>
      <c r="K264" s="61">
        <f t="shared" ref="K264:N264" si="539">J264</f>
        <v>0</v>
      </c>
      <c r="L264" s="61">
        <f t="shared" si="539"/>
        <v>0</v>
      </c>
      <c r="M264" s="61">
        <f t="shared" si="539"/>
        <v>0</v>
      </c>
      <c r="N264" s="61">
        <f t="shared" si="539"/>
        <v>0</v>
      </c>
    </row>
    <row r="265" spans="1:15" x14ac:dyDescent="0.2">
      <c r="A265" s="68" t="s">
        <v>143</v>
      </c>
      <c r="B265">
        <f>Historicals!B177</f>
        <v>103</v>
      </c>
      <c r="C265">
        <f>Historicals!C177</f>
        <v>109</v>
      </c>
      <c r="D265">
        <f>Historicals!D177</f>
        <v>120</v>
      </c>
      <c r="J265">
        <f>J238*J267</f>
        <v>0</v>
      </c>
      <c r="K265">
        <f t="shared" ref="K265:N265" si="540">K238*K267</f>
        <v>0</v>
      </c>
      <c r="L265">
        <f t="shared" si="540"/>
        <v>0</v>
      </c>
      <c r="M265">
        <f t="shared" si="540"/>
        <v>0</v>
      </c>
      <c r="N265">
        <f t="shared" si="540"/>
        <v>0</v>
      </c>
    </row>
    <row r="266" spans="1:15" x14ac:dyDescent="0.2">
      <c r="A266" s="50" t="s">
        <v>129</v>
      </c>
      <c r="B266" t="s">
        <v>158</v>
      </c>
      <c r="C266" s="61">
        <f>C265/B265-1</f>
        <v>5.8252427184465994E-2</v>
      </c>
      <c r="D266" s="61">
        <f>D265/C265-1</f>
        <v>0.10091743119266061</v>
      </c>
      <c r="J266" s="51" t="e">
        <f>J265/I265-1</f>
        <v>#DIV/0!</v>
      </c>
      <c r="K266" s="51" t="e">
        <f t="shared" ref="K266" si="541">K265/J265-1</f>
        <v>#DIV/0!</v>
      </c>
      <c r="L266" s="51" t="e">
        <f t="shared" ref="L266" si="542">L265/K265-1</f>
        <v>#DIV/0!</v>
      </c>
      <c r="M266" s="51" t="e">
        <f t="shared" ref="M266" si="543">M265/L265-1</f>
        <v>#DIV/0!</v>
      </c>
      <c r="N266" s="51" t="e">
        <f t="shared" ref="N266" si="544">N265/M265-1</f>
        <v>#DIV/0!</v>
      </c>
    </row>
    <row r="267" spans="1:15" x14ac:dyDescent="0.2">
      <c r="A267" s="50" t="s">
        <v>133</v>
      </c>
      <c r="B267" s="61">
        <f>B265/B238</f>
        <v>2.642380708055413E-2</v>
      </c>
      <c r="C267" s="61">
        <f t="shared" ref="C267:D267" si="545">C265/C238</f>
        <v>2.9451499594704136E-2</v>
      </c>
      <c r="D267" s="61">
        <f t="shared" si="545"/>
        <v>3.0037546933667083E-2</v>
      </c>
      <c r="J267" s="61">
        <f>I267</f>
        <v>0</v>
      </c>
      <c r="K267" s="61">
        <f t="shared" ref="K267:N267" si="546">J267</f>
        <v>0</v>
      </c>
      <c r="L267" s="61">
        <f t="shared" si="546"/>
        <v>0</v>
      </c>
      <c r="M267" s="61">
        <f t="shared" si="546"/>
        <v>0</v>
      </c>
      <c r="N267" s="61">
        <f t="shared" si="546"/>
        <v>0</v>
      </c>
    </row>
    <row r="268" spans="1:15" x14ac:dyDescent="0.2">
      <c r="A268" s="47" t="s">
        <v>107</v>
      </c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</row>
    <row r="269" spans="1:15" x14ac:dyDescent="0.2">
      <c r="A269" s="9" t="s">
        <v>136</v>
      </c>
      <c r="B269">
        <f>Historicals!B128</f>
        <v>115</v>
      </c>
      <c r="C269">
        <f>Historicals!C128</f>
        <v>73</v>
      </c>
      <c r="D269">
        <f>Historicals!D128</f>
        <v>73</v>
      </c>
      <c r="E269">
        <f>Historicals!E128</f>
        <v>88</v>
      </c>
      <c r="F269">
        <f>Historicals!F128</f>
        <v>42</v>
      </c>
      <c r="G269">
        <f>Historicals!G128</f>
        <v>30</v>
      </c>
      <c r="H269">
        <f>Historicals!H128</f>
        <v>25</v>
      </c>
      <c r="I269">
        <f>Historicals!I128</f>
        <v>102</v>
      </c>
      <c r="J269">
        <f>I269*(1+J270)</f>
        <v>102</v>
      </c>
      <c r="K269">
        <f t="shared" ref="K269:N269" si="547">J269*(1+K270)</f>
        <v>102</v>
      </c>
      <c r="L269">
        <f t="shared" si="547"/>
        <v>102</v>
      </c>
      <c r="M269">
        <f t="shared" si="547"/>
        <v>102</v>
      </c>
      <c r="N269">
        <f t="shared" si="547"/>
        <v>102</v>
      </c>
    </row>
    <row r="270" spans="1:15" x14ac:dyDescent="0.2">
      <c r="A270" s="48" t="s">
        <v>129</v>
      </c>
      <c r="B270" t="s">
        <v>158</v>
      </c>
      <c r="C270" s="61">
        <f>C269/B269-1</f>
        <v>-0.36521739130434783</v>
      </c>
      <c r="D270" s="61">
        <f t="shared" ref="D270:I270" si="548">D269/C269-1</f>
        <v>0</v>
      </c>
      <c r="E270" s="61">
        <f t="shared" si="548"/>
        <v>0.20547945205479445</v>
      </c>
      <c r="F270" s="61">
        <f t="shared" si="548"/>
        <v>-0.52272727272727271</v>
      </c>
      <c r="G270" s="61">
        <f t="shared" si="548"/>
        <v>-0.2857142857142857</v>
      </c>
      <c r="H270" s="61">
        <f t="shared" si="548"/>
        <v>-0.16666666666666663</v>
      </c>
      <c r="I270" s="61">
        <f t="shared" si="548"/>
        <v>3.08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</row>
    <row r="271" spans="1:15" x14ac:dyDescent="0.2">
      <c r="A271" s="49" t="s">
        <v>113</v>
      </c>
      <c r="J271">
        <f>I271</f>
        <v>0</v>
      </c>
      <c r="K271">
        <f t="shared" ref="K271:N271" si="549">J271</f>
        <v>0</v>
      </c>
      <c r="L271">
        <f t="shared" si="549"/>
        <v>0</v>
      </c>
      <c r="M271">
        <f t="shared" si="549"/>
        <v>0</v>
      </c>
      <c r="N271">
        <f t="shared" si="549"/>
        <v>0</v>
      </c>
    </row>
    <row r="272" spans="1:15" x14ac:dyDescent="0.2">
      <c r="A272" s="50" t="s">
        <v>129</v>
      </c>
      <c r="J272" s="73">
        <f>J273+J274</f>
        <v>0</v>
      </c>
      <c r="K272" s="73">
        <f t="shared" ref="K272" si="550">K273+K274</f>
        <v>0</v>
      </c>
      <c r="L272" s="73">
        <f t="shared" ref="L272" si="551">L273+L274</f>
        <v>0</v>
      </c>
      <c r="M272" s="73">
        <f t="shared" ref="M272" si="552">M273+M274</f>
        <v>0</v>
      </c>
      <c r="N272" s="73">
        <f t="shared" ref="N272" si="553">N273+N274</f>
        <v>0</v>
      </c>
    </row>
    <row r="273" spans="1:14" x14ac:dyDescent="0.2">
      <c r="A273" s="48" t="s">
        <v>137</v>
      </c>
      <c r="J273" s="56">
        <v>0</v>
      </c>
      <c r="K273" s="56">
        <f t="shared" ref="K273:K274" si="554">+J273</f>
        <v>0</v>
      </c>
      <c r="L273" s="56">
        <f t="shared" ref="L273:L274" si="555">+K273</f>
        <v>0</v>
      </c>
      <c r="M273" s="56">
        <f t="shared" ref="M273:M274" si="556">+L273</f>
        <v>0</v>
      </c>
      <c r="N273" s="56">
        <f t="shared" ref="N273:N274" si="557">+M273</f>
        <v>0</v>
      </c>
    </row>
    <row r="274" spans="1:14" x14ac:dyDescent="0.2">
      <c r="A274" s="48" t="s">
        <v>138</v>
      </c>
      <c r="J274" s="56">
        <v>0</v>
      </c>
      <c r="K274" s="56">
        <f t="shared" si="554"/>
        <v>0</v>
      </c>
      <c r="L274" s="56">
        <f t="shared" si="555"/>
        <v>0</v>
      </c>
      <c r="M274" s="56">
        <f t="shared" si="556"/>
        <v>0</v>
      </c>
      <c r="N274" s="56">
        <f t="shared" si="557"/>
        <v>0</v>
      </c>
    </row>
    <row r="275" spans="1:14" x14ac:dyDescent="0.2">
      <c r="A275" s="49" t="s">
        <v>114</v>
      </c>
      <c r="J275">
        <f>I275</f>
        <v>0</v>
      </c>
      <c r="K275">
        <f t="shared" ref="K275:N275" si="558">J275</f>
        <v>0</v>
      </c>
      <c r="L275">
        <f t="shared" si="558"/>
        <v>0</v>
      </c>
      <c r="M275">
        <f t="shared" si="558"/>
        <v>0</v>
      </c>
      <c r="N275">
        <f t="shared" si="558"/>
        <v>0</v>
      </c>
    </row>
    <row r="276" spans="1:14" x14ac:dyDescent="0.2">
      <c r="A276" s="48" t="s">
        <v>129</v>
      </c>
      <c r="J276" s="73">
        <f>J277+J278</f>
        <v>0</v>
      </c>
      <c r="K276" s="73">
        <f t="shared" ref="K276" si="559">K277+K278</f>
        <v>0</v>
      </c>
      <c r="L276" s="73">
        <f t="shared" ref="L276" si="560">L277+L278</f>
        <v>0</v>
      </c>
      <c r="M276" s="73">
        <f t="shared" ref="M276" si="561">M277+M278</f>
        <v>0</v>
      </c>
      <c r="N276" s="73">
        <f t="shared" ref="N276" si="562">N277+N278</f>
        <v>0</v>
      </c>
    </row>
    <row r="277" spans="1:14" x14ac:dyDescent="0.2">
      <c r="A277" s="48" t="s">
        <v>137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</row>
    <row r="278" spans="1:14" x14ac:dyDescent="0.2">
      <c r="A278" s="48" t="s">
        <v>138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</row>
    <row r="279" spans="1:14" x14ac:dyDescent="0.2">
      <c r="A279" s="49" t="s">
        <v>115</v>
      </c>
      <c r="J279">
        <f>I279</f>
        <v>0</v>
      </c>
      <c r="K279">
        <f t="shared" ref="K279:N279" si="563">J279</f>
        <v>0</v>
      </c>
      <c r="L279">
        <f t="shared" si="563"/>
        <v>0</v>
      </c>
      <c r="M279">
        <f t="shared" si="563"/>
        <v>0</v>
      </c>
      <c r="N279">
        <f t="shared" si="563"/>
        <v>0</v>
      </c>
    </row>
    <row r="280" spans="1:14" x14ac:dyDescent="0.2">
      <c r="A280" s="48" t="s">
        <v>129</v>
      </c>
      <c r="J280" s="73">
        <f>J281+J282</f>
        <v>0</v>
      </c>
      <c r="K280" s="73">
        <f t="shared" ref="K280" si="564">K281+K282</f>
        <v>0</v>
      </c>
      <c r="L280" s="73">
        <f t="shared" ref="L280" si="565">L281+L282</f>
        <v>0</v>
      </c>
      <c r="M280" s="73">
        <f t="shared" ref="M280" si="566">M281+M282</f>
        <v>0</v>
      </c>
      <c r="N280" s="73">
        <f t="shared" ref="N280" si="567">N281+N282</f>
        <v>0</v>
      </c>
    </row>
    <row r="281" spans="1:14" x14ac:dyDescent="0.2">
      <c r="A281" s="48" t="s">
        <v>137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</row>
    <row r="282" spans="1:14" x14ac:dyDescent="0.2">
      <c r="A282" s="48" t="s">
        <v>138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</row>
    <row r="283" spans="1:14" x14ac:dyDescent="0.2">
      <c r="A283" s="9" t="s">
        <v>130</v>
      </c>
      <c r="B283">
        <f>B286+B290</f>
        <v>-2057</v>
      </c>
      <c r="C283">
        <f t="shared" ref="C283:I283" si="568">C286+C290</f>
        <v>-2366</v>
      </c>
      <c r="D283">
        <f t="shared" si="568"/>
        <v>-2444</v>
      </c>
      <c r="E283">
        <f t="shared" si="568"/>
        <v>-2441</v>
      </c>
      <c r="F283">
        <f t="shared" si="568"/>
        <v>-3067</v>
      </c>
      <c r="G283">
        <f t="shared" si="568"/>
        <v>-3254</v>
      </c>
      <c r="H283">
        <f t="shared" si="568"/>
        <v>-3434</v>
      </c>
      <c r="I283">
        <f t="shared" si="568"/>
        <v>-4042</v>
      </c>
      <c r="J283" s="52">
        <f>+J269*J285</f>
        <v>-4042</v>
      </c>
      <c r="K283" s="52">
        <f t="shared" ref="K283:N283" si="569">+K269*K285</f>
        <v>-4042</v>
      </c>
      <c r="L283" s="52">
        <f t="shared" si="569"/>
        <v>-4042</v>
      </c>
      <c r="M283" s="52">
        <f t="shared" si="569"/>
        <v>-4042</v>
      </c>
      <c r="N283" s="52">
        <f t="shared" si="569"/>
        <v>-4042</v>
      </c>
    </row>
    <row r="284" spans="1:14" x14ac:dyDescent="0.2">
      <c r="A284" s="50" t="s">
        <v>129</v>
      </c>
      <c r="B284" t="s">
        <v>158</v>
      </c>
      <c r="C284" s="61">
        <f>-(C283/B283-1)</f>
        <v>-0.15021876519202726</v>
      </c>
      <c r="D284" s="61">
        <f t="shared" ref="D284:I284" si="570">-(D283/C283-1)</f>
        <v>-3.2967032967033072E-2</v>
      </c>
      <c r="E284" s="61">
        <f t="shared" si="570"/>
        <v>1.2274959083469206E-3</v>
      </c>
      <c r="F284" s="61">
        <f t="shared" si="570"/>
        <v>-0.25645227365833678</v>
      </c>
      <c r="G284" s="61">
        <f t="shared" si="570"/>
        <v>-6.0971633518095869E-2</v>
      </c>
      <c r="H284" s="61">
        <f t="shared" si="570"/>
        <v>-5.5316533497234088E-2</v>
      </c>
      <c r="I284" s="61">
        <f t="shared" si="570"/>
        <v>-0.1770529994175889</v>
      </c>
      <c r="J284" s="75">
        <v>0</v>
      </c>
      <c r="K284" s="75">
        <v>0</v>
      </c>
      <c r="L284" s="75">
        <v>0</v>
      </c>
      <c r="M284" s="75">
        <v>0</v>
      </c>
      <c r="N284" s="75">
        <v>0</v>
      </c>
    </row>
    <row r="285" spans="1:14" x14ac:dyDescent="0.2">
      <c r="A285" s="50" t="s">
        <v>131</v>
      </c>
      <c r="B285" s="61">
        <f>B283/B269</f>
        <v>-17.88695652173913</v>
      </c>
      <c r="C285" s="61">
        <f t="shared" ref="C285:I285" si="571">C283/C269</f>
        <v>-32.410958904109592</v>
      </c>
      <c r="D285" s="61">
        <f t="shared" si="571"/>
        <v>-33.479452054794521</v>
      </c>
      <c r="E285" s="61">
        <f t="shared" si="571"/>
        <v>-27.738636363636363</v>
      </c>
      <c r="F285" s="61">
        <f t="shared" si="571"/>
        <v>-73.023809523809518</v>
      </c>
      <c r="G285" s="61">
        <f t="shared" si="571"/>
        <v>-108.46666666666667</v>
      </c>
      <c r="H285" s="61">
        <f t="shared" si="571"/>
        <v>-137.36000000000001</v>
      </c>
      <c r="I285" s="61">
        <f t="shared" si="571"/>
        <v>-39.627450980392155</v>
      </c>
      <c r="J285" s="62">
        <f>I285</f>
        <v>-39.627450980392155</v>
      </c>
      <c r="K285" s="62">
        <f t="shared" ref="K285:N285" si="572">J285</f>
        <v>-39.627450980392155</v>
      </c>
      <c r="L285" s="62">
        <f t="shared" si="572"/>
        <v>-39.627450980392155</v>
      </c>
      <c r="M285" s="62">
        <f t="shared" si="572"/>
        <v>-39.627450980392155</v>
      </c>
      <c r="N285" s="62">
        <f t="shared" si="572"/>
        <v>-39.627450980392155</v>
      </c>
    </row>
    <row r="286" spans="1:14" x14ac:dyDescent="0.2">
      <c r="A286" s="9" t="s">
        <v>132</v>
      </c>
      <c r="B286">
        <f>Historicals!B208</f>
        <v>210</v>
      </c>
      <c r="C286">
        <f>Historicals!C208</f>
        <v>230</v>
      </c>
      <c r="D286">
        <f>Historicals!D208</f>
        <v>233</v>
      </c>
      <c r="E286">
        <f>Historicals!E208</f>
        <v>217</v>
      </c>
      <c r="F286">
        <f>Historicals!F208</f>
        <v>195</v>
      </c>
      <c r="G286">
        <f>Historicals!G208</f>
        <v>214</v>
      </c>
      <c r="H286">
        <f>Historicals!H208</f>
        <v>222</v>
      </c>
      <c r="I286">
        <f>Historicals!I208</f>
        <v>220</v>
      </c>
      <c r="J286" s="52">
        <f>J289*J296</f>
        <v>219.99999999999997</v>
      </c>
      <c r="K286" s="52">
        <f t="shared" ref="K286:N286" si="573">+K289*K296</f>
        <v>219.99999999999997</v>
      </c>
      <c r="L286" s="52">
        <f t="shared" si="573"/>
        <v>219.99999999999997</v>
      </c>
      <c r="M286" s="52">
        <f t="shared" si="573"/>
        <v>219.99999999999997</v>
      </c>
      <c r="N286" s="52">
        <f t="shared" si="573"/>
        <v>219.99999999999997</v>
      </c>
    </row>
    <row r="287" spans="1:14" x14ac:dyDescent="0.2">
      <c r="A287" s="50" t="s">
        <v>129</v>
      </c>
      <c r="B287" t="s">
        <v>158</v>
      </c>
      <c r="C287" s="61">
        <f>C286/B286-1</f>
        <v>9.5238095238095344E-2</v>
      </c>
      <c r="D287" s="61">
        <f t="shared" ref="D287:I287" si="574">D286/C286-1</f>
        <v>1.304347826086949E-2</v>
      </c>
      <c r="E287" s="61">
        <f t="shared" si="574"/>
        <v>-6.8669527896995763E-2</v>
      </c>
      <c r="F287" s="61">
        <f t="shared" si="574"/>
        <v>-0.10138248847926268</v>
      </c>
      <c r="G287" s="61">
        <f t="shared" si="574"/>
        <v>9.7435897435897534E-2</v>
      </c>
      <c r="H287" s="61">
        <f t="shared" si="574"/>
        <v>3.7383177570093462E-2</v>
      </c>
      <c r="I287" s="61">
        <f t="shared" si="574"/>
        <v>-9.009009009009028E-3</v>
      </c>
      <c r="J287" s="75">
        <v>0</v>
      </c>
      <c r="K287" s="75">
        <v>0</v>
      </c>
      <c r="L287" s="75">
        <v>0</v>
      </c>
      <c r="M287" s="75">
        <v>0</v>
      </c>
      <c r="N287" s="75">
        <v>0</v>
      </c>
    </row>
    <row r="288" spans="1:14" x14ac:dyDescent="0.2">
      <c r="A288" s="50" t="s">
        <v>133</v>
      </c>
      <c r="B288" s="61">
        <f>B286/B269</f>
        <v>1.826086956521739</v>
      </c>
      <c r="C288" s="61">
        <f t="shared" ref="C288:I288" si="575">C286/C269</f>
        <v>3.1506849315068495</v>
      </c>
      <c r="D288" s="61">
        <f t="shared" si="575"/>
        <v>3.1917808219178081</v>
      </c>
      <c r="E288" s="61">
        <f t="shared" si="575"/>
        <v>2.4659090909090908</v>
      </c>
      <c r="F288" s="61">
        <f t="shared" si="575"/>
        <v>4.6428571428571432</v>
      </c>
      <c r="G288" s="61">
        <f t="shared" si="575"/>
        <v>7.1333333333333337</v>
      </c>
      <c r="H288" s="61">
        <f t="shared" si="575"/>
        <v>8.8800000000000008</v>
      </c>
      <c r="I288" s="61">
        <f t="shared" si="575"/>
        <v>2.1568627450980391</v>
      </c>
      <c r="J288" s="61">
        <f>J286/J269</f>
        <v>2.1568627450980391</v>
      </c>
      <c r="K288" s="61">
        <f t="shared" ref="K288:N288" si="576">K286/K269</f>
        <v>2.1568627450980391</v>
      </c>
      <c r="L288" s="61">
        <f t="shared" si="576"/>
        <v>2.1568627450980391</v>
      </c>
      <c r="M288" s="61">
        <f t="shared" si="576"/>
        <v>2.1568627450980391</v>
      </c>
      <c r="N288" s="61">
        <f t="shared" si="576"/>
        <v>2.1568627450980391</v>
      </c>
    </row>
    <row r="289" spans="1:14" x14ac:dyDescent="0.2">
      <c r="A289" s="50" t="s">
        <v>142</v>
      </c>
      <c r="B289" s="61">
        <f>B286/B296</f>
        <v>0.43388429752066116</v>
      </c>
      <c r="C289" s="61">
        <f t="shared" ref="C289:I289" si="577">C286/C296</f>
        <v>0.45009784735812131</v>
      </c>
      <c r="D289" s="61">
        <f t="shared" si="577"/>
        <v>0.43714821763602252</v>
      </c>
      <c r="E289" s="61">
        <f t="shared" si="577"/>
        <v>0.36348408710217756</v>
      </c>
      <c r="F289" s="61">
        <f t="shared" si="577"/>
        <v>0.2932330827067669</v>
      </c>
      <c r="G289" s="61">
        <f t="shared" si="577"/>
        <v>0.25783132530120484</v>
      </c>
      <c r="H289" s="61">
        <f t="shared" si="577"/>
        <v>0.2846153846153846</v>
      </c>
      <c r="I289" s="61">
        <f t="shared" si="577"/>
        <v>0.27883396704689478</v>
      </c>
      <c r="J289" s="61">
        <f>I289</f>
        <v>0.27883396704689478</v>
      </c>
      <c r="K289" s="61">
        <f t="shared" ref="K289:N289" si="578">J289</f>
        <v>0.27883396704689478</v>
      </c>
      <c r="L289" s="61">
        <f t="shared" si="578"/>
        <v>0.27883396704689478</v>
      </c>
      <c r="M289" s="61">
        <f t="shared" si="578"/>
        <v>0.27883396704689478</v>
      </c>
      <c r="N289" s="61">
        <f t="shared" si="578"/>
        <v>0.27883396704689478</v>
      </c>
    </row>
    <row r="290" spans="1:14" x14ac:dyDescent="0.2">
      <c r="A290" s="9" t="s">
        <v>134</v>
      </c>
      <c r="B290">
        <f>Historicals!B162</f>
        <v>-2267</v>
      </c>
      <c r="C290">
        <f>Historicals!C162</f>
        <v>-2596</v>
      </c>
      <c r="D290">
        <f>Historicals!D162</f>
        <v>-2677</v>
      </c>
      <c r="E290">
        <f>Historicals!E162</f>
        <v>-2658</v>
      </c>
      <c r="F290">
        <f>Historicals!F162</f>
        <v>-3262</v>
      </c>
      <c r="G290">
        <f>Historicals!G162</f>
        <v>-3468</v>
      </c>
      <c r="H290">
        <f>Historicals!H162</f>
        <v>-3656</v>
      </c>
      <c r="I290">
        <f>Historicals!I162</f>
        <v>-4262</v>
      </c>
      <c r="J290" s="66">
        <f>J283-J286</f>
        <v>-4262</v>
      </c>
      <c r="K290" s="66">
        <f t="shared" ref="K290:N290" si="579">K283-K286</f>
        <v>-4262</v>
      </c>
      <c r="L290" s="66">
        <f t="shared" si="579"/>
        <v>-4262</v>
      </c>
      <c r="M290" s="66">
        <f t="shared" si="579"/>
        <v>-4262</v>
      </c>
      <c r="N290" s="66">
        <f t="shared" si="579"/>
        <v>-4262</v>
      </c>
    </row>
    <row r="291" spans="1:14" x14ac:dyDescent="0.2">
      <c r="A291" s="50" t="s">
        <v>129</v>
      </c>
      <c r="B291" t="s">
        <v>158</v>
      </c>
      <c r="C291" s="61">
        <f>(C290/B290)-1</f>
        <v>0.145125716806352</v>
      </c>
      <c r="D291" s="61">
        <f t="shared" ref="D291:I291" si="580">D290/C290-1</f>
        <v>3.1201848998459125E-2</v>
      </c>
      <c r="E291" s="61">
        <f t="shared" si="580"/>
        <v>-7.097497198356395E-3</v>
      </c>
      <c r="F291" s="61">
        <f t="shared" si="580"/>
        <v>0.22723852520692245</v>
      </c>
      <c r="G291" s="61">
        <f t="shared" si="580"/>
        <v>6.3151440833844275E-2</v>
      </c>
      <c r="H291" s="61">
        <f t="shared" si="580"/>
        <v>5.4209919261822392E-2</v>
      </c>
      <c r="I291" s="61">
        <f t="shared" si="580"/>
        <v>0.16575492341356668</v>
      </c>
      <c r="J291" s="51">
        <f t="shared" ref="J291" si="581">+IFERROR(J290/I290-1,"nm")</f>
        <v>0</v>
      </c>
      <c r="K291" s="51">
        <f t="shared" ref="K291" si="582">+IFERROR(K290/J290-1,"nm")</f>
        <v>0</v>
      </c>
      <c r="L291" s="51">
        <f t="shared" ref="L291" si="583">+IFERROR(L290/K290-1,"nm")</f>
        <v>0</v>
      </c>
      <c r="M291" s="51">
        <f t="shared" ref="M291" si="584">+IFERROR(M290/L290-1,"nm")</f>
        <v>0</v>
      </c>
      <c r="N291" s="51">
        <f t="shared" ref="N291" si="585">+IFERROR(N290/M290-1,"nm")</f>
        <v>0</v>
      </c>
    </row>
    <row r="292" spans="1:14" x14ac:dyDescent="0.2">
      <c r="A292" s="50" t="s">
        <v>131</v>
      </c>
      <c r="B292" s="61">
        <f>B290/B269</f>
        <v>-19.713043478260868</v>
      </c>
      <c r="C292" s="61">
        <f t="shared" ref="C292:I292" si="586">C290/C269</f>
        <v>-35.561643835616437</v>
      </c>
      <c r="D292" s="61">
        <f t="shared" si="586"/>
        <v>-36.671232876712331</v>
      </c>
      <c r="E292" s="61">
        <f t="shared" si="586"/>
        <v>-30.204545454545453</v>
      </c>
      <c r="F292" s="61">
        <f t="shared" si="586"/>
        <v>-77.666666666666671</v>
      </c>
      <c r="G292" s="61">
        <f t="shared" si="586"/>
        <v>-115.6</v>
      </c>
      <c r="H292" s="61">
        <f t="shared" si="586"/>
        <v>-146.24</v>
      </c>
      <c r="I292" s="61">
        <f t="shared" si="586"/>
        <v>-41.784313725490193</v>
      </c>
      <c r="J292" s="61">
        <f>I292</f>
        <v>-41.784313725490193</v>
      </c>
      <c r="K292" s="61">
        <f t="shared" ref="K292:N292" si="587">J292</f>
        <v>-41.784313725490193</v>
      </c>
      <c r="L292" s="61">
        <f t="shared" si="587"/>
        <v>-41.784313725490193</v>
      </c>
      <c r="M292" s="61">
        <f t="shared" si="587"/>
        <v>-41.784313725490193</v>
      </c>
      <c r="N292" s="61">
        <f t="shared" si="587"/>
        <v>-41.784313725490193</v>
      </c>
    </row>
    <row r="293" spans="1:14" x14ac:dyDescent="0.2">
      <c r="A293" s="9" t="s">
        <v>135</v>
      </c>
      <c r="J293">
        <f>J269*J295</f>
        <v>0</v>
      </c>
      <c r="K293">
        <f t="shared" ref="K293:N293" si="588">K269*K295</f>
        <v>0</v>
      </c>
      <c r="L293">
        <f t="shared" si="588"/>
        <v>0</v>
      </c>
      <c r="M293">
        <f t="shared" si="588"/>
        <v>0</v>
      </c>
      <c r="N293">
        <f t="shared" si="588"/>
        <v>0</v>
      </c>
    </row>
    <row r="294" spans="1:14" x14ac:dyDescent="0.2">
      <c r="A294" s="50" t="s">
        <v>129</v>
      </c>
      <c r="J294" s="75">
        <v>0</v>
      </c>
      <c r="K294" s="75">
        <v>0</v>
      </c>
      <c r="L294" s="75">
        <v>0</v>
      </c>
      <c r="M294" s="75">
        <v>0</v>
      </c>
      <c r="N294" s="75">
        <v>0</v>
      </c>
    </row>
    <row r="295" spans="1:14" x14ac:dyDescent="0.2">
      <c r="A295" s="50" t="s">
        <v>133</v>
      </c>
      <c r="J295" s="61">
        <f>I295</f>
        <v>0</v>
      </c>
      <c r="K295" s="61">
        <f t="shared" ref="K295:N295" si="589">J295</f>
        <v>0</v>
      </c>
      <c r="L295" s="61">
        <f t="shared" si="589"/>
        <v>0</v>
      </c>
      <c r="M295" s="61">
        <f t="shared" si="589"/>
        <v>0</v>
      </c>
      <c r="N295" s="61">
        <f t="shared" si="589"/>
        <v>0</v>
      </c>
    </row>
    <row r="296" spans="1:14" x14ac:dyDescent="0.2">
      <c r="A296" s="68" t="s">
        <v>143</v>
      </c>
      <c r="B296">
        <f>Historicals!B178</f>
        <v>484</v>
      </c>
      <c r="C296">
        <f>Historicals!C178</f>
        <v>511</v>
      </c>
      <c r="D296">
        <f>Historicals!D178</f>
        <v>533</v>
      </c>
      <c r="E296">
        <f>Historicals!E178</f>
        <v>597</v>
      </c>
      <c r="F296">
        <f>Historicals!F178</f>
        <v>665</v>
      </c>
      <c r="G296">
        <f>Historicals!G178</f>
        <v>830</v>
      </c>
      <c r="H296">
        <f>Historicals!H178</f>
        <v>780</v>
      </c>
      <c r="I296">
        <f>Historicals!I178</f>
        <v>789</v>
      </c>
      <c r="J296">
        <f>J269*J298</f>
        <v>789</v>
      </c>
      <c r="K296">
        <f t="shared" ref="K296:N296" si="590">K269*K298</f>
        <v>789</v>
      </c>
      <c r="L296">
        <f t="shared" si="590"/>
        <v>789</v>
      </c>
      <c r="M296">
        <f t="shared" si="590"/>
        <v>789</v>
      </c>
      <c r="N296">
        <f t="shared" si="590"/>
        <v>789</v>
      </c>
    </row>
    <row r="297" spans="1:14" x14ac:dyDescent="0.2">
      <c r="A297" s="50" t="s">
        <v>129</v>
      </c>
      <c r="B297" t="s">
        <v>158</v>
      </c>
      <c r="C297" s="61">
        <f>C296/B296-1</f>
        <v>5.5785123966942241E-2</v>
      </c>
      <c r="D297" s="61">
        <f t="shared" ref="D297:I297" si="591">D296/C296-1</f>
        <v>4.3052837573385627E-2</v>
      </c>
      <c r="E297" s="61">
        <f t="shared" si="591"/>
        <v>0.12007504690431525</v>
      </c>
      <c r="F297" s="61">
        <f t="shared" si="591"/>
        <v>0.11390284757118918</v>
      </c>
      <c r="G297" s="61">
        <f t="shared" si="591"/>
        <v>0.24812030075187974</v>
      </c>
      <c r="H297" s="61">
        <f t="shared" si="591"/>
        <v>-6.0240963855421659E-2</v>
      </c>
      <c r="I297" s="61">
        <f t="shared" si="591"/>
        <v>1.1538461538461497E-2</v>
      </c>
      <c r="J297" s="51">
        <f>J296/I296-1</f>
        <v>0</v>
      </c>
      <c r="K297" s="51">
        <f t="shared" ref="K297" si="592">K296/J296-1</f>
        <v>0</v>
      </c>
      <c r="L297" s="51">
        <f t="shared" ref="L297" si="593">L296/K296-1</f>
        <v>0</v>
      </c>
      <c r="M297" s="51">
        <f t="shared" ref="M297" si="594">M296/L296-1</f>
        <v>0</v>
      </c>
      <c r="N297" s="51">
        <f t="shared" ref="N297" si="595">N296/M296-1</f>
        <v>0</v>
      </c>
    </row>
    <row r="298" spans="1:14" x14ac:dyDescent="0.2">
      <c r="A298" s="50" t="s">
        <v>133</v>
      </c>
      <c r="B298" s="61">
        <f>B296/B269</f>
        <v>4.2086956521739127</v>
      </c>
      <c r="C298" s="61">
        <f t="shared" ref="C298:I298" si="596">C296/C269</f>
        <v>7</v>
      </c>
      <c r="D298" s="61">
        <f t="shared" si="596"/>
        <v>7.3013698630136989</v>
      </c>
      <c r="E298" s="61">
        <f t="shared" si="596"/>
        <v>6.7840909090909092</v>
      </c>
      <c r="F298" s="61">
        <f t="shared" si="596"/>
        <v>15.833333333333334</v>
      </c>
      <c r="G298" s="61">
        <f t="shared" si="596"/>
        <v>27.666666666666668</v>
      </c>
      <c r="H298" s="61">
        <f t="shared" si="596"/>
        <v>31.2</v>
      </c>
      <c r="I298" s="61">
        <f t="shared" si="596"/>
        <v>7.7352941176470589</v>
      </c>
      <c r="J298" s="61">
        <f>I298</f>
        <v>7.7352941176470589</v>
      </c>
      <c r="K298" s="61">
        <f t="shared" ref="K298:N298" si="597">J298</f>
        <v>7.7352941176470589</v>
      </c>
      <c r="L298" s="61">
        <f t="shared" si="597"/>
        <v>7.7352941176470589</v>
      </c>
      <c r="M298" s="61">
        <f t="shared" si="597"/>
        <v>7.7352941176470589</v>
      </c>
      <c r="N298" s="61">
        <f t="shared" si="597"/>
        <v>7.7352941176470589</v>
      </c>
    </row>
    <row r="299" spans="1:14" x14ac:dyDescent="0.2">
      <c r="A299" s="47" t="s">
        <v>104</v>
      </c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</row>
    <row r="300" spans="1:14" x14ac:dyDescent="0.2">
      <c r="A300" s="9" t="s">
        <v>136</v>
      </c>
      <c r="B300">
        <f>Historicals!B146</f>
        <v>1982</v>
      </c>
      <c r="C300">
        <f>Historicals!C146</f>
        <v>1955</v>
      </c>
      <c r="D300">
        <f>Historicals!D146</f>
        <v>2042</v>
      </c>
      <c r="E300">
        <f>Historicals!E146</f>
        <v>1886</v>
      </c>
      <c r="F300">
        <f>Historicals!F146</f>
        <v>1906</v>
      </c>
      <c r="G300">
        <f>Historicals!G146</f>
        <v>1846</v>
      </c>
      <c r="H300">
        <f>Historicals!H146</f>
        <v>2205</v>
      </c>
      <c r="I300">
        <f>Historicals!I146</f>
        <v>2346</v>
      </c>
      <c r="J300" s="77">
        <f>J302+J306+J310+J314</f>
        <v>2346</v>
      </c>
      <c r="K300" s="77">
        <f t="shared" ref="K300:N300" si="598">K302+K306+K310+K314</f>
        <v>2346</v>
      </c>
      <c r="L300" s="77">
        <f t="shared" si="598"/>
        <v>2346</v>
      </c>
      <c r="M300" s="77">
        <f t="shared" si="598"/>
        <v>2346</v>
      </c>
      <c r="N300" s="77">
        <f t="shared" si="598"/>
        <v>2346</v>
      </c>
    </row>
    <row r="301" spans="1:14" x14ac:dyDescent="0.2">
      <c r="A301" s="48" t="s">
        <v>129</v>
      </c>
      <c r="B301" t="s">
        <v>158</v>
      </c>
      <c r="C301" s="61">
        <f>C300/B300-1</f>
        <v>-1.3622603430877955E-2</v>
      </c>
      <c r="D301" s="61">
        <f t="shared" ref="D301:H301" si="599">D300/C300-1</f>
        <v>4.4501278772378416E-2</v>
      </c>
      <c r="E301" s="61">
        <f t="shared" si="599"/>
        <v>-7.6395690499510338E-2</v>
      </c>
      <c r="F301" s="61">
        <f t="shared" si="599"/>
        <v>1.0604453870625585E-2</v>
      </c>
      <c r="G301" s="61">
        <f t="shared" si="599"/>
        <v>-3.147953830010497E-2</v>
      </c>
      <c r="H301" s="61">
        <f t="shared" si="599"/>
        <v>0.19447453954496208</v>
      </c>
      <c r="I301" s="61">
        <f>I300/H300-1</f>
        <v>6.3945578231292544E-2</v>
      </c>
      <c r="J301" s="64">
        <f>J300/I300-1</f>
        <v>0</v>
      </c>
      <c r="K301" s="64">
        <f t="shared" ref="K301" si="600">K300/J300-1</f>
        <v>0</v>
      </c>
      <c r="L301" s="64">
        <f t="shared" ref="L301" si="601">L300/K300-1</f>
        <v>0</v>
      </c>
      <c r="M301" s="64">
        <f t="shared" ref="M301" si="602">M300/L300-1</f>
        <v>0</v>
      </c>
      <c r="N301" s="64">
        <f t="shared" ref="N301" si="603">N300/M300-1</f>
        <v>0</v>
      </c>
    </row>
    <row r="302" spans="1:14" x14ac:dyDescent="0.2">
      <c r="A302" s="49" t="s">
        <v>113</v>
      </c>
      <c r="E302">
        <f>Historicals!E147</f>
        <v>1611</v>
      </c>
      <c r="F302">
        <f>Historicals!F147</f>
        <v>1658</v>
      </c>
      <c r="G302">
        <f>Historicals!G147</f>
        <v>1642</v>
      </c>
      <c r="H302">
        <f>Historicals!H147</f>
        <v>1986</v>
      </c>
      <c r="I302">
        <f>Historicals!I147</f>
        <v>2094</v>
      </c>
      <c r="J302">
        <f>I302*(1+J303)</f>
        <v>2094</v>
      </c>
      <c r="K302">
        <f t="shared" ref="K302:N302" si="604">J302*(1+K303)</f>
        <v>2094</v>
      </c>
      <c r="L302">
        <f t="shared" si="604"/>
        <v>2094</v>
      </c>
      <c r="M302">
        <f t="shared" si="604"/>
        <v>2094</v>
      </c>
      <c r="N302">
        <f t="shared" si="604"/>
        <v>2094</v>
      </c>
    </row>
    <row r="303" spans="1:14" x14ac:dyDescent="0.2">
      <c r="A303" s="50" t="s">
        <v>129</v>
      </c>
      <c r="E303" t="s">
        <v>158</v>
      </c>
      <c r="F303" s="61">
        <f>F302/E302-1</f>
        <v>2.9174425822470429E-2</v>
      </c>
      <c r="G303" s="61">
        <f t="shared" ref="G303:I303" si="605">G302/F302-1</f>
        <v>-9.6501809408926498E-3</v>
      </c>
      <c r="H303" s="61">
        <f t="shared" si="605"/>
        <v>0.2095006090133984</v>
      </c>
      <c r="I303" s="61">
        <f t="shared" si="605"/>
        <v>5.4380664652567967E-2</v>
      </c>
      <c r="J303" s="73">
        <f>J304+J305</f>
        <v>0</v>
      </c>
      <c r="K303" s="73">
        <f t="shared" ref="K303" si="606">K304+K305</f>
        <v>0</v>
      </c>
      <c r="L303" s="73">
        <f t="shared" ref="L303" si="607">L304+L305</f>
        <v>0</v>
      </c>
      <c r="M303" s="73">
        <f t="shared" ref="M303" si="608">M304+M305</f>
        <v>0</v>
      </c>
      <c r="N303" s="73">
        <f t="shared" ref="N303" si="609">N304+N305</f>
        <v>0</v>
      </c>
    </row>
    <row r="304" spans="1:14" x14ac:dyDescent="0.2">
      <c r="A304" s="48" t="s">
        <v>137</v>
      </c>
      <c r="E304" t="s">
        <v>158</v>
      </c>
      <c r="F304" s="61">
        <f>Historicals!F251</f>
        <v>0.03</v>
      </c>
      <c r="G304" s="61">
        <f>Historicals!G251</f>
        <v>-0.01</v>
      </c>
      <c r="H304" s="61">
        <f>Historicals!H251</f>
        <v>0.21</v>
      </c>
      <c r="I304" s="61">
        <f>Historicals!I251</f>
        <v>0.06</v>
      </c>
      <c r="J304" s="56">
        <v>0</v>
      </c>
      <c r="K304" s="56">
        <f t="shared" ref="K304:K305" si="610">+J304</f>
        <v>0</v>
      </c>
      <c r="L304" s="56">
        <f t="shared" ref="L304:L305" si="611">+K304</f>
        <v>0</v>
      </c>
      <c r="M304" s="56">
        <f t="shared" ref="M304:M305" si="612">+L304</f>
        <v>0</v>
      </c>
      <c r="N304" s="56">
        <f t="shared" ref="N304:N305" si="613">+M304</f>
        <v>0</v>
      </c>
    </row>
    <row r="305" spans="1:14" x14ac:dyDescent="0.2">
      <c r="A305" s="48" t="s">
        <v>138</v>
      </c>
      <c r="E305" t="s">
        <v>158</v>
      </c>
      <c r="F305" s="72">
        <f>F303-F304</f>
        <v>-8.2557417752956996E-4</v>
      </c>
      <c r="G305" s="72">
        <f t="shared" ref="G305:I305" si="614">G303-G304</f>
        <v>3.4981905910735044E-4</v>
      </c>
      <c r="H305" s="72">
        <f t="shared" si="614"/>
        <v>-4.9939098660159442E-4</v>
      </c>
      <c r="I305" s="72">
        <f t="shared" si="614"/>
        <v>-5.6193353474320307E-3</v>
      </c>
      <c r="J305" s="56">
        <v>0</v>
      </c>
      <c r="K305" s="56">
        <f t="shared" si="610"/>
        <v>0</v>
      </c>
      <c r="L305" s="56">
        <f t="shared" si="611"/>
        <v>0</v>
      </c>
      <c r="M305" s="56">
        <f t="shared" si="612"/>
        <v>0</v>
      </c>
      <c r="N305" s="56">
        <f t="shared" si="613"/>
        <v>0</v>
      </c>
    </row>
    <row r="306" spans="1:14" x14ac:dyDescent="0.2">
      <c r="A306" s="49" t="s">
        <v>114</v>
      </c>
      <c r="E306">
        <f>Historicals!E148</f>
        <v>144</v>
      </c>
      <c r="F306">
        <f>Historicals!F148</f>
        <v>118</v>
      </c>
      <c r="G306">
        <f>Historicals!G148</f>
        <v>89</v>
      </c>
      <c r="H306">
        <f>Historicals!H148</f>
        <v>104</v>
      </c>
      <c r="I306">
        <f>Historicals!I148</f>
        <v>103</v>
      </c>
      <c r="J306">
        <f>I306*(1+J307)</f>
        <v>103</v>
      </c>
      <c r="K306">
        <f t="shared" ref="K306:N306" si="615">J306*(1+K307)</f>
        <v>103</v>
      </c>
      <c r="L306">
        <f t="shared" si="615"/>
        <v>103</v>
      </c>
      <c r="M306">
        <f t="shared" si="615"/>
        <v>103</v>
      </c>
      <c r="N306">
        <f t="shared" si="615"/>
        <v>103</v>
      </c>
    </row>
    <row r="307" spans="1:14" x14ac:dyDescent="0.2">
      <c r="A307" s="48" t="s">
        <v>129</v>
      </c>
      <c r="E307" t="s">
        <v>158</v>
      </c>
      <c r="F307" s="61">
        <f>F306/E306-1</f>
        <v>-0.18055555555555558</v>
      </c>
      <c r="G307" s="61">
        <f t="shared" ref="G307:I307" si="616">G306/F306-1</f>
        <v>-0.24576271186440679</v>
      </c>
      <c r="H307" s="61">
        <f t="shared" si="616"/>
        <v>0.1685393258426966</v>
      </c>
      <c r="I307" s="61">
        <f t="shared" si="616"/>
        <v>-9.6153846153845812E-3</v>
      </c>
      <c r="J307" s="73">
        <f>J308+J309</f>
        <v>0</v>
      </c>
      <c r="K307" s="73">
        <f t="shared" ref="K307" si="617">K308+K309</f>
        <v>0</v>
      </c>
      <c r="L307" s="73">
        <f t="shared" ref="L307" si="618">L308+L309</f>
        <v>0</v>
      </c>
      <c r="M307" s="73">
        <f t="shared" ref="M307" si="619">M308+M309</f>
        <v>0</v>
      </c>
      <c r="N307" s="73">
        <f t="shared" ref="N307" si="620">N308+N309</f>
        <v>0</v>
      </c>
    </row>
    <row r="308" spans="1:14" x14ac:dyDescent="0.2">
      <c r="A308" s="48" t="s">
        <v>137</v>
      </c>
      <c r="F308" s="61">
        <f>Historicals!F252</f>
        <v>-0.18</v>
      </c>
      <c r="G308" s="61">
        <f>Historicals!G252</f>
        <v>-0.25</v>
      </c>
      <c r="H308" s="61">
        <f>Historicals!H252</f>
        <v>0.17</v>
      </c>
      <c r="I308" s="61">
        <f>Historicals!I252</f>
        <v>-0.03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</row>
    <row r="309" spans="1:14" x14ac:dyDescent="0.2">
      <c r="A309" s="48" t="s">
        <v>138</v>
      </c>
      <c r="E309" t="s">
        <v>158</v>
      </c>
      <c r="F309" s="61">
        <f>F307-F308</f>
        <v>-5.5555555555558689E-4</v>
      </c>
      <c r="G309" s="61">
        <f t="shared" ref="G309:I309" si="621">G307-G308</f>
        <v>4.237288135593209E-3</v>
      </c>
      <c r="H309" s="61">
        <f t="shared" si="621"/>
        <v>-1.4606741573034154E-3</v>
      </c>
      <c r="I309" s="61">
        <f t="shared" si="621"/>
        <v>2.0384615384615418E-2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</row>
    <row r="310" spans="1:14" x14ac:dyDescent="0.2">
      <c r="A310" s="49" t="s">
        <v>115</v>
      </c>
      <c r="E310">
        <f>Historicals!E149</f>
        <v>28</v>
      </c>
      <c r="F310">
        <f>Historicals!F149</f>
        <v>24</v>
      </c>
      <c r="G310">
        <f>Historicals!G149</f>
        <v>25</v>
      </c>
      <c r="H310">
        <f>Historicals!H149</f>
        <v>29</v>
      </c>
      <c r="I310">
        <f>Historicals!I149</f>
        <v>26</v>
      </c>
      <c r="J310">
        <f>I310*(1+J311)</f>
        <v>26</v>
      </c>
      <c r="K310">
        <f t="shared" ref="K310:N310" si="622">J310*(1+K311)</f>
        <v>26</v>
      </c>
      <c r="L310">
        <f t="shared" si="622"/>
        <v>26</v>
      </c>
      <c r="M310">
        <f t="shared" si="622"/>
        <v>26</v>
      </c>
      <c r="N310">
        <f t="shared" si="622"/>
        <v>26</v>
      </c>
    </row>
    <row r="311" spans="1:14" x14ac:dyDescent="0.2">
      <c r="A311" s="48" t="s">
        <v>129</v>
      </c>
      <c r="E311" t="s">
        <v>158</v>
      </c>
      <c r="F311" s="61">
        <f>F310/E310-1</f>
        <v>-0.1428571428571429</v>
      </c>
      <c r="G311" s="61">
        <f t="shared" ref="G311:I311" si="623">G310/F310-1</f>
        <v>4.1666666666666741E-2</v>
      </c>
      <c r="H311" s="61">
        <f t="shared" si="623"/>
        <v>0.15999999999999992</v>
      </c>
      <c r="I311" s="61">
        <f t="shared" si="623"/>
        <v>-0.10344827586206895</v>
      </c>
      <c r="J311" s="73">
        <f>J312+J313</f>
        <v>0</v>
      </c>
      <c r="K311" s="73">
        <f t="shared" ref="K311" si="624">K312+K313</f>
        <v>0</v>
      </c>
      <c r="L311" s="73">
        <f t="shared" ref="L311" si="625">L312+L313</f>
        <v>0</v>
      </c>
      <c r="M311" s="73">
        <f t="shared" ref="M311" si="626">M312+M313</f>
        <v>0</v>
      </c>
      <c r="N311" s="73">
        <f t="shared" ref="N311" si="627">N312+N313</f>
        <v>0</v>
      </c>
    </row>
    <row r="312" spans="1:14" x14ac:dyDescent="0.2">
      <c r="A312" s="48" t="s">
        <v>137</v>
      </c>
      <c r="E312" t="s">
        <v>158</v>
      </c>
      <c r="F312" s="61">
        <f>Historicals!F253</f>
        <v>-0.14000000000000001</v>
      </c>
      <c r="G312" s="61">
        <f>Historicals!G253</f>
        <v>0.04</v>
      </c>
      <c r="H312" s="61">
        <f>Historicals!H253</f>
        <v>0.16</v>
      </c>
      <c r="I312" s="61">
        <f>Historicals!I253</f>
        <v>-0.16</v>
      </c>
      <c r="J312" s="74">
        <v>0</v>
      </c>
      <c r="K312" s="74">
        <v>0</v>
      </c>
      <c r="L312" s="74">
        <v>0</v>
      </c>
      <c r="M312" s="74">
        <v>0</v>
      </c>
      <c r="N312" s="74">
        <v>0</v>
      </c>
    </row>
    <row r="313" spans="1:14" x14ac:dyDescent="0.2">
      <c r="A313" s="48" t="s">
        <v>138</v>
      </c>
      <c r="E313" t="s">
        <v>158</v>
      </c>
      <c r="F313" s="61">
        <f>F311-F312</f>
        <v>-2.8571428571428914E-3</v>
      </c>
      <c r="G313" s="61">
        <f t="shared" ref="G313:I313" si="628">G311-G312</f>
        <v>1.6666666666667398E-3</v>
      </c>
      <c r="H313" s="61">
        <f t="shared" si="628"/>
        <v>0</v>
      </c>
      <c r="I313" s="61">
        <f t="shared" si="628"/>
        <v>5.6551724137931053E-2</v>
      </c>
      <c r="J313" s="74">
        <v>0</v>
      </c>
      <c r="K313" s="74">
        <v>0</v>
      </c>
      <c r="L313" s="74">
        <v>0</v>
      </c>
      <c r="M313" s="74">
        <v>0</v>
      </c>
      <c r="N313" s="74">
        <v>0</v>
      </c>
    </row>
    <row r="314" spans="1:14" x14ac:dyDescent="0.2">
      <c r="A314" s="49" t="s">
        <v>121</v>
      </c>
      <c r="E314">
        <f>Historicals!E150</f>
        <v>103</v>
      </c>
      <c r="F314">
        <f>Historicals!F150</f>
        <v>106</v>
      </c>
      <c r="G314">
        <f>Historicals!G150</f>
        <v>90</v>
      </c>
      <c r="H314">
        <f>Historicals!H150</f>
        <v>86</v>
      </c>
      <c r="I314">
        <f>Historicals!I150</f>
        <v>123</v>
      </c>
      <c r="J314" s="77">
        <f>I314*(1+J315)</f>
        <v>123</v>
      </c>
      <c r="K314" s="77">
        <f t="shared" ref="K314:N314" si="629">J314*(1+K315)</f>
        <v>123</v>
      </c>
      <c r="L314" s="77">
        <f t="shared" si="629"/>
        <v>123</v>
      </c>
      <c r="M314" s="77">
        <f t="shared" si="629"/>
        <v>123</v>
      </c>
      <c r="N314" s="77">
        <f t="shared" si="629"/>
        <v>123</v>
      </c>
    </row>
    <row r="315" spans="1:14" x14ac:dyDescent="0.2">
      <c r="A315" s="48" t="s">
        <v>129</v>
      </c>
      <c r="E315" t="s">
        <v>158</v>
      </c>
      <c r="F315" s="61">
        <f>F314/E314-1</f>
        <v>2.9126213592232997E-2</v>
      </c>
      <c r="G315" s="61">
        <f t="shared" ref="G315:I315" si="630">G314/F314-1</f>
        <v>-0.15094339622641506</v>
      </c>
      <c r="H315" s="61">
        <f t="shared" si="630"/>
        <v>-4.4444444444444398E-2</v>
      </c>
      <c r="I315" s="61">
        <f t="shared" si="630"/>
        <v>0.43023255813953498</v>
      </c>
      <c r="J315" s="78">
        <v>0</v>
      </c>
      <c r="K315" s="78">
        <v>0</v>
      </c>
      <c r="L315" s="78">
        <v>0</v>
      </c>
      <c r="M315" s="78">
        <v>0</v>
      </c>
      <c r="N315" s="78">
        <v>0</v>
      </c>
    </row>
    <row r="316" spans="1:14" x14ac:dyDescent="0.2">
      <c r="A316" s="48" t="s">
        <v>137</v>
      </c>
      <c r="E316" t="s">
        <v>158</v>
      </c>
      <c r="F316" s="61">
        <f>Historicals!F254</f>
        <v>0.03</v>
      </c>
      <c r="G316" s="61">
        <f>Historicals!G254</f>
        <v>-0.15</v>
      </c>
      <c r="H316" s="61">
        <f>Historicals!H254</f>
        <v>-0.04</v>
      </c>
      <c r="I316" s="61">
        <f>Historicals!I254</f>
        <v>0.42</v>
      </c>
      <c r="J316" s="74">
        <v>0</v>
      </c>
      <c r="K316" s="74">
        <v>0</v>
      </c>
      <c r="L316" s="74">
        <v>0</v>
      </c>
      <c r="M316" s="74">
        <v>0</v>
      </c>
      <c r="N316" s="74">
        <v>0</v>
      </c>
    </row>
    <row r="317" spans="1:14" x14ac:dyDescent="0.2">
      <c r="A317" s="48" t="s">
        <v>138</v>
      </c>
      <c r="E317" t="s">
        <v>158</v>
      </c>
      <c r="F317" s="61">
        <f>F315-F316</f>
        <v>-8.7378640776700212E-4</v>
      </c>
      <c r="G317" s="61">
        <f t="shared" ref="G317:I317" si="631">G315-G316</f>
        <v>-9.4339622641506637E-4</v>
      </c>
      <c r="H317" s="61">
        <f t="shared" si="631"/>
        <v>-4.4444444444443967E-3</v>
      </c>
      <c r="I317" s="61">
        <f t="shared" si="631"/>
        <v>1.0232558139534997E-2</v>
      </c>
      <c r="J317" s="74">
        <v>0</v>
      </c>
      <c r="K317" s="74">
        <v>0</v>
      </c>
      <c r="L317" s="74">
        <v>0</v>
      </c>
      <c r="M317" s="74">
        <v>0</v>
      </c>
      <c r="N317" s="74">
        <v>0</v>
      </c>
    </row>
    <row r="318" spans="1:14" x14ac:dyDescent="0.2">
      <c r="A318" s="9" t="s">
        <v>130</v>
      </c>
      <c r="B318">
        <f>B321+B325</f>
        <v>535</v>
      </c>
      <c r="C318">
        <f t="shared" ref="C318:I318" si="632">C321+C325</f>
        <v>514</v>
      </c>
      <c r="D318">
        <f t="shared" si="632"/>
        <v>505</v>
      </c>
      <c r="E318">
        <f t="shared" si="632"/>
        <v>343</v>
      </c>
      <c r="F318">
        <f t="shared" si="632"/>
        <v>334</v>
      </c>
      <c r="G318">
        <f t="shared" si="632"/>
        <v>322</v>
      </c>
      <c r="H318">
        <f t="shared" si="632"/>
        <v>569</v>
      </c>
      <c r="I318">
        <f t="shared" si="632"/>
        <v>691</v>
      </c>
      <c r="J318" s="52">
        <f>+J300*J320</f>
        <v>691</v>
      </c>
      <c r="K318" s="52">
        <f t="shared" ref="K318:N318" si="633">+K300*K320</f>
        <v>691</v>
      </c>
      <c r="L318" s="52">
        <f t="shared" si="633"/>
        <v>691</v>
      </c>
      <c r="M318" s="52">
        <f t="shared" si="633"/>
        <v>691</v>
      </c>
      <c r="N318" s="52">
        <f t="shared" si="633"/>
        <v>691</v>
      </c>
    </row>
    <row r="319" spans="1:14" x14ac:dyDescent="0.2">
      <c r="A319" s="50" t="s">
        <v>129</v>
      </c>
      <c r="B319" t="s">
        <v>158</v>
      </c>
      <c r="C319" s="61">
        <f>C318/B318-1</f>
        <v>-3.9252336448598157E-2</v>
      </c>
      <c r="D319" s="61">
        <f t="shared" ref="D319:I319" si="634">D318/C318-1</f>
        <v>-1.7509727626459193E-2</v>
      </c>
      <c r="E319" s="61">
        <f t="shared" si="634"/>
        <v>-0.32079207920792074</v>
      </c>
      <c r="F319" s="61">
        <f t="shared" si="634"/>
        <v>-2.6239067055393583E-2</v>
      </c>
      <c r="G319" s="61">
        <f t="shared" si="634"/>
        <v>-3.59281437125748E-2</v>
      </c>
      <c r="H319" s="61">
        <f t="shared" si="634"/>
        <v>0.76708074534161486</v>
      </c>
      <c r="I319" s="61">
        <f t="shared" si="634"/>
        <v>0.21441124780316345</v>
      </c>
      <c r="J319" s="75">
        <v>0</v>
      </c>
      <c r="K319" s="75">
        <v>0</v>
      </c>
      <c r="L319" s="75">
        <v>0</v>
      </c>
      <c r="M319" s="75">
        <v>0</v>
      </c>
      <c r="N319" s="75">
        <v>0</v>
      </c>
    </row>
    <row r="320" spans="1:14" x14ac:dyDescent="0.2">
      <c r="A320" s="50" t="s">
        <v>131</v>
      </c>
      <c r="B320" s="61">
        <f>B318/B300</f>
        <v>0.26992936427850656</v>
      </c>
      <c r="C320" s="61">
        <f t="shared" ref="C320:I320" si="635">C318/C300</f>
        <v>0.26291560102301792</v>
      </c>
      <c r="D320" s="61">
        <f t="shared" si="635"/>
        <v>0.24730656219392752</v>
      </c>
      <c r="E320" s="61">
        <f t="shared" si="635"/>
        <v>0.18186638388123011</v>
      </c>
      <c r="F320" s="61">
        <f t="shared" si="635"/>
        <v>0.17523609653725078</v>
      </c>
      <c r="G320" s="61">
        <f t="shared" si="635"/>
        <v>0.17443120260021669</v>
      </c>
      <c r="H320" s="61">
        <f t="shared" si="635"/>
        <v>0.25804988662131517</v>
      </c>
      <c r="I320" s="61">
        <f t="shared" si="635"/>
        <v>0.29454390451832907</v>
      </c>
      <c r="J320" s="62">
        <f>I320</f>
        <v>0.29454390451832907</v>
      </c>
      <c r="K320" s="62">
        <f t="shared" ref="K320:N320" si="636">J320</f>
        <v>0.29454390451832907</v>
      </c>
      <c r="L320" s="62">
        <f t="shared" si="636"/>
        <v>0.29454390451832907</v>
      </c>
      <c r="M320" s="62">
        <f t="shared" si="636"/>
        <v>0.29454390451832907</v>
      </c>
      <c r="N320" s="62">
        <f t="shared" si="636"/>
        <v>0.29454390451832907</v>
      </c>
    </row>
    <row r="321" spans="1:14" x14ac:dyDescent="0.2">
      <c r="A321" s="9" t="s">
        <v>132</v>
      </c>
      <c r="B321">
        <f>Historicals!B210</f>
        <v>18</v>
      </c>
      <c r="C321">
        <f>Historicals!C210</f>
        <v>27</v>
      </c>
      <c r="D321">
        <f>Historicals!D210</f>
        <v>28</v>
      </c>
      <c r="E321">
        <f>Historicals!E210</f>
        <v>33</v>
      </c>
      <c r="F321">
        <f>Historicals!F210</f>
        <v>31</v>
      </c>
      <c r="G321">
        <f>Historicals!G210</f>
        <v>25</v>
      </c>
      <c r="H321">
        <f>Historicals!H210</f>
        <v>26</v>
      </c>
      <c r="I321">
        <f>Historicals!I210</f>
        <v>22</v>
      </c>
      <c r="J321" s="52">
        <f>J324*J331</f>
        <v>22</v>
      </c>
      <c r="K321" s="52">
        <f t="shared" ref="K321:N321" si="637">+K324*K331</f>
        <v>22</v>
      </c>
      <c r="L321" s="52">
        <f t="shared" si="637"/>
        <v>22</v>
      </c>
      <c r="M321" s="52">
        <f t="shared" si="637"/>
        <v>22</v>
      </c>
      <c r="N321" s="52">
        <f t="shared" si="637"/>
        <v>22</v>
      </c>
    </row>
    <row r="322" spans="1:14" x14ac:dyDescent="0.2">
      <c r="A322" s="50" t="s">
        <v>129</v>
      </c>
      <c r="B322" t="s">
        <v>158</v>
      </c>
      <c r="C322" s="61">
        <f>C321/B321-1</f>
        <v>0.5</v>
      </c>
      <c r="D322" s="61">
        <f t="shared" ref="D322:I322" si="638">D321/C321-1</f>
        <v>3.7037037037036979E-2</v>
      </c>
      <c r="E322" s="61">
        <f t="shared" si="638"/>
        <v>0.1785714285714286</v>
      </c>
      <c r="F322" s="61">
        <f t="shared" si="638"/>
        <v>-6.0606060606060552E-2</v>
      </c>
      <c r="G322" s="61">
        <f t="shared" si="638"/>
        <v>-0.19354838709677424</v>
      </c>
      <c r="H322" s="61">
        <f t="shared" si="638"/>
        <v>4.0000000000000036E-2</v>
      </c>
      <c r="I322" s="61">
        <f t="shared" si="638"/>
        <v>-0.15384615384615385</v>
      </c>
      <c r="J322" s="75">
        <v>0</v>
      </c>
      <c r="K322" s="75">
        <v>0</v>
      </c>
      <c r="L322" s="75">
        <v>0</v>
      </c>
      <c r="M322" s="75">
        <v>0</v>
      </c>
      <c r="N322" s="75">
        <v>0</v>
      </c>
    </row>
    <row r="323" spans="1:14" x14ac:dyDescent="0.2">
      <c r="A323" s="50" t="s">
        <v>133</v>
      </c>
      <c r="B323" s="61">
        <f>B321/B300</f>
        <v>9.0817356205852677E-3</v>
      </c>
      <c r="C323" s="61">
        <f t="shared" ref="C323:I323" si="639">C321/C300</f>
        <v>1.3810741687979539E-2</v>
      </c>
      <c r="D323" s="61">
        <f t="shared" si="639"/>
        <v>1.3712047012732615E-2</v>
      </c>
      <c r="E323" s="61">
        <f t="shared" si="639"/>
        <v>1.7497348886532343E-2</v>
      </c>
      <c r="F323" s="61">
        <f t="shared" si="639"/>
        <v>1.6264428121720881E-2</v>
      </c>
      <c r="G323" s="61">
        <f t="shared" si="639"/>
        <v>1.3542795232936078E-2</v>
      </c>
      <c r="H323" s="61">
        <f t="shared" si="639"/>
        <v>1.1791383219954649E-2</v>
      </c>
      <c r="I323" s="61">
        <f t="shared" si="639"/>
        <v>9.3776641091219103E-3</v>
      </c>
      <c r="J323" s="61">
        <f>I323</f>
        <v>9.3776641091219103E-3</v>
      </c>
      <c r="K323" s="61">
        <f t="shared" ref="K323:N323" si="640">J323</f>
        <v>9.3776641091219103E-3</v>
      </c>
      <c r="L323" s="61">
        <f t="shared" si="640"/>
        <v>9.3776641091219103E-3</v>
      </c>
      <c r="M323" s="61">
        <f t="shared" si="640"/>
        <v>9.3776641091219103E-3</v>
      </c>
      <c r="N323" s="61">
        <f t="shared" si="640"/>
        <v>9.3776641091219103E-3</v>
      </c>
    </row>
    <row r="324" spans="1:14" x14ac:dyDescent="0.2">
      <c r="A324" s="50" t="s">
        <v>142</v>
      </c>
      <c r="B324" s="61">
        <f>B321/B331</f>
        <v>0.14754098360655737</v>
      </c>
      <c r="C324" s="61">
        <f t="shared" ref="C324:I324" si="641">C321/C331</f>
        <v>0.216</v>
      </c>
      <c r="D324" s="61">
        <f t="shared" si="641"/>
        <v>0.224</v>
      </c>
      <c r="E324" s="61">
        <f t="shared" si="641"/>
        <v>0.28695652173913044</v>
      </c>
      <c r="F324" s="61">
        <f t="shared" si="641"/>
        <v>0.31</v>
      </c>
      <c r="G324" s="61">
        <f t="shared" si="641"/>
        <v>0.3125</v>
      </c>
      <c r="H324" s="61">
        <f t="shared" si="641"/>
        <v>0.41269841269841268</v>
      </c>
      <c r="I324" s="61">
        <f t="shared" si="641"/>
        <v>0.44897959183673469</v>
      </c>
      <c r="J324" s="61">
        <f>I324</f>
        <v>0.44897959183673469</v>
      </c>
      <c r="K324" s="61">
        <f t="shared" ref="K324:N324" si="642">J324</f>
        <v>0.44897959183673469</v>
      </c>
      <c r="L324" s="61">
        <f t="shared" si="642"/>
        <v>0.44897959183673469</v>
      </c>
      <c r="M324" s="61">
        <f t="shared" si="642"/>
        <v>0.44897959183673469</v>
      </c>
      <c r="N324" s="61">
        <f t="shared" si="642"/>
        <v>0.44897959183673469</v>
      </c>
    </row>
    <row r="325" spans="1:14" x14ac:dyDescent="0.2">
      <c r="A325" s="9" t="s">
        <v>134</v>
      </c>
      <c r="B325">
        <f>Historicals!B165</f>
        <v>517</v>
      </c>
      <c r="C325">
        <f>Historicals!C165</f>
        <v>487</v>
      </c>
      <c r="D325">
        <f>Historicals!D165</f>
        <v>477</v>
      </c>
      <c r="E325">
        <f>Historicals!E165</f>
        <v>310</v>
      </c>
      <c r="F325">
        <f>Historicals!F165</f>
        <v>303</v>
      </c>
      <c r="G325">
        <f>Historicals!G165</f>
        <v>297</v>
      </c>
      <c r="H325">
        <f>Historicals!H165</f>
        <v>543</v>
      </c>
      <c r="I325">
        <f>Historicals!I165</f>
        <v>669</v>
      </c>
      <c r="J325" s="66">
        <f>J318-J321</f>
        <v>669</v>
      </c>
      <c r="K325" s="66">
        <f t="shared" ref="K325:N325" si="643">K318-K321</f>
        <v>669</v>
      </c>
      <c r="L325" s="66">
        <f t="shared" si="643"/>
        <v>669</v>
      </c>
      <c r="M325" s="66">
        <f t="shared" si="643"/>
        <v>669</v>
      </c>
      <c r="N325" s="66">
        <f t="shared" si="643"/>
        <v>669</v>
      </c>
    </row>
    <row r="326" spans="1:14" x14ac:dyDescent="0.2">
      <c r="A326" s="50" t="s">
        <v>129</v>
      </c>
      <c r="B326" t="s">
        <v>158</v>
      </c>
      <c r="C326" s="61">
        <f>C325/B325-1</f>
        <v>-5.8027079303675011E-2</v>
      </c>
      <c r="D326" s="61">
        <f t="shared" ref="D326:I326" si="644">D325/C325-1</f>
        <v>-2.0533880903490731E-2</v>
      </c>
      <c r="E326" s="61">
        <f t="shared" si="644"/>
        <v>-0.35010482180293501</v>
      </c>
      <c r="F326" s="61">
        <f t="shared" si="644"/>
        <v>-2.2580645161290325E-2</v>
      </c>
      <c r="G326" s="61">
        <f t="shared" si="644"/>
        <v>-1.980198019801982E-2</v>
      </c>
      <c r="H326" s="61">
        <f t="shared" si="644"/>
        <v>0.82828282828282829</v>
      </c>
      <c r="I326" s="61">
        <f t="shared" si="644"/>
        <v>0.2320441988950277</v>
      </c>
      <c r="J326" s="51">
        <f t="shared" ref="J326" si="645">+IFERROR(J325/I325-1,"nm")</f>
        <v>0</v>
      </c>
      <c r="K326" s="51">
        <f t="shared" ref="K326" si="646">+IFERROR(K325/J325-1,"nm")</f>
        <v>0</v>
      </c>
      <c r="L326" s="51">
        <f t="shared" ref="L326" si="647">+IFERROR(L325/K325-1,"nm")</f>
        <v>0</v>
      </c>
      <c r="M326" s="51">
        <f t="shared" ref="M326" si="648">+IFERROR(M325/L325-1,"nm")</f>
        <v>0</v>
      </c>
      <c r="N326" s="51">
        <f t="shared" ref="N326" si="649">+IFERROR(N325/M325-1,"nm")</f>
        <v>0</v>
      </c>
    </row>
    <row r="327" spans="1:14" x14ac:dyDescent="0.2">
      <c r="A327" s="50" t="s">
        <v>131</v>
      </c>
      <c r="B327" s="61">
        <f>B325/B300</f>
        <v>0.26084762865792127</v>
      </c>
      <c r="C327" s="61">
        <f t="shared" ref="C327:I327" si="650">C325/C300</f>
        <v>0.24910485933503837</v>
      </c>
      <c r="D327" s="61">
        <f t="shared" si="650"/>
        <v>0.23359451518119489</v>
      </c>
      <c r="E327" s="61">
        <f t="shared" si="650"/>
        <v>0.16436903499469777</v>
      </c>
      <c r="F327" s="61">
        <f t="shared" si="650"/>
        <v>0.1589716684155299</v>
      </c>
      <c r="G327" s="61">
        <f t="shared" si="650"/>
        <v>0.16088840736728061</v>
      </c>
      <c r="H327" s="61">
        <f t="shared" si="650"/>
        <v>0.24625850340136055</v>
      </c>
      <c r="I327" s="61">
        <f t="shared" si="650"/>
        <v>0.28516624040920718</v>
      </c>
      <c r="J327" s="61">
        <f>I327</f>
        <v>0.28516624040920718</v>
      </c>
      <c r="K327" s="61">
        <f t="shared" ref="K327:N327" si="651">J327</f>
        <v>0.28516624040920718</v>
      </c>
      <c r="L327" s="61">
        <f t="shared" si="651"/>
        <v>0.28516624040920718</v>
      </c>
      <c r="M327" s="61">
        <f t="shared" si="651"/>
        <v>0.28516624040920718</v>
      </c>
      <c r="N327" s="61">
        <f t="shared" si="651"/>
        <v>0.28516624040920718</v>
      </c>
    </row>
    <row r="328" spans="1:14" x14ac:dyDescent="0.2">
      <c r="A328" s="9" t="s">
        <v>135</v>
      </c>
      <c r="E328">
        <f>Historicals!E195</f>
        <v>22</v>
      </c>
      <c r="F328">
        <f>Historicals!F195</f>
        <v>18</v>
      </c>
      <c r="G328">
        <f>Historicals!G195</f>
        <v>12</v>
      </c>
      <c r="H328">
        <f>Historicals!H195</f>
        <v>7</v>
      </c>
      <c r="I328">
        <f>Historicals!I195</f>
        <v>9</v>
      </c>
      <c r="J328" s="77">
        <f>J300*J330</f>
        <v>9</v>
      </c>
      <c r="K328" s="77">
        <f t="shared" ref="K328:N328" si="652">K300*K330</f>
        <v>9</v>
      </c>
      <c r="L328" s="77">
        <f t="shared" si="652"/>
        <v>9</v>
      </c>
      <c r="M328" s="77">
        <f t="shared" si="652"/>
        <v>9</v>
      </c>
      <c r="N328" s="77">
        <f t="shared" si="652"/>
        <v>9</v>
      </c>
    </row>
    <row r="329" spans="1:14" x14ac:dyDescent="0.2">
      <c r="A329" s="50" t="s">
        <v>129</v>
      </c>
      <c r="E329" t="s">
        <v>158</v>
      </c>
      <c r="F329" s="61">
        <f>F328/E328-1</f>
        <v>-0.18181818181818177</v>
      </c>
      <c r="G329" s="61">
        <f t="shared" ref="G329:I329" si="653">G328/F328-1</f>
        <v>-0.33333333333333337</v>
      </c>
      <c r="H329" s="61">
        <f t="shared" si="653"/>
        <v>-0.41666666666666663</v>
      </c>
      <c r="I329" s="61">
        <f t="shared" si="653"/>
        <v>0.28571428571428581</v>
      </c>
      <c r="J329" s="75">
        <v>0</v>
      </c>
      <c r="K329" s="75">
        <v>0</v>
      </c>
      <c r="L329" s="75">
        <v>0</v>
      </c>
      <c r="M329" s="75">
        <v>0</v>
      </c>
      <c r="N329" s="75">
        <v>0</v>
      </c>
    </row>
    <row r="330" spans="1:14" x14ac:dyDescent="0.2">
      <c r="A330" s="50" t="s">
        <v>133</v>
      </c>
      <c r="E330" s="61">
        <f>E328/E300</f>
        <v>1.166489925768823E-2</v>
      </c>
      <c r="F330" s="61">
        <f t="shared" ref="F330:I330" si="654">F328/F300</f>
        <v>9.4438614900314802E-3</v>
      </c>
      <c r="G330" s="61">
        <f t="shared" si="654"/>
        <v>6.5005417118093175E-3</v>
      </c>
      <c r="H330" s="61">
        <f t="shared" si="654"/>
        <v>3.1746031746031746E-3</v>
      </c>
      <c r="I330" s="61">
        <f t="shared" si="654"/>
        <v>3.8363171355498722E-3</v>
      </c>
      <c r="J330" s="61">
        <f>I330</f>
        <v>3.8363171355498722E-3</v>
      </c>
      <c r="K330" s="61">
        <f t="shared" ref="K330:N330" si="655">J330</f>
        <v>3.8363171355498722E-3</v>
      </c>
      <c r="L330" s="61">
        <f t="shared" si="655"/>
        <v>3.8363171355498722E-3</v>
      </c>
      <c r="M330" s="61">
        <f t="shared" si="655"/>
        <v>3.8363171355498722E-3</v>
      </c>
      <c r="N330" s="61">
        <f t="shared" si="655"/>
        <v>3.8363171355498722E-3</v>
      </c>
    </row>
    <row r="331" spans="1:14" x14ac:dyDescent="0.2">
      <c r="A331" s="68" t="s">
        <v>143</v>
      </c>
      <c r="B331">
        <f>Historicals!B180</f>
        <v>122</v>
      </c>
      <c r="C331">
        <f>Historicals!C180</f>
        <v>125</v>
      </c>
      <c r="D331">
        <f>Historicals!D180</f>
        <v>125</v>
      </c>
      <c r="E331">
        <f>Historicals!E180</f>
        <v>115</v>
      </c>
      <c r="F331">
        <f>Historicals!F180</f>
        <v>100</v>
      </c>
      <c r="G331">
        <f>Historicals!G180</f>
        <v>80</v>
      </c>
      <c r="H331">
        <f>Historicals!H180</f>
        <v>63</v>
      </c>
      <c r="I331">
        <f>Historicals!I180</f>
        <v>49</v>
      </c>
      <c r="J331" s="77">
        <f>J300*J333</f>
        <v>49</v>
      </c>
      <c r="K331" s="77">
        <f t="shared" ref="K331:N331" si="656">K300*K333</f>
        <v>49</v>
      </c>
      <c r="L331" s="77">
        <f t="shared" si="656"/>
        <v>49</v>
      </c>
      <c r="M331" s="77">
        <f t="shared" si="656"/>
        <v>49</v>
      </c>
      <c r="N331" s="77">
        <f t="shared" si="656"/>
        <v>49</v>
      </c>
    </row>
    <row r="332" spans="1:14" x14ac:dyDescent="0.2">
      <c r="A332" s="50" t="s">
        <v>129</v>
      </c>
      <c r="B332" t="s">
        <v>158</v>
      </c>
      <c r="C332" s="61">
        <f>C331/B331-1</f>
        <v>2.4590163934426146E-2</v>
      </c>
      <c r="D332" s="61">
        <f t="shared" ref="D332:I332" si="657">D331/C331-1</f>
        <v>0</v>
      </c>
      <c r="E332" s="61">
        <f t="shared" si="657"/>
        <v>-7.999999999999996E-2</v>
      </c>
      <c r="F332" s="61">
        <f t="shared" si="657"/>
        <v>-0.13043478260869568</v>
      </c>
      <c r="G332" s="61">
        <f t="shared" si="657"/>
        <v>-0.19999999999999996</v>
      </c>
      <c r="H332" s="61">
        <f t="shared" si="657"/>
        <v>-0.21250000000000002</v>
      </c>
      <c r="I332" s="61">
        <f t="shared" si="657"/>
        <v>-0.22222222222222221</v>
      </c>
      <c r="J332" s="51">
        <f>J331/I331-1</f>
        <v>0</v>
      </c>
      <c r="K332" s="51">
        <f t="shared" ref="K332" si="658">K331/J331-1</f>
        <v>0</v>
      </c>
      <c r="L332" s="51">
        <f t="shared" ref="L332" si="659">L331/K331-1</f>
        <v>0</v>
      </c>
      <c r="M332" s="51">
        <f t="shared" ref="M332" si="660">M331/L331-1</f>
        <v>0</v>
      </c>
      <c r="N332" s="51">
        <f t="shared" ref="N332" si="661">N331/M331-1</f>
        <v>0</v>
      </c>
    </row>
    <row r="333" spans="1:14" x14ac:dyDescent="0.2">
      <c r="A333" s="50" t="s">
        <v>133</v>
      </c>
      <c r="B333" s="61">
        <f>B331/B300</f>
        <v>6.1553985872855703E-2</v>
      </c>
      <c r="C333" s="61">
        <f t="shared" ref="C333:I333" si="662">C331/C300</f>
        <v>6.3938618925831206E-2</v>
      </c>
      <c r="D333" s="61">
        <f t="shared" si="662"/>
        <v>6.1214495592556317E-2</v>
      </c>
      <c r="E333" s="61">
        <f t="shared" si="662"/>
        <v>6.097560975609756E-2</v>
      </c>
      <c r="F333" s="61">
        <f t="shared" si="662"/>
        <v>5.2465897166841552E-2</v>
      </c>
      <c r="G333" s="61">
        <f t="shared" si="662"/>
        <v>4.3336944745395449E-2</v>
      </c>
      <c r="H333" s="61">
        <f t="shared" si="662"/>
        <v>2.8571428571428571E-2</v>
      </c>
      <c r="I333" s="61">
        <f t="shared" si="662"/>
        <v>2.0886615515771527E-2</v>
      </c>
      <c r="J333" s="61">
        <f>I333</f>
        <v>2.0886615515771527E-2</v>
      </c>
      <c r="K333" s="61">
        <f t="shared" ref="K333:N333" si="663">J333</f>
        <v>2.0886615515771527E-2</v>
      </c>
      <c r="L333" s="61">
        <f t="shared" si="663"/>
        <v>2.0886615515771527E-2</v>
      </c>
      <c r="M333" s="61">
        <f t="shared" si="663"/>
        <v>2.0886615515771527E-2</v>
      </c>
      <c r="N333" s="61">
        <f t="shared" si="663"/>
        <v>2.0886615515771527E-2</v>
      </c>
    </row>
    <row r="334" spans="1:14" x14ac:dyDescent="0.2">
      <c r="A334" s="47" t="s">
        <v>164</v>
      </c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</row>
    <row r="335" spans="1:14" x14ac:dyDescent="0.2">
      <c r="A335" s="9" t="s">
        <v>136</v>
      </c>
      <c r="B335">
        <f>Historicals!B151</f>
        <v>-82</v>
      </c>
      <c r="C335">
        <f>Historicals!C151</f>
        <v>-86</v>
      </c>
      <c r="D335">
        <f>Historicals!D151</f>
        <v>75</v>
      </c>
      <c r="E335">
        <f>Historicals!E151</f>
        <v>26</v>
      </c>
      <c r="F335">
        <f>Historicals!F151</f>
        <v>-7</v>
      </c>
      <c r="G335">
        <f>Historicals!G151</f>
        <v>-11</v>
      </c>
      <c r="H335">
        <f>Historicals!H151</f>
        <v>40</v>
      </c>
      <c r="I335">
        <f>Historicals!I151</f>
        <v>-72</v>
      </c>
      <c r="J335">
        <f>I335*(1+J336)</f>
        <v>-72</v>
      </c>
      <c r="K335">
        <f t="shared" ref="K335:N335" si="664">J335*(1+K336)</f>
        <v>-72</v>
      </c>
      <c r="L335">
        <f t="shared" si="664"/>
        <v>-72</v>
      </c>
      <c r="M335">
        <f t="shared" si="664"/>
        <v>-72</v>
      </c>
      <c r="N335">
        <f t="shared" si="664"/>
        <v>-72</v>
      </c>
    </row>
    <row r="336" spans="1:14" x14ac:dyDescent="0.2">
      <c r="A336" s="48" t="s">
        <v>129</v>
      </c>
      <c r="B336" t="s">
        <v>158</v>
      </c>
      <c r="C336" s="61">
        <f>-(C335/B335-1)</f>
        <v>-4.8780487804878092E-2</v>
      </c>
      <c r="D336" s="61">
        <f t="shared" ref="D336:I336" si="665">-(D335/C335-1)</f>
        <v>1.8720930232558139</v>
      </c>
      <c r="E336" s="61">
        <f t="shared" si="665"/>
        <v>0.65333333333333332</v>
      </c>
      <c r="F336" s="61">
        <f t="shared" si="665"/>
        <v>1.2692307692307692</v>
      </c>
      <c r="G336" s="61">
        <f t="shared" si="665"/>
        <v>-0.5714285714285714</v>
      </c>
      <c r="H336" s="61">
        <f t="shared" si="665"/>
        <v>4.6363636363636367</v>
      </c>
      <c r="I336" s="61">
        <f t="shared" si="665"/>
        <v>2.8</v>
      </c>
      <c r="J336" s="64">
        <v>0</v>
      </c>
      <c r="K336" s="64">
        <v>0</v>
      </c>
      <c r="L336" s="64">
        <v>0</v>
      </c>
      <c r="M336" s="64">
        <v>0</v>
      </c>
      <c r="N336" s="64">
        <v>0</v>
      </c>
    </row>
    <row r="337" spans="1:14" x14ac:dyDescent="0.2">
      <c r="A337" s="49" t="s">
        <v>113</v>
      </c>
      <c r="J337">
        <f>I337</f>
        <v>0</v>
      </c>
      <c r="K337">
        <f t="shared" ref="K337:N337" si="666">J337</f>
        <v>0</v>
      </c>
      <c r="L337">
        <f t="shared" si="666"/>
        <v>0</v>
      </c>
      <c r="M337">
        <f t="shared" si="666"/>
        <v>0</v>
      </c>
      <c r="N337">
        <f t="shared" si="666"/>
        <v>0</v>
      </c>
    </row>
    <row r="338" spans="1:14" x14ac:dyDescent="0.2">
      <c r="A338" s="50" t="s">
        <v>129</v>
      </c>
      <c r="J338" s="73">
        <f>J339+J340</f>
        <v>0</v>
      </c>
      <c r="K338" s="73">
        <f t="shared" ref="K338" si="667">K339+K340</f>
        <v>0</v>
      </c>
      <c r="L338" s="73">
        <f t="shared" ref="L338" si="668">L339+L340</f>
        <v>0</v>
      </c>
      <c r="M338" s="73">
        <f t="shared" ref="M338" si="669">M339+M340</f>
        <v>0</v>
      </c>
      <c r="N338" s="73">
        <f t="shared" ref="N338" si="670">N339+N340</f>
        <v>0</v>
      </c>
    </row>
    <row r="339" spans="1:14" x14ac:dyDescent="0.2">
      <c r="A339" s="48" t="s">
        <v>137</v>
      </c>
      <c r="J339" s="56">
        <v>0</v>
      </c>
      <c r="K339" s="56">
        <f t="shared" ref="K339:K340" si="671">+J339</f>
        <v>0</v>
      </c>
      <c r="L339" s="56">
        <f t="shared" ref="L339:L340" si="672">+K339</f>
        <v>0</v>
      </c>
      <c r="M339" s="56">
        <f t="shared" ref="M339:M340" si="673">+L339</f>
        <v>0</v>
      </c>
      <c r="N339" s="56">
        <f t="shared" ref="N339:N340" si="674">+M339</f>
        <v>0</v>
      </c>
    </row>
    <row r="340" spans="1:14" x14ac:dyDescent="0.2">
      <c r="A340" s="48" t="s">
        <v>138</v>
      </c>
      <c r="J340" s="56">
        <v>0</v>
      </c>
      <c r="K340" s="56">
        <f t="shared" si="671"/>
        <v>0</v>
      </c>
      <c r="L340" s="56">
        <f t="shared" si="672"/>
        <v>0</v>
      </c>
      <c r="M340" s="56">
        <f t="shared" si="673"/>
        <v>0</v>
      </c>
      <c r="N340" s="56">
        <f t="shared" si="674"/>
        <v>0</v>
      </c>
    </row>
    <row r="341" spans="1:14" x14ac:dyDescent="0.2">
      <c r="A341" s="49" t="s">
        <v>114</v>
      </c>
      <c r="J341">
        <f>I341</f>
        <v>0</v>
      </c>
      <c r="K341">
        <f t="shared" ref="K341:N341" si="675">J341</f>
        <v>0</v>
      </c>
      <c r="L341">
        <f t="shared" si="675"/>
        <v>0</v>
      </c>
      <c r="M341">
        <f t="shared" si="675"/>
        <v>0</v>
      </c>
      <c r="N341">
        <f t="shared" si="675"/>
        <v>0</v>
      </c>
    </row>
    <row r="342" spans="1:14" x14ac:dyDescent="0.2">
      <c r="A342" s="48" t="s">
        <v>129</v>
      </c>
      <c r="J342" s="73">
        <f>J343+J344</f>
        <v>0</v>
      </c>
      <c r="K342" s="73">
        <f t="shared" ref="K342" si="676">K343+K344</f>
        <v>0</v>
      </c>
      <c r="L342" s="73">
        <f t="shared" ref="L342" si="677">L343+L344</f>
        <v>0</v>
      </c>
      <c r="M342" s="73">
        <f t="shared" ref="M342" si="678">M343+M344</f>
        <v>0</v>
      </c>
      <c r="N342" s="73">
        <f t="shared" ref="N342" si="679">N343+N344</f>
        <v>0</v>
      </c>
    </row>
    <row r="343" spans="1:14" x14ac:dyDescent="0.2">
      <c r="A343" s="48" t="s">
        <v>137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</row>
    <row r="344" spans="1:14" x14ac:dyDescent="0.2">
      <c r="A344" s="48" t="s">
        <v>138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</row>
    <row r="345" spans="1:14" x14ac:dyDescent="0.2">
      <c r="A345" s="49" t="s">
        <v>115</v>
      </c>
      <c r="J345">
        <f>I345</f>
        <v>0</v>
      </c>
      <c r="K345">
        <f t="shared" ref="K345:N345" si="680">J345</f>
        <v>0</v>
      </c>
      <c r="L345">
        <f t="shared" si="680"/>
        <v>0</v>
      </c>
      <c r="M345">
        <f t="shared" si="680"/>
        <v>0</v>
      </c>
      <c r="N345">
        <f t="shared" si="680"/>
        <v>0</v>
      </c>
    </row>
    <row r="346" spans="1:14" x14ac:dyDescent="0.2">
      <c r="A346" s="48" t="s">
        <v>129</v>
      </c>
      <c r="J346" s="73">
        <f>J347+J348</f>
        <v>0</v>
      </c>
      <c r="K346" s="73">
        <f t="shared" ref="K346" si="681">K347+K348</f>
        <v>0</v>
      </c>
      <c r="L346" s="73">
        <f t="shared" ref="L346" si="682">L347+L348</f>
        <v>0</v>
      </c>
      <c r="M346" s="73">
        <f t="shared" ref="M346" si="683">M347+M348</f>
        <v>0</v>
      </c>
      <c r="N346" s="73">
        <f t="shared" ref="N346" si="684">N347+N348</f>
        <v>0</v>
      </c>
    </row>
    <row r="347" spans="1:14" x14ac:dyDescent="0.2">
      <c r="A347" s="48" t="s">
        <v>137</v>
      </c>
      <c r="J347" s="74">
        <v>0</v>
      </c>
      <c r="K347" s="74">
        <v>0</v>
      </c>
      <c r="L347" s="74">
        <v>0</v>
      </c>
      <c r="M347" s="74">
        <v>0</v>
      </c>
      <c r="N347" s="74">
        <v>0</v>
      </c>
    </row>
    <row r="348" spans="1:14" x14ac:dyDescent="0.2">
      <c r="A348" s="48" t="s">
        <v>138</v>
      </c>
      <c r="J348" s="74">
        <v>0</v>
      </c>
      <c r="K348" s="74">
        <v>0</v>
      </c>
      <c r="L348" s="74">
        <v>0</v>
      </c>
      <c r="M348" s="74">
        <v>0</v>
      </c>
      <c r="N348" s="74">
        <v>0</v>
      </c>
    </row>
    <row r="349" spans="1:14" x14ac:dyDescent="0.2">
      <c r="A349" s="9" t="s">
        <v>130</v>
      </c>
      <c r="B349">
        <f>B352+B356</f>
        <v>-1022</v>
      </c>
      <c r="C349">
        <f t="shared" ref="C349:I349" si="685">C352+C356</f>
        <v>-1089</v>
      </c>
      <c r="D349">
        <f t="shared" si="685"/>
        <v>-633</v>
      </c>
      <c r="E349">
        <f t="shared" si="685"/>
        <v>-1346</v>
      </c>
      <c r="F349">
        <f t="shared" si="685"/>
        <v>-1694</v>
      </c>
      <c r="G349">
        <f t="shared" si="685"/>
        <v>-1855</v>
      </c>
      <c r="H349">
        <f t="shared" si="685"/>
        <v>-2120</v>
      </c>
      <c r="I349">
        <f t="shared" si="685"/>
        <v>-2085</v>
      </c>
      <c r="J349" s="52">
        <f>+J335*J351</f>
        <v>-2085</v>
      </c>
      <c r="K349" s="52">
        <f t="shared" ref="K349:N349" si="686">+K335*K351</f>
        <v>-2085</v>
      </c>
      <c r="L349" s="52">
        <f t="shared" si="686"/>
        <v>-2085</v>
      </c>
      <c r="M349" s="52">
        <f t="shared" si="686"/>
        <v>-2085</v>
      </c>
      <c r="N349" s="52">
        <f t="shared" si="686"/>
        <v>-2085</v>
      </c>
    </row>
    <row r="350" spans="1:14" x14ac:dyDescent="0.2">
      <c r="A350" s="50" t="s">
        <v>129</v>
      </c>
      <c r="B350" t="s">
        <v>158</v>
      </c>
      <c r="C350" s="61">
        <f>-(C349/B349-1)</f>
        <v>-6.5557729941291498E-2</v>
      </c>
      <c r="D350" s="61">
        <f t="shared" ref="D350:I350" si="687">-(D349/C349-1)</f>
        <v>0.41873278236914602</v>
      </c>
      <c r="E350" s="61">
        <f t="shared" si="687"/>
        <v>-1.126382306477093</v>
      </c>
      <c r="F350" s="61">
        <f t="shared" si="687"/>
        <v>-0.25854383358098065</v>
      </c>
      <c r="G350" s="61">
        <f t="shared" si="687"/>
        <v>-9.5041322314049603E-2</v>
      </c>
      <c r="H350" s="61">
        <f t="shared" si="687"/>
        <v>-0.14285714285714279</v>
      </c>
      <c r="I350" s="61">
        <f t="shared" si="687"/>
        <v>1.650943396226412E-2</v>
      </c>
      <c r="J350" s="75">
        <v>0</v>
      </c>
      <c r="K350" s="75">
        <v>0</v>
      </c>
      <c r="L350" s="75">
        <v>0</v>
      </c>
      <c r="M350" s="75">
        <v>0</v>
      </c>
      <c r="N350" s="75">
        <v>0</v>
      </c>
    </row>
    <row r="351" spans="1:14" x14ac:dyDescent="0.2">
      <c r="A351" s="50" t="s">
        <v>131</v>
      </c>
      <c r="B351" s="61">
        <f>B349/B335</f>
        <v>12.463414634146341</v>
      </c>
      <c r="C351" s="61">
        <f t="shared" ref="C351:I351" si="688">C349/C335</f>
        <v>12.662790697674419</v>
      </c>
      <c r="D351" s="61">
        <f t="shared" si="688"/>
        <v>-8.44</v>
      </c>
      <c r="E351" s="61">
        <f t="shared" si="688"/>
        <v>-51.769230769230766</v>
      </c>
      <c r="F351" s="61">
        <f t="shared" si="688"/>
        <v>242</v>
      </c>
      <c r="G351" s="61">
        <f t="shared" si="688"/>
        <v>168.63636363636363</v>
      </c>
      <c r="H351" s="61">
        <f t="shared" si="688"/>
        <v>-53</v>
      </c>
      <c r="I351" s="61">
        <f t="shared" si="688"/>
        <v>28.958333333333332</v>
      </c>
      <c r="J351" s="62">
        <f>I351</f>
        <v>28.958333333333332</v>
      </c>
      <c r="K351" s="62">
        <f t="shared" ref="K351:N351" si="689">J351</f>
        <v>28.958333333333332</v>
      </c>
      <c r="L351" s="62">
        <f t="shared" si="689"/>
        <v>28.958333333333332</v>
      </c>
      <c r="M351" s="62">
        <f t="shared" si="689"/>
        <v>28.958333333333332</v>
      </c>
      <c r="N351" s="62">
        <f t="shared" si="689"/>
        <v>28.958333333333332</v>
      </c>
    </row>
    <row r="352" spans="1:14" x14ac:dyDescent="0.2">
      <c r="A352" s="9" t="s">
        <v>132</v>
      </c>
      <c r="B352">
        <f>Historicals!B211</f>
        <v>75</v>
      </c>
      <c r="C352">
        <f>Historicals!C211</f>
        <v>84</v>
      </c>
      <c r="D352">
        <f>Historicals!D211</f>
        <v>91</v>
      </c>
      <c r="E352">
        <f>Historicals!E211</f>
        <v>110</v>
      </c>
      <c r="F352">
        <f>Historicals!F211</f>
        <v>116</v>
      </c>
      <c r="G352">
        <f>Historicals!G211</f>
        <v>112</v>
      </c>
      <c r="H352">
        <f>Historicals!H211</f>
        <v>141</v>
      </c>
      <c r="I352">
        <f>Historicals!I211</f>
        <v>134</v>
      </c>
      <c r="J352" s="52">
        <f>J355*J362</f>
        <v>134</v>
      </c>
      <c r="K352" s="52">
        <f t="shared" ref="K352:N352" si="690">+K355*K362</f>
        <v>134</v>
      </c>
      <c r="L352" s="52">
        <f t="shared" si="690"/>
        <v>134</v>
      </c>
      <c r="M352" s="52">
        <f t="shared" si="690"/>
        <v>134</v>
      </c>
      <c r="N352" s="52">
        <f t="shared" si="690"/>
        <v>134</v>
      </c>
    </row>
    <row r="353" spans="1:14" x14ac:dyDescent="0.2">
      <c r="A353" s="50" t="s">
        <v>129</v>
      </c>
      <c r="B353" t="s">
        <v>158</v>
      </c>
      <c r="C353" s="61">
        <f>C352/B352-1</f>
        <v>0.12000000000000011</v>
      </c>
      <c r="D353" s="61">
        <f t="shared" ref="D353:I353" si="691">D352/C352-1</f>
        <v>8.3333333333333259E-2</v>
      </c>
      <c r="E353" s="61">
        <f t="shared" si="691"/>
        <v>0.20879120879120872</v>
      </c>
      <c r="F353" s="61">
        <f t="shared" si="691"/>
        <v>5.4545454545454453E-2</v>
      </c>
      <c r="G353" s="61">
        <f t="shared" si="691"/>
        <v>-3.4482758620689613E-2</v>
      </c>
      <c r="H353" s="61">
        <f t="shared" si="691"/>
        <v>0.2589285714285714</v>
      </c>
      <c r="I353" s="61">
        <f t="shared" si="691"/>
        <v>-4.9645390070921946E-2</v>
      </c>
      <c r="J353" s="75">
        <v>0</v>
      </c>
      <c r="K353" s="75">
        <v>0</v>
      </c>
      <c r="L353" s="75">
        <v>0</v>
      </c>
      <c r="M353" s="75">
        <v>0</v>
      </c>
      <c r="N353" s="75">
        <v>0</v>
      </c>
    </row>
    <row r="354" spans="1:14" x14ac:dyDescent="0.2">
      <c r="A354" s="50" t="s">
        <v>133</v>
      </c>
      <c r="B354" s="61">
        <f>B352/B335</f>
        <v>-0.91463414634146345</v>
      </c>
      <c r="C354" s="61">
        <f t="shared" ref="C354:I354" si="692">C352/C335</f>
        <v>-0.97674418604651159</v>
      </c>
      <c r="D354" s="61">
        <f t="shared" si="692"/>
        <v>1.2133333333333334</v>
      </c>
      <c r="E354" s="61">
        <f t="shared" si="692"/>
        <v>4.2307692307692308</v>
      </c>
      <c r="F354" s="61">
        <f t="shared" si="692"/>
        <v>-16.571428571428573</v>
      </c>
      <c r="G354" s="61">
        <f t="shared" si="692"/>
        <v>-10.181818181818182</v>
      </c>
      <c r="H354" s="61">
        <f t="shared" si="692"/>
        <v>3.5249999999999999</v>
      </c>
      <c r="I354" s="61">
        <f t="shared" si="692"/>
        <v>-1.8611111111111112</v>
      </c>
      <c r="J354" s="61">
        <f>I354</f>
        <v>-1.8611111111111112</v>
      </c>
      <c r="K354" s="61">
        <f t="shared" ref="K354:N354" si="693">J354</f>
        <v>-1.8611111111111112</v>
      </c>
      <c r="L354" s="61">
        <f t="shared" si="693"/>
        <v>-1.8611111111111112</v>
      </c>
      <c r="M354" s="61">
        <f t="shared" si="693"/>
        <v>-1.8611111111111112</v>
      </c>
      <c r="N354" s="61">
        <f t="shared" si="693"/>
        <v>-1.8611111111111112</v>
      </c>
    </row>
    <row r="355" spans="1:14" x14ac:dyDescent="0.2">
      <c r="A355" s="50" t="s">
        <v>142</v>
      </c>
      <c r="B355" s="61">
        <f>B352/B362</f>
        <v>0.10518934081346423</v>
      </c>
      <c r="C355" s="61">
        <f t="shared" ref="C355:I355" si="694">C352/C362</f>
        <v>8.9647812166488788E-2</v>
      </c>
      <c r="D355" s="61">
        <f t="shared" si="694"/>
        <v>7.3505654281098551E-2</v>
      </c>
      <c r="E355" s="61">
        <f t="shared" si="694"/>
        <v>7.586206896551724E-2</v>
      </c>
      <c r="F355" s="61">
        <f t="shared" si="694"/>
        <v>6.9336521219366412E-2</v>
      </c>
      <c r="G355" s="61">
        <f t="shared" si="694"/>
        <v>5.845511482254697E-2</v>
      </c>
      <c r="H355" s="61">
        <f t="shared" si="694"/>
        <v>7.5401069518716571E-2</v>
      </c>
      <c r="I355" s="61">
        <f t="shared" si="694"/>
        <v>7.374793615850303E-2</v>
      </c>
      <c r="J355" s="61">
        <f>I355</f>
        <v>7.374793615850303E-2</v>
      </c>
      <c r="K355" s="61">
        <f t="shared" ref="K355:N355" si="695">J355</f>
        <v>7.374793615850303E-2</v>
      </c>
      <c r="L355" s="61">
        <f t="shared" si="695"/>
        <v>7.374793615850303E-2</v>
      </c>
      <c r="M355" s="61">
        <f t="shared" si="695"/>
        <v>7.374793615850303E-2</v>
      </c>
      <c r="N355" s="61">
        <f t="shared" si="695"/>
        <v>7.374793615850303E-2</v>
      </c>
    </row>
    <row r="356" spans="1:14" x14ac:dyDescent="0.2">
      <c r="A356" s="9" t="s">
        <v>134</v>
      </c>
      <c r="B356">
        <f>Historicals!B166</f>
        <v>-1097</v>
      </c>
      <c r="C356">
        <f>Historicals!C166</f>
        <v>-1173</v>
      </c>
      <c r="D356">
        <f>Historicals!D166</f>
        <v>-724</v>
      </c>
      <c r="E356">
        <f>Historicals!E166</f>
        <v>-1456</v>
      </c>
      <c r="F356">
        <f>Historicals!F166</f>
        <v>-1810</v>
      </c>
      <c r="G356">
        <f>Historicals!G166</f>
        <v>-1967</v>
      </c>
      <c r="H356">
        <f>Historicals!H166</f>
        <v>-2261</v>
      </c>
      <c r="I356">
        <f>Historicals!I166</f>
        <v>-2219</v>
      </c>
      <c r="J356" s="66">
        <f>J349-J352</f>
        <v>-2219</v>
      </c>
      <c r="K356" s="66">
        <f t="shared" ref="K356:N356" si="696">K349-K352</f>
        <v>-2219</v>
      </c>
      <c r="L356" s="66">
        <f t="shared" si="696"/>
        <v>-2219</v>
      </c>
      <c r="M356" s="66">
        <f t="shared" si="696"/>
        <v>-2219</v>
      </c>
      <c r="N356" s="66">
        <f t="shared" si="696"/>
        <v>-2219</v>
      </c>
    </row>
    <row r="357" spans="1:14" x14ac:dyDescent="0.2">
      <c r="A357" s="50" t="s">
        <v>129</v>
      </c>
      <c r="B357" t="s">
        <v>158</v>
      </c>
      <c r="C357" s="61">
        <f>-(C356/B356-1)</f>
        <v>-6.9279854147675568E-2</v>
      </c>
      <c r="D357" s="61">
        <f t="shared" ref="D357:I357" si="697">-(D356/C356-1)</f>
        <v>0.38277919863597609</v>
      </c>
      <c r="E357" s="61">
        <f t="shared" si="697"/>
        <v>-1.0110497237569063</v>
      </c>
      <c r="F357" s="61">
        <f t="shared" si="697"/>
        <v>-0.24313186813186816</v>
      </c>
      <c r="G357" s="61">
        <f t="shared" si="697"/>
        <v>-8.6740331491712785E-2</v>
      </c>
      <c r="H357" s="61">
        <f t="shared" si="697"/>
        <v>-0.14946619217081847</v>
      </c>
      <c r="I357" s="61">
        <f t="shared" si="697"/>
        <v>1.8575851393188847E-2</v>
      </c>
      <c r="J357" s="51">
        <f t="shared" ref="J357" si="698">+IFERROR(J356/I356-1,"nm")</f>
        <v>0</v>
      </c>
      <c r="K357" s="51">
        <f t="shared" ref="K357" si="699">+IFERROR(K356/J356-1,"nm")</f>
        <v>0</v>
      </c>
      <c r="L357" s="51">
        <f t="shared" ref="L357" si="700">+IFERROR(L356/K356-1,"nm")</f>
        <v>0</v>
      </c>
      <c r="M357" s="51">
        <f t="shared" ref="M357" si="701">+IFERROR(M356/L356-1,"nm")</f>
        <v>0</v>
      </c>
      <c r="N357" s="51">
        <f t="shared" ref="N357" si="702">+IFERROR(N356/M356-1,"nm")</f>
        <v>0</v>
      </c>
    </row>
    <row r="358" spans="1:14" x14ac:dyDescent="0.2">
      <c r="A358" s="50" t="s">
        <v>131</v>
      </c>
      <c r="B358" s="61">
        <f>B356/B335</f>
        <v>13.378048780487806</v>
      </c>
      <c r="C358" s="61">
        <f t="shared" ref="C358:I358" si="703">C356/C335</f>
        <v>13.63953488372093</v>
      </c>
      <c r="D358" s="61">
        <f t="shared" si="703"/>
        <v>-9.6533333333333342</v>
      </c>
      <c r="E358" s="61">
        <f t="shared" si="703"/>
        <v>-56</v>
      </c>
      <c r="F358" s="61">
        <f t="shared" si="703"/>
        <v>258.57142857142856</v>
      </c>
      <c r="G358" s="61">
        <f t="shared" si="703"/>
        <v>178.81818181818181</v>
      </c>
      <c r="H358" s="61">
        <f t="shared" si="703"/>
        <v>-56.524999999999999</v>
      </c>
      <c r="I358" s="61">
        <f t="shared" si="703"/>
        <v>30.819444444444443</v>
      </c>
      <c r="J358" s="61">
        <f>I358</f>
        <v>30.819444444444443</v>
      </c>
      <c r="K358" s="61">
        <f t="shared" ref="K358:N358" si="704">J358</f>
        <v>30.819444444444443</v>
      </c>
      <c r="L358" s="61">
        <f t="shared" si="704"/>
        <v>30.819444444444443</v>
      </c>
      <c r="M358" s="61">
        <f t="shared" si="704"/>
        <v>30.819444444444443</v>
      </c>
      <c r="N358" s="61">
        <f t="shared" si="704"/>
        <v>30.819444444444443</v>
      </c>
    </row>
    <row r="359" spans="1:14" x14ac:dyDescent="0.2">
      <c r="A359" s="9" t="s">
        <v>135</v>
      </c>
      <c r="B359">
        <f>Historicals!B196</f>
        <v>963</v>
      </c>
      <c r="C359">
        <f>Historicals!C196</f>
        <v>1143</v>
      </c>
      <c r="D359">
        <f>Historicals!D196</f>
        <v>1105</v>
      </c>
      <c r="E359">
        <f>Historicals!E196</f>
        <v>159</v>
      </c>
      <c r="F359">
        <f>Historicals!F196</f>
        <v>377</v>
      </c>
      <c r="G359">
        <f>Historicals!G196</f>
        <v>318</v>
      </c>
      <c r="H359">
        <f>Historicals!H196</f>
        <v>11</v>
      </c>
      <c r="I359">
        <f>Historicals!I196</f>
        <v>50</v>
      </c>
      <c r="J359">
        <f>J335*J361</f>
        <v>50</v>
      </c>
      <c r="K359">
        <f t="shared" ref="K359:N359" si="705">K335*K361</f>
        <v>50</v>
      </c>
      <c r="L359">
        <f t="shared" si="705"/>
        <v>50</v>
      </c>
      <c r="M359">
        <f t="shared" si="705"/>
        <v>50</v>
      </c>
      <c r="N359">
        <f t="shared" si="705"/>
        <v>50</v>
      </c>
    </row>
    <row r="360" spans="1:14" x14ac:dyDescent="0.2">
      <c r="A360" s="50" t="s">
        <v>129</v>
      </c>
      <c r="B360" t="s">
        <v>158</v>
      </c>
      <c r="C360" s="61">
        <f>C359/B359-1</f>
        <v>0.18691588785046731</v>
      </c>
      <c r="D360" s="61">
        <f t="shared" ref="D360:I360" si="706">D359/C359-1</f>
        <v>-3.3245844269466307E-2</v>
      </c>
      <c r="E360" s="61">
        <f t="shared" si="706"/>
        <v>-0.85610859728506794</v>
      </c>
      <c r="F360" s="61">
        <f t="shared" si="706"/>
        <v>1.3710691823899372</v>
      </c>
      <c r="G360" s="61">
        <f t="shared" si="706"/>
        <v>-0.156498673740053</v>
      </c>
      <c r="H360" s="61">
        <f t="shared" si="706"/>
        <v>-0.96540880503144655</v>
      </c>
      <c r="I360" s="61">
        <f t="shared" si="706"/>
        <v>3.5454545454545459</v>
      </c>
      <c r="J360" s="75">
        <v>0</v>
      </c>
      <c r="K360" s="75">
        <v>0</v>
      </c>
      <c r="L360" s="75">
        <v>0</v>
      </c>
      <c r="M360" s="75">
        <v>0</v>
      </c>
      <c r="N360" s="75">
        <v>0</v>
      </c>
    </row>
    <row r="361" spans="1:14" x14ac:dyDescent="0.2">
      <c r="A361" s="50" t="s">
        <v>133</v>
      </c>
      <c r="B361" s="61">
        <f>B359/B335</f>
        <v>-11.74390243902439</v>
      </c>
      <c r="C361" s="61">
        <f t="shared" ref="C361:I361" si="707">C359/C335</f>
        <v>-13.290697674418604</v>
      </c>
      <c r="D361" s="61">
        <f t="shared" si="707"/>
        <v>14.733333333333333</v>
      </c>
      <c r="E361" s="61">
        <f t="shared" si="707"/>
        <v>6.115384615384615</v>
      </c>
      <c r="F361" s="61">
        <f t="shared" si="707"/>
        <v>-53.857142857142854</v>
      </c>
      <c r="G361" s="61">
        <f t="shared" si="707"/>
        <v>-28.90909090909091</v>
      </c>
      <c r="H361" s="61">
        <f t="shared" si="707"/>
        <v>0.27500000000000002</v>
      </c>
      <c r="I361" s="61">
        <f t="shared" si="707"/>
        <v>-0.69444444444444442</v>
      </c>
      <c r="J361" s="61">
        <f>I361</f>
        <v>-0.69444444444444442</v>
      </c>
      <c r="K361" s="61">
        <f t="shared" ref="K361:N361" si="708">J361</f>
        <v>-0.69444444444444442</v>
      </c>
      <c r="L361" s="61">
        <f t="shared" si="708"/>
        <v>-0.69444444444444442</v>
      </c>
      <c r="M361" s="61">
        <f t="shared" si="708"/>
        <v>-0.69444444444444442</v>
      </c>
      <c r="N361" s="61">
        <f t="shared" si="708"/>
        <v>-0.69444444444444442</v>
      </c>
    </row>
    <row r="362" spans="1:14" x14ac:dyDescent="0.2">
      <c r="A362" s="68" t="s">
        <v>143</v>
      </c>
      <c r="B362">
        <f>Historicals!B181</f>
        <v>713</v>
      </c>
      <c r="C362">
        <f>Historicals!C181</f>
        <v>937</v>
      </c>
      <c r="D362">
        <f>Historicals!D181</f>
        <v>1238</v>
      </c>
      <c r="E362">
        <f>Historicals!E181</f>
        <v>1450</v>
      </c>
      <c r="F362">
        <f>Historicals!F181</f>
        <v>1673</v>
      </c>
      <c r="G362">
        <f>Historicals!G181</f>
        <v>1916</v>
      </c>
      <c r="H362">
        <f>Historicals!H181</f>
        <v>1870</v>
      </c>
      <c r="I362">
        <f>Historicals!I181</f>
        <v>1817</v>
      </c>
      <c r="J362">
        <f>J335*J364</f>
        <v>1817</v>
      </c>
      <c r="K362">
        <f t="shared" ref="K362:N362" si="709">K335*K364</f>
        <v>1817</v>
      </c>
      <c r="L362">
        <f t="shared" si="709"/>
        <v>1817</v>
      </c>
      <c r="M362">
        <f t="shared" si="709"/>
        <v>1817</v>
      </c>
      <c r="N362">
        <f t="shared" si="709"/>
        <v>1817</v>
      </c>
    </row>
    <row r="363" spans="1:14" x14ac:dyDescent="0.2">
      <c r="A363" s="50" t="s">
        <v>129</v>
      </c>
      <c r="B363" t="s">
        <v>158</v>
      </c>
      <c r="C363" s="61">
        <f>C362/B362-1</f>
        <v>0.31416549789621318</v>
      </c>
      <c r="D363" s="61">
        <f t="shared" ref="D363:I363" si="710">D362/C362-1</f>
        <v>0.32123799359658478</v>
      </c>
      <c r="E363" s="61">
        <f t="shared" si="710"/>
        <v>0.17124394184168024</v>
      </c>
      <c r="F363" s="61">
        <f t="shared" si="710"/>
        <v>0.15379310344827579</v>
      </c>
      <c r="G363" s="61">
        <f t="shared" si="710"/>
        <v>0.14524805738194857</v>
      </c>
      <c r="H363" s="61">
        <f t="shared" si="710"/>
        <v>-2.4008350730688965E-2</v>
      </c>
      <c r="I363" s="61">
        <f t="shared" si="710"/>
        <v>-2.8342245989304793E-2</v>
      </c>
      <c r="J363" s="51">
        <f>J362/I362-1</f>
        <v>0</v>
      </c>
      <c r="K363" s="51">
        <f t="shared" ref="K363" si="711">K362/J362-1</f>
        <v>0</v>
      </c>
      <c r="L363" s="51">
        <f t="shared" ref="L363" si="712">L362/K362-1</f>
        <v>0</v>
      </c>
      <c r="M363" s="51">
        <f t="shared" ref="M363" si="713">M362/L362-1</f>
        <v>0</v>
      </c>
      <c r="N363" s="51">
        <f t="shared" ref="N363" si="714">N362/M362-1</f>
        <v>0</v>
      </c>
    </row>
    <row r="364" spans="1:14" x14ac:dyDescent="0.2">
      <c r="A364" s="50" t="s">
        <v>133</v>
      </c>
      <c r="B364" s="61">
        <f>B362/B335</f>
        <v>-8.6951219512195124</v>
      </c>
      <c r="C364" s="61">
        <f t="shared" ref="C364:I364" si="715">C362/C335</f>
        <v>-10.895348837209303</v>
      </c>
      <c r="D364" s="61">
        <f t="shared" si="715"/>
        <v>16.506666666666668</v>
      </c>
      <c r="E364" s="61">
        <f t="shared" si="715"/>
        <v>55.769230769230766</v>
      </c>
      <c r="F364" s="61">
        <f t="shared" si="715"/>
        <v>-239</v>
      </c>
      <c r="G364" s="61">
        <f t="shared" si="715"/>
        <v>-174.18181818181819</v>
      </c>
      <c r="H364" s="61">
        <f t="shared" si="715"/>
        <v>46.75</v>
      </c>
      <c r="I364" s="61">
        <f t="shared" si="715"/>
        <v>-25.236111111111111</v>
      </c>
      <c r="J364" s="61">
        <f>I364</f>
        <v>-25.236111111111111</v>
      </c>
      <c r="K364" s="61">
        <f t="shared" ref="K364:N364" si="716">J364</f>
        <v>-25.236111111111111</v>
      </c>
      <c r="L364" s="61">
        <f t="shared" si="716"/>
        <v>-25.236111111111111</v>
      </c>
      <c r="M364" s="61">
        <f t="shared" si="716"/>
        <v>-25.236111111111111</v>
      </c>
      <c r="N364" s="61">
        <f t="shared" si="716"/>
        <v>-25.236111111111111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9"/>
  <sheetViews>
    <sheetView tabSelected="1" zoomScale="90" zoomScaleNormal="90" workbookViewId="0">
      <selection activeCell="P44" sqref="P44"/>
    </sheetView>
  </sheetViews>
  <sheetFormatPr baseColWidth="10" defaultColWidth="11.5" defaultRowHeight="15" x14ac:dyDescent="0.2"/>
  <cols>
    <col min="1" max="1" width="40.6640625" customWidth="1"/>
    <col min="2" max="2" width="12" customWidth="1"/>
  </cols>
  <sheetData>
    <row r="1" spans="1:14" ht="59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">
      <c r="A2" s="44" t="s">
        <v>165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</row>
    <row r="4" spans="1:14" x14ac:dyDescent="0.2">
      <c r="A4" s="46" t="s">
        <v>129</v>
      </c>
      <c r="B4" s="79" t="str">
        <f>'Segmental forecast'!B4</f>
        <v>nm</v>
      </c>
      <c r="C4" s="79">
        <f>'Segmental forecast'!C4</f>
        <v>5.8004640371229765E-2</v>
      </c>
      <c r="D4" s="79">
        <f>'Segmental forecast'!D4</f>
        <v>6.0971089696071123E-2</v>
      </c>
      <c r="E4" s="79">
        <f>'Segmental forecast'!E4</f>
        <v>5.95924308588065E-2</v>
      </c>
      <c r="F4" s="79">
        <f>'Segmental forecast'!F4</f>
        <v>7.4731433909388079E-2</v>
      </c>
      <c r="G4" s="79">
        <f>'Segmental forecast'!G4</f>
        <v>-4.3817266150267153E-2</v>
      </c>
      <c r="H4" s="79">
        <f>'Segmental forecast'!H4</f>
        <v>0.19076009945726269</v>
      </c>
      <c r="I4" s="79">
        <f>'Segmental forecast'!I4</f>
        <v>4.8767344739323759E-2</v>
      </c>
      <c r="J4" s="79">
        <f>'Segmental forecast'!J4</f>
        <v>0</v>
      </c>
      <c r="K4" s="79">
        <f>'Segmental forecast'!K4</f>
        <v>0</v>
      </c>
      <c r="L4" s="79">
        <f>'Segmental forecast'!L4</f>
        <v>0</v>
      </c>
      <c r="M4" s="79">
        <f>'Segmental forecast'!M4</f>
        <v>0</v>
      </c>
      <c r="N4" s="79">
        <f>'Segmental forecast'!N4</f>
        <v>0</v>
      </c>
    </row>
    <row r="5" spans="1:14" x14ac:dyDescent="0.2">
      <c r="A5" s="1" t="s">
        <v>166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7843</v>
      </c>
      <c r="I5" s="9">
        <f>'Segmental forecast'!I5</f>
        <v>7752</v>
      </c>
      <c r="J5" s="9">
        <f>'Segmental forecast'!J5</f>
        <v>7752</v>
      </c>
      <c r="K5" s="9">
        <f>'Segmental forecast'!K5</f>
        <v>7752</v>
      </c>
      <c r="L5" s="9">
        <f>'Segmental forecast'!L5</f>
        <v>7752</v>
      </c>
      <c r="M5" s="9">
        <f>'Segmental forecast'!M5</f>
        <v>7752</v>
      </c>
      <c r="N5" s="9">
        <f>'Segmental forecast'!N5</f>
        <v>7752</v>
      </c>
    </row>
    <row r="6" spans="1:14" x14ac:dyDescent="0.2">
      <c r="A6" s="80" t="s">
        <v>132</v>
      </c>
      <c r="B6" s="81">
        <f>'Segmental forecast'!B8</f>
        <v>606</v>
      </c>
      <c r="C6" s="81">
        <f>'Segmental forecast'!C8</f>
        <v>649</v>
      </c>
      <c r="D6" s="81">
        <f>'Segmental forecast'!D8</f>
        <v>706</v>
      </c>
      <c r="E6" s="81">
        <f>'Segmental forecast'!E8</f>
        <v>747</v>
      </c>
      <c r="F6" s="81">
        <f>'Segmental forecast'!F8</f>
        <v>705</v>
      </c>
      <c r="G6" s="81">
        <f>'Segmental forecast'!G8</f>
        <v>721</v>
      </c>
      <c r="H6" s="81">
        <f>'Segmental forecast'!H8</f>
        <v>920</v>
      </c>
      <c r="I6" s="81">
        <f>'Segmental forecast'!I8</f>
        <v>896</v>
      </c>
      <c r="J6" s="81">
        <f>'Segmental forecast'!J8</f>
        <v>896</v>
      </c>
      <c r="K6" s="81">
        <f>'Segmental forecast'!K8</f>
        <v>896</v>
      </c>
      <c r="L6" s="81">
        <f>'Segmental forecast'!L8</f>
        <v>896</v>
      </c>
      <c r="M6" s="81">
        <f>'Segmental forecast'!M8</f>
        <v>896</v>
      </c>
      <c r="N6" s="81">
        <f>'Segmental forecast'!N8</f>
        <v>896</v>
      </c>
    </row>
    <row r="7" spans="1:14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4" x14ac:dyDescent="0.2">
      <c r="A8" s="46" t="s">
        <v>129</v>
      </c>
      <c r="B8" s="79" t="str">
        <f>'Segmental forecast'!B12</f>
        <v>nm</v>
      </c>
      <c r="C8" s="79">
        <f>'Segmental forecast'!C12</f>
        <v>9.6621781242617555E-2</v>
      </c>
      <c r="D8" s="79">
        <f>'Segmental forecast'!D12</f>
        <v>6.5273588970271357E-2</v>
      </c>
      <c r="E8" s="79">
        <f>'Segmental forecast'!E12</f>
        <v>-0.11445904954499497</v>
      </c>
      <c r="F8" s="79">
        <f>'Segmental forecast'!F12</f>
        <v>0.10755880337976698</v>
      </c>
      <c r="G8" s="79">
        <f>'Segmental forecast'!G12</f>
        <v>-0.38639175257731961</v>
      </c>
      <c r="H8" s="79">
        <f>'Segmental forecast'!H12</f>
        <v>1.32627688172043</v>
      </c>
      <c r="I8" s="79">
        <f>'Segmental forecast'!I12</f>
        <v>-9.67788530983682E-3</v>
      </c>
      <c r="J8" s="79">
        <f>'Segmental forecast'!J12</f>
        <v>0</v>
      </c>
      <c r="K8" s="79">
        <f>'Segmental forecast'!K12</f>
        <v>0</v>
      </c>
      <c r="L8" s="79">
        <f>'Segmental forecast'!L12</f>
        <v>0</v>
      </c>
      <c r="M8" s="79">
        <f>'Segmental forecast'!M12</f>
        <v>0</v>
      </c>
      <c r="N8" s="79">
        <f>'Segmental forecast'!N12</f>
        <v>0</v>
      </c>
    </row>
    <row r="9" spans="1:14" x14ac:dyDescent="0.2">
      <c r="A9" s="46" t="s">
        <v>131</v>
      </c>
      <c r="B9" s="79">
        <f>'Segmental forecast'!B13</f>
        <v>0.13832881278389594</v>
      </c>
      <c r="C9" s="79">
        <f>'Segmental forecast'!C13</f>
        <v>0.14337781072399308</v>
      </c>
      <c r="D9" s="79">
        <f>'Segmental forecast'!D13</f>
        <v>0.14395924308588065</v>
      </c>
      <c r="E9" s="79">
        <f>'Segmental forecast'!E13</f>
        <v>0.12031211363573921</v>
      </c>
      <c r="F9" s="79">
        <f>'Segmental forecast'!F13</f>
        <v>0.12398701331901731</v>
      </c>
      <c r="G9" s="79">
        <f>'Segmental forecast'!G13</f>
        <v>7.9565810229126011E-2</v>
      </c>
      <c r="H9" s="79">
        <f>'Segmental forecast'!H13</f>
        <v>0.1554402981723472</v>
      </c>
      <c r="I9" s="79">
        <f>'Segmental forecast'!I13</f>
        <v>0.14677799186469706</v>
      </c>
      <c r="J9" s="79">
        <f>'Segmental forecast'!J13</f>
        <v>0.14677799186469706</v>
      </c>
      <c r="K9" s="79">
        <f>'Segmental forecast'!K13</f>
        <v>0.14677799186469706</v>
      </c>
      <c r="L9" s="79">
        <f>'Segmental forecast'!L13</f>
        <v>0.14677799186469706</v>
      </c>
      <c r="M9" s="79">
        <f>'Segmental forecast'!M13</f>
        <v>0.14677799186469706</v>
      </c>
      <c r="N9" s="79">
        <f>'Segmental forecast'!N13</f>
        <v>0.14677799186469706</v>
      </c>
    </row>
    <row r="10" spans="1:14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2">J10</f>
        <v>205</v>
      </c>
      <c r="L10" s="3">
        <f t="shared" si="2"/>
        <v>205</v>
      </c>
      <c r="M10" s="3">
        <f t="shared" si="2"/>
        <v>205</v>
      </c>
      <c r="N10" s="3">
        <f t="shared" si="2"/>
        <v>205</v>
      </c>
    </row>
    <row r="11" spans="1:14" x14ac:dyDescent="0.2">
      <c r="A11" s="4" t="s">
        <v>167</v>
      </c>
      <c r="B11" s="5">
        <f>B7-B10</f>
        <v>4205</v>
      </c>
      <c r="C11" s="5">
        <f t="shared" ref="C11:N11" si="3">C7-C10</f>
        <v>4623</v>
      </c>
      <c r="D11" s="5">
        <f t="shared" si="3"/>
        <v>4886</v>
      </c>
      <c r="E11" s="5">
        <f t="shared" si="3"/>
        <v>4325</v>
      </c>
      <c r="F11" s="5">
        <f t="shared" si="3"/>
        <v>4801</v>
      </c>
      <c r="G11" s="5">
        <f t="shared" si="3"/>
        <v>2887</v>
      </c>
      <c r="H11" s="5">
        <f t="shared" si="3"/>
        <v>6661</v>
      </c>
      <c r="I11" s="5">
        <f t="shared" si="3"/>
        <v>6651</v>
      </c>
      <c r="J11" s="5">
        <f t="shared" si="3"/>
        <v>6651</v>
      </c>
      <c r="K11" s="5">
        <f t="shared" si="3"/>
        <v>6651</v>
      </c>
      <c r="L11" s="5">
        <f t="shared" si="3"/>
        <v>6651</v>
      </c>
      <c r="M11" s="5">
        <f t="shared" si="3"/>
        <v>6651</v>
      </c>
      <c r="N11" s="5">
        <f t="shared" si="3"/>
        <v>6651</v>
      </c>
    </row>
    <row r="12" spans="1:14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</f>
        <v>605</v>
      </c>
      <c r="K12" s="3">
        <f t="shared" ref="K12:N12" si="4">J12</f>
        <v>605</v>
      </c>
      <c r="L12" s="3">
        <f t="shared" si="4"/>
        <v>605</v>
      </c>
      <c r="M12" s="3">
        <f t="shared" si="4"/>
        <v>605</v>
      </c>
      <c r="N12" s="3">
        <f t="shared" si="4"/>
        <v>605</v>
      </c>
    </row>
    <row r="13" spans="1:14" x14ac:dyDescent="0.2">
      <c r="A13" s="82" t="s">
        <v>168</v>
      </c>
      <c r="B13" s="83">
        <f>B12/B11</f>
        <v>0.22164090368608799</v>
      </c>
      <c r="C13" s="83">
        <f t="shared" ref="C13:I13" si="5">C12/C11</f>
        <v>0.18667531905688947</v>
      </c>
      <c r="D13" s="83">
        <f t="shared" si="5"/>
        <v>0.13221449038067951</v>
      </c>
      <c r="E13" s="83">
        <f t="shared" si="5"/>
        <v>0.55306358381502885</v>
      </c>
      <c r="F13" s="83">
        <f t="shared" si="5"/>
        <v>0.16079983336804832</v>
      </c>
      <c r="G13" s="83">
        <f t="shared" si="5"/>
        <v>0.12054035330793211</v>
      </c>
      <c r="H13" s="83">
        <f t="shared" si="5"/>
        <v>0.14021918630836211</v>
      </c>
      <c r="I13" s="83">
        <f t="shared" si="5"/>
        <v>9.0963764847391368E-2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</row>
    <row r="14" spans="1:14" ht="16" thickBot="1" x14ac:dyDescent="0.25">
      <c r="A14" s="6" t="s">
        <v>169</v>
      </c>
      <c r="B14" s="7">
        <f>B11-B12</f>
        <v>3273</v>
      </c>
      <c r="C14" s="7">
        <f t="shared" ref="C14:I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>J11-J12</f>
        <v>6046</v>
      </c>
      <c r="K14" s="7">
        <f t="shared" ref="K14:N14" si="7">K11-K12</f>
        <v>6046</v>
      </c>
      <c r="L14" s="7">
        <f t="shared" si="7"/>
        <v>6046</v>
      </c>
      <c r="M14" s="7">
        <f t="shared" si="7"/>
        <v>6046</v>
      </c>
      <c r="N14" s="7">
        <f t="shared" si="7"/>
        <v>6046</v>
      </c>
    </row>
    <row r="15" spans="1:14" ht="16" thickTop="1" x14ac:dyDescent="0.2">
      <c r="A15" t="s">
        <v>170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I15*(1+J18)</f>
        <v>1610.8</v>
      </c>
      <c r="K15" s="3">
        <f t="shared" ref="K15:N15" si="8">J15*(1+K18)</f>
        <v>1610.8</v>
      </c>
      <c r="L15" s="3">
        <f t="shared" si="8"/>
        <v>1610.8</v>
      </c>
      <c r="M15" s="3">
        <f t="shared" si="8"/>
        <v>1610.8</v>
      </c>
      <c r="N15" s="3">
        <f t="shared" si="8"/>
        <v>1610.8</v>
      </c>
    </row>
    <row r="16" spans="1:14" x14ac:dyDescent="0.2">
      <c r="A16" t="s">
        <v>171</v>
      </c>
      <c r="B16" s="85">
        <f>B14/B15</f>
        <v>1.8504070556309362</v>
      </c>
      <c r="C16" s="85">
        <f t="shared" ref="C16:I16" si="9">C14/C15</f>
        <v>2.1578192252510759</v>
      </c>
      <c r="D16" s="85">
        <f t="shared" si="9"/>
        <v>2.5059101654846336</v>
      </c>
      <c r="E16" s="85">
        <f t="shared" si="9"/>
        <v>1.165159734779988</v>
      </c>
      <c r="F16" s="85">
        <f t="shared" si="9"/>
        <v>2.4901112484548826</v>
      </c>
      <c r="G16" s="85">
        <f t="shared" si="9"/>
        <v>1.5952500628298569</v>
      </c>
      <c r="H16" s="85">
        <f t="shared" si="9"/>
        <v>3.5584689946563937</v>
      </c>
      <c r="I16" s="85">
        <f t="shared" si="9"/>
        <v>3.7534144524459898</v>
      </c>
      <c r="J16" s="85">
        <f>I16*(1+J18)</f>
        <v>3.7534144524459898</v>
      </c>
      <c r="K16" s="85">
        <f t="shared" ref="K16:N16" si="10">J16*(1+K18)</f>
        <v>3.7534144524459898</v>
      </c>
      <c r="L16" s="85">
        <f t="shared" si="10"/>
        <v>3.7534144524459898</v>
      </c>
      <c r="M16" s="85">
        <f t="shared" si="10"/>
        <v>3.7534144524459898</v>
      </c>
      <c r="N16" s="85">
        <f t="shared" si="10"/>
        <v>3.7534144524459898</v>
      </c>
    </row>
    <row r="17" spans="1:14" x14ac:dyDescent="0.2">
      <c r="A17" t="s">
        <v>172</v>
      </c>
      <c r="B17" s="85">
        <f>Historicals!B95/B15</f>
        <v>-0.508254183627318</v>
      </c>
      <c r="C17" s="85">
        <f>Historicals!C95/C15</f>
        <v>-0.58651362984218081</v>
      </c>
      <c r="D17" s="85">
        <f>Historicals!D95/D15</f>
        <v>-0.66962174940898345</v>
      </c>
      <c r="E17" s="85">
        <f>Historicals!E95/E15</f>
        <v>-0.74924653405666064</v>
      </c>
      <c r="F17" s="85">
        <f>Historicals!F95/F15</f>
        <v>-0.82323856613102597</v>
      </c>
      <c r="G17" s="85">
        <f>Historicals!G95/G15</f>
        <v>-0.91228951997989449</v>
      </c>
      <c r="H17" s="85">
        <f>Historicals!H95/H15</f>
        <v>-1.0177705977382876</v>
      </c>
      <c r="I17" s="85">
        <f>Historicals!I95/I15</f>
        <v>-1.1404271169605165</v>
      </c>
      <c r="J17" s="85">
        <f>I17*(1+J18)</f>
        <v>-1.1404271169605165</v>
      </c>
      <c r="K17" s="85">
        <f t="shared" ref="K17:N17" si="11">J17*(1+K18)</f>
        <v>-1.1404271169605165</v>
      </c>
      <c r="L17" s="85">
        <f t="shared" si="11"/>
        <v>-1.1404271169605165</v>
      </c>
      <c r="M17" s="85">
        <f t="shared" si="11"/>
        <v>-1.1404271169605165</v>
      </c>
      <c r="N17" s="85">
        <f t="shared" si="11"/>
        <v>-1.1404271169605165</v>
      </c>
    </row>
    <row r="18" spans="1:14" x14ac:dyDescent="0.2">
      <c r="A18" s="82" t="s">
        <v>129</v>
      </c>
      <c r="B18" s="83" t="s">
        <v>158</v>
      </c>
      <c r="C18" s="83">
        <f>-(C17/B17-1)</f>
        <v>-0.15397698383186809</v>
      </c>
      <c r="D18" s="83">
        <f t="shared" ref="D18:I18" si="12">-(D17/C17-1)</f>
        <v>-0.14169853067040461</v>
      </c>
      <c r="E18" s="83">
        <f t="shared" si="12"/>
        <v>-0.11891009322495139</v>
      </c>
      <c r="F18" s="83">
        <f t="shared" si="12"/>
        <v>-9.8755254393702474E-2</v>
      </c>
      <c r="G18" s="83">
        <f t="shared" si="12"/>
        <v>-0.10817150399960163</v>
      </c>
      <c r="H18" s="83">
        <f t="shared" si="12"/>
        <v>-0.11562237146023313</v>
      </c>
      <c r="I18" s="83">
        <f t="shared" si="12"/>
        <v>-0.12051489745803123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</row>
    <row r="19" spans="1:14" x14ac:dyDescent="0.2">
      <c r="A19" s="82" t="s">
        <v>173</v>
      </c>
      <c r="B19" s="83">
        <f>B17/B16</f>
        <v>-0.27467155514818214</v>
      </c>
      <c r="C19" s="83">
        <f t="shared" ref="C19:I19" si="13">C17/C16</f>
        <v>-0.27180851063829792</v>
      </c>
      <c r="D19" s="83">
        <f t="shared" si="13"/>
        <v>-0.26721698113207548</v>
      </c>
      <c r="E19" s="83">
        <f t="shared" si="13"/>
        <v>-0.64304190377651316</v>
      </c>
      <c r="F19" s="83">
        <f t="shared" si="13"/>
        <v>-0.33060312732688013</v>
      </c>
      <c r="G19" s="83">
        <f t="shared" si="13"/>
        <v>-0.57187869239858213</v>
      </c>
      <c r="H19" s="83">
        <f t="shared" si="13"/>
        <v>-0.286013619696176</v>
      </c>
      <c r="I19" s="83">
        <f t="shared" si="13"/>
        <v>-0.30383724776711873</v>
      </c>
      <c r="J19" s="83"/>
      <c r="K19" s="83"/>
      <c r="L19" s="83"/>
      <c r="M19" s="83"/>
      <c r="N19" s="83"/>
    </row>
    <row r="20" spans="1:14" x14ac:dyDescent="0.2">
      <c r="A20" s="86" t="s">
        <v>174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4" x14ac:dyDescent="0.2">
      <c r="A21" t="s">
        <v>175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2">
      <c r="A22" t="s">
        <v>176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4" x14ac:dyDescent="0.2">
      <c r="A23" t="s">
        <v>177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I23*(1+J24)</f>
        <v>9729</v>
      </c>
      <c r="K23" s="3">
        <f t="shared" ref="K23:N23" si="14">J23*(1+K24)</f>
        <v>9729</v>
      </c>
      <c r="L23" s="3">
        <f t="shared" si="14"/>
        <v>9729</v>
      </c>
      <c r="M23" s="3">
        <f t="shared" si="14"/>
        <v>9729</v>
      </c>
      <c r="N23" s="3">
        <f t="shared" si="14"/>
        <v>9729</v>
      </c>
    </row>
    <row r="24" spans="1:14" x14ac:dyDescent="0.2">
      <c r="A24" s="82" t="s">
        <v>178</v>
      </c>
      <c r="B24" s="83">
        <f>B23/B3</f>
        <v>0.18182412339466031</v>
      </c>
      <c r="C24" s="83">
        <f t="shared" ref="C24:I24" si="15">C23/C3</f>
        <v>0.1818631084754139</v>
      </c>
      <c r="D24" s="83">
        <f t="shared" si="15"/>
        <v>0.19458515283842795</v>
      </c>
      <c r="E24" s="83">
        <f t="shared" si="15"/>
        <v>0.17803665137236585</v>
      </c>
      <c r="F24" s="83">
        <f t="shared" si="15"/>
        <v>0.18615947030702765</v>
      </c>
      <c r="G24" s="83">
        <f t="shared" si="15"/>
        <v>0.21035745795791783</v>
      </c>
      <c r="H24" s="83">
        <f t="shared" si="15"/>
        <v>0.19042166240064665</v>
      </c>
      <c r="I24" s="83">
        <f t="shared" si="15"/>
        <v>0.20828516377649325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</row>
    <row r="25" spans="1:14" x14ac:dyDescent="0.2">
      <c r="A25" t="s">
        <v>179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4" x14ac:dyDescent="0.2">
      <c r="A26" t="s">
        <v>180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2">
      <c r="A27" t="s">
        <v>181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2">
      <c r="A29" s="87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2">
      <c r="A30" t="s">
        <v>182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6" thickBot="1" x14ac:dyDescent="0.25">
      <c r="A31" s="6" t="s">
        <v>183</v>
      </c>
      <c r="B31" s="7">
        <f>SUM(B21:B30)</f>
        <v>19466.181824123392</v>
      </c>
      <c r="C31" s="7">
        <f t="shared" ref="C31:I31" si="16">SUM(C21:C30)</f>
        <v>19205.181863108475</v>
      </c>
      <c r="D31" s="7">
        <f t="shared" si="16"/>
        <v>21211.194585152836</v>
      </c>
      <c r="E31" s="7">
        <f t="shared" si="16"/>
        <v>20257.17803665137</v>
      </c>
      <c r="F31" s="7">
        <f t="shared" si="16"/>
        <v>21105.186159470308</v>
      </c>
      <c r="G31" s="7">
        <f t="shared" si="16"/>
        <v>29094.21035745796</v>
      </c>
      <c r="H31" s="7">
        <f t="shared" si="16"/>
        <v>34904.190421662395</v>
      </c>
      <c r="I31" s="7">
        <f t="shared" si="16"/>
        <v>36963.208285163775</v>
      </c>
      <c r="J31" s="7"/>
      <c r="K31" s="7"/>
      <c r="L31" s="7"/>
      <c r="M31" s="7"/>
      <c r="N31" s="7"/>
    </row>
    <row r="32" spans="1:14" ht="16" thickTop="1" x14ac:dyDescent="0.2">
      <c r="A32" t="s">
        <v>184</v>
      </c>
      <c r="B32" s="3">
        <f>B34+B33</f>
        <v>181</v>
      </c>
      <c r="C32" s="3">
        <f t="shared" ref="C32:I32" si="17">C34+C33</f>
        <v>45</v>
      </c>
      <c r="D32" s="3">
        <f t="shared" si="17"/>
        <v>331</v>
      </c>
      <c r="E32" s="3">
        <f t="shared" si="17"/>
        <v>342</v>
      </c>
      <c r="F32" s="3">
        <f t="shared" si="17"/>
        <v>15</v>
      </c>
      <c r="G32" s="3">
        <f t="shared" si="17"/>
        <v>251</v>
      </c>
      <c r="H32" s="3">
        <f t="shared" si="17"/>
        <v>2</v>
      </c>
      <c r="I32" s="3">
        <f t="shared" si="17"/>
        <v>510</v>
      </c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">
      <c r="A35" t="s">
        <v>185</v>
      </c>
      <c r="B35" s="3">
        <f>Historicals!B45-Historicals!B39-Historicals!B40</f>
        <v>6151</v>
      </c>
      <c r="C35" s="3">
        <f>Historicals!C45-Historicals!C39-Historicals!C40</f>
        <v>5313</v>
      </c>
      <c r="D35" s="3">
        <f>Historicals!D45-Historicals!D39-Historicals!D40</f>
        <v>5143</v>
      </c>
      <c r="E35" s="3">
        <f>Historicals!E45-Historicals!E39-Historicals!E40</f>
        <v>5698</v>
      </c>
      <c r="F35" s="3">
        <f>Historicals!F45-Historicals!F39-Historicals!F40</f>
        <v>7851</v>
      </c>
      <c r="G35" s="3">
        <f>Historicals!G45-Historicals!G39-Historicals!G40</f>
        <v>8033</v>
      </c>
      <c r="H35" s="3">
        <f>Historicals!H45-Historicals!H39-Historicals!H40</f>
        <v>9672</v>
      </c>
      <c r="I35" s="3">
        <f>Historicals!I45-Historicals!I39-Historicals!I40</f>
        <v>10220</v>
      </c>
      <c r="J35" s="3"/>
      <c r="K35" s="3"/>
      <c r="L35" s="3"/>
      <c r="M35" s="3"/>
      <c r="N35" s="3"/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">
      <c r="A37" s="87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">
      <c r="A38" t="s">
        <v>186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">
      <c r="A39" t="s">
        <v>187</v>
      </c>
      <c r="B39" s="3">
        <f>SUM(B40:B42)</f>
        <v>12707</v>
      </c>
      <c r="C39" s="3">
        <f t="shared" ref="C39:I39" si="18">SUM(C40:C42)</f>
        <v>12258</v>
      </c>
      <c r="D39" s="3">
        <f t="shared" si="18"/>
        <v>12407</v>
      </c>
      <c r="E39" s="3">
        <f t="shared" si="18"/>
        <v>9812</v>
      </c>
      <c r="F39" s="3">
        <f t="shared" si="18"/>
        <v>9040</v>
      </c>
      <c r="G39" s="3">
        <f t="shared" si="18"/>
        <v>8055</v>
      </c>
      <c r="H39" s="3">
        <f t="shared" si="18"/>
        <v>12767</v>
      </c>
      <c r="I39" s="3">
        <f t="shared" si="18"/>
        <v>15281</v>
      </c>
      <c r="J39" s="3"/>
      <c r="K39" s="3"/>
      <c r="L39" s="3"/>
      <c r="M39" s="3"/>
      <c r="N39" s="3"/>
    </row>
    <row r="40" spans="1:14" x14ac:dyDescent="0.2">
      <c r="A40" s="2" t="s">
        <v>188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2">
      <c r="A41" s="2" t="s">
        <v>189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">
      <c r="A42" s="2" t="s">
        <v>190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6" thickBot="1" x14ac:dyDescent="0.25">
      <c r="A43" s="6" t="s">
        <v>191</v>
      </c>
      <c r="B43" s="7">
        <f>B32+B35+B36+B37+B38+B39</f>
        <v>21597</v>
      </c>
      <c r="C43" s="7">
        <f t="shared" ref="C43:I43" si="19">C32+C35+C36+C37+C38+C39</f>
        <v>21396</v>
      </c>
      <c r="D43" s="7">
        <f t="shared" si="19"/>
        <v>23259</v>
      </c>
      <c r="E43" s="7">
        <f t="shared" si="19"/>
        <v>22536</v>
      </c>
      <c r="F43" s="7">
        <f t="shared" si="19"/>
        <v>23717</v>
      </c>
      <c r="G43" s="7">
        <f t="shared" si="19"/>
        <v>31342</v>
      </c>
      <c r="H43" s="7">
        <f t="shared" si="19"/>
        <v>37740</v>
      </c>
      <c r="I43" s="7">
        <f t="shared" si="19"/>
        <v>40321</v>
      </c>
      <c r="J43" s="7"/>
      <c r="K43" s="7"/>
      <c r="L43" s="7"/>
      <c r="M43" s="7"/>
      <c r="N43" s="7"/>
    </row>
    <row r="44" spans="1:14" ht="16" thickTop="1" x14ac:dyDescent="0.2">
      <c r="A44" s="88" t="s">
        <v>192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</row>
    <row r="45" spans="1:14" x14ac:dyDescent="0.2">
      <c r="A45" s="86" t="s">
        <v>193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6856</v>
      </c>
      <c r="K46" s="9">
        <f>'Segmental forecast'!K11</f>
        <v>6856</v>
      </c>
      <c r="L46" s="9">
        <f>'Segmental forecast'!L11</f>
        <v>6856</v>
      </c>
      <c r="M46" s="9">
        <f>'Segmental forecast'!M11</f>
        <v>6856</v>
      </c>
      <c r="N46" s="9">
        <f>'Segmental forecast'!N11</f>
        <v>6856</v>
      </c>
    </row>
    <row r="47" spans="1:14" x14ac:dyDescent="0.2">
      <c r="A47" t="s">
        <v>132</v>
      </c>
      <c r="B47" s="89">
        <f>'Segmental forecast'!B8</f>
        <v>606</v>
      </c>
      <c r="C47" s="89">
        <f>'Segmental forecast'!C8</f>
        <v>649</v>
      </c>
      <c r="D47" s="89">
        <f>'Segmental forecast'!D8</f>
        <v>706</v>
      </c>
      <c r="E47" s="89">
        <f>'Segmental forecast'!E8</f>
        <v>747</v>
      </c>
      <c r="F47" s="89">
        <f>'Segmental forecast'!F8</f>
        <v>705</v>
      </c>
      <c r="G47" s="89">
        <f>'Segmental forecast'!G8</f>
        <v>721</v>
      </c>
      <c r="H47" s="89">
        <f>'Segmental forecast'!H8</f>
        <v>920</v>
      </c>
      <c r="I47" s="89">
        <f>'Segmental forecast'!I8</f>
        <v>896</v>
      </c>
      <c r="J47" s="89">
        <f>'Segmental forecast'!J8</f>
        <v>896</v>
      </c>
      <c r="K47" s="89">
        <f>'Segmental forecast'!K8</f>
        <v>896</v>
      </c>
      <c r="L47" s="89">
        <f>'Segmental forecast'!L8</f>
        <v>896</v>
      </c>
      <c r="M47" s="89">
        <f>'Segmental forecast'!M8</f>
        <v>896</v>
      </c>
      <c r="N47" s="89">
        <f>'Segmental forecast'!N8</f>
        <v>896</v>
      </c>
    </row>
    <row r="48" spans="1:14" x14ac:dyDescent="0.2">
      <c r="A48" t="s">
        <v>194</v>
      </c>
      <c r="B48" s="3">
        <f>Historicals!B106</f>
        <v>703</v>
      </c>
      <c r="C48" s="3">
        <f>Historicals!C106</f>
        <v>748</v>
      </c>
      <c r="D48" s="3">
        <f>Historicals!D106</f>
        <v>1262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/>
      <c r="K48" s="3"/>
      <c r="L48" s="3"/>
      <c r="M48" s="3"/>
      <c r="N48" s="3"/>
    </row>
    <row r="49" spans="1:14" x14ac:dyDescent="0.2">
      <c r="A49" s="1" t="s">
        <v>195</v>
      </c>
      <c r="B49" s="9">
        <f>(Historicals!B2-Historicals!B6)*(1-Sheet2!B13)</f>
        <v>18619.906302021402</v>
      </c>
      <c r="C49" s="9">
        <f>(Historicals!C2-Historicals!C6)*(1-Sheet2!C13)</f>
        <v>20483.582089552237</v>
      </c>
      <c r="D49" s="9">
        <f>(Historicals!D2-Historicals!D6)*(1-Sheet2!D13)</f>
        <v>23541.285304952929</v>
      </c>
      <c r="E49" s="9">
        <f>(Historicals!E2-Historicals!E6)*(1-Sheet2!E13)</f>
        <v>12721.151213872834</v>
      </c>
      <c r="F49" s="9">
        <f>(Historicals!F2-Historicals!F6)*(1-Sheet2!F13)</f>
        <v>25316.99062695272</v>
      </c>
      <c r="G49" s="9">
        <f>(Historicals!G2-Historicals!G6)*(1-Sheet2!G13)</f>
        <v>24509.660893661239</v>
      </c>
      <c r="H49" s="9">
        <f>(Historicals!H2-Historicals!H6)*(1-Sheet2!H13)</f>
        <v>29771.630235700344</v>
      </c>
      <c r="I49" s="9">
        <f>(Historicals!I2-Historicals!I6)*(1-Sheet2!I13)</f>
        <v>32503.499624116677</v>
      </c>
      <c r="J49" s="9"/>
      <c r="K49" s="9"/>
      <c r="L49" s="9"/>
      <c r="M49" s="9"/>
      <c r="N49" s="9"/>
    </row>
    <row r="50" spans="1:14" x14ac:dyDescent="0.2">
      <c r="A50" t="s">
        <v>196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/>
      <c r="K50" s="3"/>
      <c r="L50" s="3"/>
      <c r="M50" s="3"/>
      <c r="N50" s="3"/>
    </row>
    <row r="51" spans="1:14" x14ac:dyDescent="0.2">
      <c r="A51" t="s">
        <v>197</v>
      </c>
      <c r="B51" s="3" t="s">
        <v>158</v>
      </c>
      <c r="C51" s="3">
        <f>C23-B23</f>
        <v>324</v>
      </c>
      <c r="D51" s="3">
        <f t="shared" ref="D51:I51" si="20">D23-C23</f>
        <v>796</v>
      </c>
      <c r="E51" s="3">
        <f t="shared" si="20"/>
        <v>-204</v>
      </c>
      <c r="F51" s="3">
        <f t="shared" si="20"/>
        <v>802</v>
      </c>
      <c r="G51" s="3">
        <f t="shared" si="20"/>
        <v>586</v>
      </c>
      <c r="H51" s="3">
        <f t="shared" si="20"/>
        <v>613</v>
      </c>
      <c r="I51" s="3">
        <f t="shared" si="20"/>
        <v>1248</v>
      </c>
      <c r="J51" s="3"/>
      <c r="K51" s="3"/>
      <c r="L51" s="3"/>
      <c r="M51" s="3"/>
      <c r="N51" s="3"/>
    </row>
    <row r="52" spans="1:14" x14ac:dyDescent="0.2">
      <c r="A52" t="s">
        <v>135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742</v>
      </c>
      <c r="F52" s="3">
        <f>'Segmental forecast'!F14</f>
        <v>841</v>
      </c>
      <c r="G52" s="3">
        <f>'Segmental forecast'!G14</f>
        <v>648</v>
      </c>
      <c r="H52" s="3">
        <f>'Segmental forecast'!H14</f>
        <v>417</v>
      </c>
      <c r="I52" s="3">
        <f>'Segmental forecast'!I14</f>
        <v>536</v>
      </c>
      <c r="J52" s="3"/>
      <c r="K52" s="3"/>
      <c r="L52" s="3"/>
      <c r="M52" s="3"/>
      <c r="N52" s="3"/>
    </row>
    <row r="53" spans="1:14" x14ac:dyDescent="0.2">
      <c r="A53" s="1" t="s">
        <v>198</v>
      </c>
      <c r="B53" s="9" t="s">
        <v>158</v>
      </c>
      <c r="C53" s="9">
        <f>C14+C25+C51-C26</f>
        <v>2053</v>
      </c>
      <c r="D53" s="9">
        <f t="shared" ref="D53:I53" si="21">D14+D25+D51-D26</f>
        <v>2197</v>
      </c>
      <c r="E53" s="9">
        <f t="shared" si="21"/>
        <v>-1595</v>
      </c>
      <c r="F53" s="9">
        <f t="shared" si="21"/>
        <v>2055</v>
      </c>
      <c r="G53" s="9">
        <f t="shared" si="21"/>
        <v>-88</v>
      </c>
      <c r="H53" s="9">
        <f t="shared" si="21"/>
        <v>2934</v>
      </c>
      <c r="I53" s="9">
        <f t="shared" si="21"/>
        <v>4632</v>
      </c>
      <c r="J53" s="9"/>
      <c r="K53" s="9"/>
      <c r="L53" s="9"/>
      <c r="M53" s="9"/>
      <c r="N53" s="9"/>
    </row>
    <row r="54" spans="1:14" x14ac:dyDescent="0.2">
      <c r="A54" t="s">
        <v>199</v>
      </c>
      <c r="B54" s="3">
        <f>Historicals!B72+Historicals!B73+Historicals!B74+Historicals!B75</f>
        <v>256</v>
      </c>
      <c r="C54" s="3">
        <f>Historicals!C72+Historicals!C73+Historicals!C74+Historicals!C75</f>
        <v>-1580</v>
      </c>
      <c r="D54" s="3">
        <f>Historicals!D72+Historicals!D73+Historicals!D74+Historicals!D75</f>
        <v>-1141</v>
      </c>
      <c r="E54" s="3">
        <f>Historicals!E72+Historicals!E73+Historicals!E74+Historicals!E75</f>
        <v>1482</v>
      </c>
      <c r="F54" s="3">
        <f>Historicals!F72+Historicals!F73+Historicals!F74+Historicals!F75</f>
        <v>-1245</v>
      </c>
      <c r="G54" s="3">
        <f>Historicals!G72+Historicals!G73+Historicals!G74+Historicals!G75</f>
        <v>-1245</v>
      </c>
      <c r="H54" s="3">
        <f>Historicals!H72+Historicals!H73+Historicals!H74+Historicals!H75</f>
        <v>45</v>
      </c>
      <c r="I54" s="3">
        <f>Historicals!I72+Historicals!I73+Historicals!I74+Historicals!I75</f>
        <v>-1660</v>
      </c>
      <c r="J54" s="3"/>
      <c r="K54" s="3"/>
      <c r="L54" s="3"/>
      <c r="M54" s="3"/>
      <c r="N54" s="3"/>
    </row>
    <row r="55" spans="1:14" x14ac:dyDescent="0.2">
      <c r="A55" s="30" t="s">
        <v>200</v>
      </c>
      <c r="B55" s="29" t="s">
        <v>158</v>
      </c>
      <c r="C55" s="29">
        <f>C14+C6+Historicals!C48+Sheet2!C51</f>
        <v>6503</v>
      </c>
      <c r="D55" s="29">
        <f>D14+D6+Historicals!D48+Sheet2!D51</f>
        <v>7649</v>
      </c>
      <c r="E55" s="29">
        <f>E14+E6+Historicals!E48+Sheet2!E51</f>
        <v>5692</v>
      </c>
      <c r="F55" s="29">
        <f>F14+F6+Historicals!F48+Sheet2!F51</f>
        <v>8883</v>
      </c>
      <c r="G55" s="29">
        <f>G14+G6+Historicals!G48+Sheet2!G51</f>
        <v>6530</v>
      </c>
      <c r="H55" s="29">
        <f>H14+H6+Historicals!H48+Sheet2!H51</f>
        <v>10215</v>
      </c>
      <c r="I55" s="29">
        <f>I14+I6+Historicals!I48+Sheet2!I51</f>
        <v>10803</v>
      </c>
      <c r="J55" s="29"/>
      <c r="K55" s="29"/>
      <c r="L55" s="29"/>
      <c r="M55" s="29"/>
      <c r="N55" s="29"/>
    </row>
    <row r="56" spans="1:14" x14ac:dyDescent="0.2">
      <c r="A56" t="s">
        <v>201</v>
      </c>
      <c r="B56" s="3">
        <f>Historicals!B78+Historicals!B79+Historicals!B80+Historicals!B81+Historicals!B82+Historicals!B83+Historicals!B84</f>
        <v>-175</v>
      </c>
      <c r="C56" s="3">
        <f>Historicals!C78+Historicals!C79+Historicals!C80+Historicals!C81+Historicals!C82+Historicals!C83+Historicals!C84</f>
        <v>-1034</v>
      </c>
      <c r="D56" s="3" t="e">
        <f>Historicals!D78+Historicals!D79+Historicals!D80+Historicals!D81+Historicals!D82+Historicals!D83+Historicals!D84</f>
        <v>#VALUE!</v>
      </c>
      <c r="E56" s="3">
        <f>Historicals!E78+Historicals!E79+Historicals!E80+Historicals!E81+Historicals!E82+Historicals!E83+Historicals!E84</f>
        <v>276</v>
      </c>
      <c r="F56" s="3">
        <f>Historicals!F78+Historicals!F79+Historicals!F80+Historicals!F81+Historicals!F82+Historicals!F83+Historicals!F84</f>
        <v>-264</v>
      </c>
      <c r="G56" s="3">
        <f>Historicals!G78+Historicals!G79+Historicals!G80+Historicals!G81+Historicals!G82+Historicals!G83+Historicals!G84</f>
        <v>-1028</v>
      </c>
      <c r="H56" s="3">
        <f>Historicals!H78+Historicals!H79+Historicals!H80+Historicals!H81+Historicals!H82+Historicals!H83+Historicals!H84</f>
        <v>-3800</v>
      </c>
      <c r="I56" s="3">
        <f>Historicals!I78+Historicals!I79+Historicals!I80+Historicals!I81+Historicals!I82+Historicals!I83+Historicals!I84</f>
        <v>-1524</v>
      </c>
      <c r="J56" s="3"/>
      <c r="K56" s="3"/>
      <c r="L56" s="3"/>
      <c r="M56" s="3"/>
      <c r="N56" s="3"/>
    </row>
    <row r="57" spans="1:14" x14ac:dyDescent="0.2">
      <c r="A57" t="s">
        <v>202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</row>
    <row r="58" spans="1:14" x14ac:dyDescent="0.2">
      <c r="A58" s="30" t="s">
        <v>203</v>
      </c>
      <c r="B58" s="29">
        <f>B56+B57</f>
        <v>-175</v>
      </c>
      <c r="C58" s="29">
        <f t="shared" ref="C58:I58" si="22">C56+C57</f>
        <v>-1028</v>
      </c>
      <c r="D58" s="29" t="e">
        <f t="shared" si="22"/>
        <v>#VALUE!</v>
      </c>
      <c r="E58" s="29">
        <f t="shared" si="22"/>
        <v>251</v>
      </c>
      <c r="F58" s="29">
        <f t="shared" si="22"/>
        <v>-259</v>
      </c>
      <c r="G58" s="29">
        <f t="shared" si="22"/>
        <v>-997</v>
      </c>
      <c r="H58" s="29">
        <f t="shared" si="22"/>
        <v>-3629</v>
      </c>
      <c r="I58" s="29">
        <f t="shared" si="22"/>
        <v>-1543</v>
      </c>
      <c r="J58" s="29"/>
      <c r="K58" s="29"/>
      <c r="L58" s="29"/>
      <c r="M58" s="29"/>
      <c r="N58" s="29"/>
    </row>
    <row r="59" spans="1:14" x14ac:dyDescent="0.2">
      <c r="A59" t="s">
        <v>204</v>
      </c>
      <c r="B59" s="3">
        <f>Historicals!B92</f>
        <v>514</v>
      </c>
      <c r="C59" s="3">
        <f>Historicals!C92</f>
        <v>507</v>
      </c>
      <c r="D59" s="3">
        <f>Historicals!D92</f>
        <v>489</v>
      </c>
      <c r="E59" s="3">
        <f>Historicals!E92</f>
        <v>733</v>
      </c>
      <c r="F59" s="3">
        <f>Historicals!F92</f>
        <v>700</v>
      </c>
      <c r="G59" s="3">
        <f>Historicals!G92</f>
        <v>885</v>
      </c>
      <c r="H59" s="3">
        <f>Historicals!H92</f>
        <v>1172</v>
      </c>
      <c r="I59" s="3">
        <f>Historicals!I92</f>
        <v>1151</v>
      </c>
      <c r="J59" s="3"/>
      <c r="K59" s="3"/>
      <c r="L59" s="90"/>
      <c r="M59" s="3"/>
      <c r="N59" s="3"/>
    </row>
    <row r="60" spans="1:14" x14ac:dyDescent="0.2">
      <c r="A60" s="82" t="s">
        <v>129</v>
      </c>
      <c r="B60" s="83" t="s">
        <v>158</v>
      </c>
      <c r="C60" s="83">
        <f>C59/B59-1</f>
        <v>-1.3618677042801508E-2</v>
      </c>
      <c r="D60" s="83">
        <f t="shared" ref="D60:I60" si="23">D59/C59-1</f>
        <v>-3.5502958579881616E-2</v>
      </c>
      <c r="E60" s="83">
        <f t="shared" si="23"/>
        <v>0.49897750511247452</v>
      </c>
      <c r="F60" s="83">
        <f t="shared" si="23"/>
        <v>-4.5020463847203263E-2</v>
      </c>
      <c r="G60" s="83">
        <f t="shared" si="23"/>
        <v>0.26428571428571423</v>
      </c>
      <c r="H60" s="83">
        <f t="shared" si="23"/>
        <v>0.32429378531073438</v>
      </c>
      <c r="I60" s="83">
        <f t="shared" si="23"/>
        <v>-1.7918088737201354E-2</v>
      </c>
      <c r="J60" s="83"/>
      <c r="K60" s="83"/>
      <c r="L60" s="83"/>
      <c r="M60" s="84"/>
      <c r="N60" s="84"/>
    </row>
    <row r="61" spans="1:14" x14ac:dyDescent="0.2">
      <c r="A61" t="s">
        <v>205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/>
      <c r="K61" s="3"/>
      <c r="L61" s="3"/>
      <c r="M61" s="3"/>
      <c r="N61" s="3"/>
    </row>
    <row r="62" spans="1:14" x14ac:dyDescent="0.2">
      <c r="A62" t="s">
        <v>206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2">
      <c r="A63" t="s">
        <v>207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0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/>
      <c r="K63" s="3"/>
      <c r="L63" s="3"/>
      <c r="M63" s="3"/>
      <c r="N63" s="3"/>
    </row>
    <row r="64" spans="1:14" x14ac:dyDescent="0.2">
      <c r="A64" s="30" t="s">
        <v>208</v>
      </c>
      <c r="B64" s="29">
        <f>Historicals!B94-Historicals!B87+Historicals!B88+Sheet2!B61</f>
        <v>-3440</v>
      </c>
      <c r="C64" s="29">
        <f>Historicals!C94-Historicals!C87+Historicals!C88+Sheet2!C61</f>
        <v>-5347</v>
      </c>
      <c r="D64" s="29">
        <f>Historicals!D94-Historicals!D87+Historicals!D88+Sheet2!D61</f>
        <v>-5882</v>
      </c>
      <c r="E64" s="29">
        <f>Historicals!E94-Historicals!E87+Historicals!E88+Sheet2!E61</f>
        <v>-5503</v>
      </c>
      <c r="F64" s="29">
        <f>Historicals!F94-Historicals!F87+Historicals!F88+Sheet2!F61</f>
        <v>-5618</v>
      </c>
      <c r="G64" s="29">
        <f>Historicals!G94-Historicals!G87+Historicals!G88+Sheet2!G61</f>
        <v>-10653</v>
      </c>
      <c r="H64" s="29">
        <f>Historicals!H94-Historicals!H87+Historicals!H88+Sheet2!H61</f>
        <v>-2246</v>
      </c>
      <c r="I64" s="29">
        <f>Historicals!I94-Historicals!I87+Historicals!I88+Sheet2!I61</f>
        <v>-5851</v>
      </c>
      <c r="J64" s="29"/>
      <c r="K64" s="29"/>
      <c r="L64" s="29"/>
      <c r="M64" s="29"/>
      <c r="N64" s="29"/>
    </row>
    <row r="65" spans="1:14" x14ac:dyDescent="0.2">
      <c r="A65" t="s">
        <v>209</v>
      </c>
      <c r="B65" s="3">
        <f>Historicals!B66+Historicals!B67+Historicals!B68+Historicals!B69+Historicals!B70</f>
        <v>1151</v>
      </c>
      <c r="C65" s="3">
        <f>Historicals!C66+Historicals!C67+Historicals!C68+Historicals!C69+Historicals!C70</f>
        <v>916</v>
      </c>
      <c r="D65" s="3">
        <f>Historicals!D66+Historicals!D67+Historicals!D68+Historicals!D69+Historicals!D70</f>
        <v>541</v>
      </c>
      <c r="E65" s="3">
        <f>Historicals!E66+Historicals!E67+Historicals!E68+Historicals!E69+Historicals!E70</f>
        <v>1540</v>
      </c>
      <c r="F65" s="3">
        <f>Historicals!F66+Historicals!F67+Historicals!F68+Historicals!F69+Historicals!F70</f>
        <v>1312</v>
      </c>
      <c r="G65" s="3">
        <f>Historicals!G66+Historicals!G67+Historicals!G68+Historicals!G69+Historicals!G70</f>
        <v>1191</v>
      </c>
      <c r="H65" s="3">
        <f>Historicals!H66+Historicals!H67+Historicals!H68+Historicals!H69+Historicals!H70</f>
        <v>885</v>
      </c>
      <c r="I65" s="3">
        <f>Historicals!I66+Historicals!I67+Historicals!I68+Historicals!I69+Historicals!I70</f>
        <v>802</v>
      </c>
      <c r="J65" s="3"/>
      <c r="K65" s="3"/>
      <c r="L65" s="3"/>
      <c r="M65" s="3"/>
      <c r="N65" s="3"/>
    </row>
    <row r="66" spans="1:14" x14ac:dyDescent="0.2">
      <c r="A66" s="30" t="s">
        <v>210</v>
      </c>
      <c r="B66" s="29">
        <f>Historicals!B99</f>
        <v>1632</v>
      </c>
      <c r="C66" s="29">
        <f>Historicals!C99</f>
        <v>-714</v>
      </c>
      <c r="D66" s="29">
        <f>Historicals!D99</f>
        <v>670</v>
      </c>
      <c r="E66" s="29">
        <f>Historicals!E99</f>
        <v>496</v>
      </c>
      <c r="F66" s="29">
        <f>Historicals!F99</f>
        <v>-1590</v>
      </c>
      <c r="G66" s="29">
        <f>Historicals!G99</f>
        <v>3882</v>
      </c>
      <c r="H66" s="29">
        <f>Historicals!H99</f>
        <v>1541</v>
      </c>
      <c r="I66" s="29">
        <f>Historicals!I99</f>
        <v>-1315</v>
      </c>
      <c r="J66" s="29"/>
      <c r="K66" s="29"/>
      <c r="L66" s="29"/>
      <c r="M66" s="29"/>
      <c r="N66" s="29"/>
    </row>
    <row r="67" spans="1:14" x14ac:dyDescent="0.2">
      <c r="A67" t="s">
        <v>211</v>
      </c>
      <c r="B67" s="3">
        <v>12707</v>
      </c>
      <c r="C67" s="3">
        <v>12258</v>
      </c>
      <c r="D67" s="3">
        <v>12407</v>
      </c>
      <c r="E67" s="3">
        <v>9812</v>
      </c>
      <c r="F67" s="3">
        <v>9040</v>
      </c>
      <c r="G67" s="3">
        <v>8055</v>
      </c>
      <c r="H67" s="3">
        <v>12767</v>
      </c>
      <c r="I67" s="3">
        <v>15281</v>
      </c>
      <c r="J67" s="3"/>
      <c r="K67" s="3"/>
      <c r="L67" s="3"/>
      <c r="M67" s="3"/>
      <c r="N67" s="3"/>
    </row>
    <row r="68" spans="1:14" ht="16" thickBot="1" x14ac:dyDescent="0.25">
      <c r="A68" s="6" t="s">
        <v>212</v>
      </c>
      <c r="B68" s="7">
        <f>B67+B66</f>
        <v>14339</v>
      </c>
      <c r="C68" s="7">
        <f t="shared" ref="C68:I68" si="24">C67+C66</f>
        <v>11544</v>
      </c>
      <c r="D68" s="7">
        <f t="shared" si="24"/>
        <v>13077</v>
      </c>
      <c r="E68" s="7">
        <f t="shared" si="24"/>
        <v>10308</v>
      </c>
      <c r="F68" s="7">
        <f t="shared" si="24"/>
        <v>7450</v>
      </c>
      <c r="G68" s="7">
        <f t="shared" si="24"/>
        <v>11937</v>
      </c>
      <c r="H68" s="7">
        <f t="shared" si="24"/>
        <v>14308</v>
      </c>
      <c r="I68" s="7">
        <f t="shared" si="24"/>
        <v>13966</v>
      </c>
      <c r="J68" s="7"/>
      <c r="K68" s="7"/>
      <c r="L68" s="7"/>
      <c r="M68" s="7"/>
      <c r="N68" s="7"/>
    </row>
    <row r="69" spans="1:14" ht="16" thickTop="1" x14ac:dyDescent="0.2">
      <c r="A69" s="1" t="s">
        <v>213</v>
      </c>
      <c r="B69" s="52">
        <f>(Historicals!B45+Historicals!B59)-Historicals!B25</f>
        <v>24077</v>
      </c>
      <c r="C69" s="52">
        <f>(Historicals!C45+Historicals!C59)-Historicals!C25</f>
        <v>23616</v>
      </c>
      <c r="D69" s="52">
        <f>(Historicals!D45+Historicals!D59)-Historicals!D25</f>
        <v>24925</v>
      </c>
      <c r="E69" s="52">
        <f>(Historicals!E45+Historicals!E59)-Historicals!E25</f>
        <v>24327</v>
      </c>
      <c r="F69" s="52">
        <f>(Historicals!F45+Historicals!F59)-Historicals!F25</f>
        <v>27117</v>
      </c>
      <c r="G69" s="52">
        <f>(Historicals!G45+Historicals!G59)-Historicals!G25</f>
        <v>31278</v>
      </c>
      <c r="H69" s="52">
        <f>(Historicals!H45+Historicals!H59)-Historicals!H25</f>
        <v>37525</v>
      </c>
      <c r="I69" s="52">
        <f>(Historicals!I45+Historicals!I59)-Historicals!I25</f>
        <v>42477</v>
      </c>
      <c r="J69" s="52"/>
      <c r="K69" s="52"/>
      <c r="L69" s="52"/>
      <c r="M69" s="52"/>
      <c r="N69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2023-10-05T10:37:27Z</dcterms:modified>
</cp:coreProperties>
</file>