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8400" activeTab="2"/>
  </bookViews>
  <sheets>
    <sheet name="Instructions" sheetId="1" r:id="rId1"/>
    <sheet name="Financial Statements" sheetId="2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  <c r="F30" i="3"/>
  <c r="D30" i="3"/>
  <c r="E40" i="3"/>
  <c r="F40" i="3"/>
  <c r="D40" i="3"/>
  <c r="E42" i="3"/>
  <c r="F42" i="3"/>
  <c r="D42" i="3"/>
  <c r="E43" i="3"/>
  <c r="F43" i="3"/>
  <c r="D43" i="3"/>
  <c r="E50" i="3"/>
  <c r="F50" i="3"/>
  <c r="D50" i="3"/>
  <c r="E51" i="3"/>
  <c r="F51" i="3"/>
  <c r="D51" i="3"/>
  <c r="C121" i="2"/>
  <c r="D121" i="2"/>
  <c r="B121" i="2"/>
  <c r="E41" i="3"/>
  <c r="F41" i="3"/>
  <c r="D41" i="3"/>
  <c r="E47" i="3"/>
  <c r="F47" i="3"/>
  <c r="D47" i="3"/>
  <c r="E48" i="3"/>
  <c r="F48" i="3"/>
  <c r="D48" i="3"/>
  <c r="E49" i="3"/>
  <c r="F49" i="3"/>
  <c r="D49" i="3"/>
  <c r="E37" i="3"/>
  <c r="F37" i="3"/>
  <c r="D37" i="3"/>
  <c r="E36" i="3"/>
  <c r="F36" i="3"/>
  <c r="D36" i="3"/>
  <c r="E35" i="3"/>
  <c r="F35" i="3"/>
  <c r="D35" i="3"/>
  <c r="E34" i="3"/>
  <c r="F34" i="3"/>
  <c r="D34" i="3"/>
  <c r="D119" i="2"/>
  <c r="C119" i="2"/>
  <c r="B119" i="2"/>
  <c r="D118" i="2"/>
  <c r="C118" i="2"/>
  <c r="B118" i="2"/>
  <c r="E31" i="3"/>
  <c r="F31" i="3"/>
  <c r="D31" i="3"/>
  <c r="E28" i="3"/>
  <c r="F28" i="3"/>
  <c r="D28" i="3"/>
  <c r="E27" i="3"/>
  <c r="F27" i="3"/>
  <c r="D27" i="3"/>
  <c r="E26" i="3"/>
  <c r="F26" i="3"/>
  <c r="D26" i="3"/>
  <c r="E25" i="3"/>
  <c r="F25" i="3"/>
  <c r="D25" i="3"/>
  <c r="E22" i="3"/>
  <c r="F22" i="3"/>
  <c r="D22" i="3"/>
  <c r="E18" i="3"/>
  <c r="F18" i="3"/>
  <c r="D18" i="3"/>
  <c r="E19" i="3"/>
  <c r="F19" i="3"/>
  <c r="D19" i="3"/>
  <c r="E20" i="3"/>
  <c r="F20" i="3"/>
  <c r="D20" i="3"/>
  <c r="E21" i="3"/>
  <c r="F21" i="3"/>
  <c r="D21" i="3"/>
  <c r="E17" i="3"/>
  <c r="F17" i="3"/>
  <c r="D17" i="3"/>
  <c r="C10" i="2"/>
  <c r="D10" i="2"/>
  <c r="B10" i="2"/>
  <c r="D10" i="3"/>
  <c r="D117" i="2"/>
  <c r="F11" i="3" s="1"/>
  <c r="C117" i="2"/>
  <c r="E11" i="3" s="1"/>
  <c r="B117" i="2"/>
  <c r="D11" i="3" s="1"/>
  <c r="D116" i="2"/>
  <c r="F10" i="3" s="1"/>
  <c r="C116" i="2"/>
  <c r="E10" i="3" s="1"/>
  <c r="B116" i="2"/>
  <c r="D115" i="2"/>
  <c r="F9" i="3" s="1"/>
  <c r="C115" i="2"/>
  <c r="E9" i="3" s="1"/>
  <c r="B115" i="2"/>
  <c r="D9" i="3" s="1"/>
  <c r="B112" i="2"/>
  <c r="C113" i="2"/>
  <c r="C114" i="2" s="1"/>
  <c r="E8" i="3" s="1"/>
  <c r="D113" i="2"/>
  <c r="D114" i="2" s="1"/>
  <c r="F8" i="3" s="1"/>
  <c r="B113" i="2"/>
  <c r="B114" i="2" s="1"/>
  <c r="D8" i="3" s="1"/>
  <c r="C112" i="2"/>
  <c r="D112" i="2"/>
  <c r="D12" i="3" l="1"/>
  <c r="E12" i="3"/>
  <c r="F12" i="3"/>
  <c r="D49" i="2" l="1"/>
  <c r="D50" i="2"/>
  <c r="D69" i="2"/>
  <c r="C69" i="2"/>
  <c r="D61" i="2"/>
  <c r="D56" i="2"/>
  <c r="D43" i="2"/>
  <c r="C106" i="2"/>
  <c r="D106" i="2"/>
  <c r="B106" i="2"/>
  <c r="C100" i="2"/>
  <c r="D100" i="2"/>
  <c r="B100" i="2"/>
  <c r="F14" i="3" l="1"/>
  <c r="F13" i="3" s="1"/>
  <c r="F5" i="3"/>
  <c r="F7" i="3"/>
  <c r="F6" i="3"/>
  <c r="D62" i="2"/>
  <c r="D70" i="2" s="1"/>
  <c r="B69" i="2"/>
  <c r="C61" i="2"/>
  <c r="B61" i="2"/>
  <c r="B56" i="2"/>
  <c r="B62" i="2" s="1"/>
  <c r="B70" i="2" s="1"/>
  <c r="C56" i="2"/>
  <c r="B49" i="2"/>
  <c r="C49" i="2"/>
  <c r="B43" i="2"/>
  <c r="C43" i="2"/>
  <c r="B22" i="2"/>
  <c r="B23" i="2" s="1"/>
  <c r="B26" i="2" s="1"/>
  <c r="B80" i="2" s="1"/>
  <c r="B93" i="2" s="1"/>
  <c r="C22" i="2"/>
  <c r="C23" i="2" s="1"/>
  <c r="C26" i="2" s="1"/>
  <c r="C80" i="2" s="1"/>
  <c r="C93" i="2" s="1"/>
  <c r="D22" i="2"/>
  <c r="D23" i="2" s="1"/>
  <c r="D26" i="2" s="1"/>
  <c r="D80" i="2" s="1"/>
  <c r="D93" i="2" s="1"/>
  <c r="E14" i="3" l="1"/>
  <c r="E13" i="3" s="1"/>
  <c r="E5" i="3"/>
  <c r="C50" i="2"/>
  <c r="D14" i="3"/>
  <c r="D13" i="3" s="1"/>
  <c r="D5" i="3"/>
  <c r="B50" i="2"/>
  <c r="E7" i="3"/>
  <c r="E6" i="3"/>
  <c r="C62" i="2"/>
  <c r="C70" i="2" s="1"/>
  <c r="D7" i="3"/>
  <c r="D6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<sst xmlns="http://schemas.openxmlformats.org/spreadsheetml/2006/main" count="218" uniqueCount="211">
  <si>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</si>
  <si>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</si>
  <si>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</si>
  <si>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</si>
  <si>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</si>
  <si>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</si>
  <si>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</si>
  <si>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</si>
  <si>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</si>
  <si>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</si>
  <si>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</si>
  <si>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</si>
  <si>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</si>
  <si>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</si>
  <si>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</si>
  <si>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</si>
  <si>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</si>
  <si>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</si>
  <si>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</si>
  <si>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</si>
  <si>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</si>
  <si>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</si>
  <si>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</si>
  <si>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</si>
  <si>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</si>
  <si>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</si>
  <si>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</si>
  <si>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</si>
  <si>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</si>
  <si>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</si>
  <si>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</si>
  <si>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</si>
  <si>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</si>
  <si>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</si>
  <si>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</si>
  <si>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</si>
  <si>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</si>
  <si>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</si>
  <si>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</si>
  <si>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</si>
  <si>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</si>
  <si>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</si>
  <si>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</si>
  <si>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</si>
  <si>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</si>
  <si>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</si>
  <si>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</si>
  <si>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</si>
  <si>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</si>
  <si>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</si>
  <si>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</si>
  <si>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</si>
  <si>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</si>
  <si>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</si>
  <si>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</si>
  <si>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</si>
  <si>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</si>
  <si>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</si>
  <si>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</si>
  <si>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</si>
  <si>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</si>
  <si>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</si>
  <si>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</si>
  <si>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</si>
  <si>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</si>
  <si>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</si>
  <si>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</si>
  <si>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</si>
  <si>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</si>
  <si>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Net income</t>
  </si>
  <si>
    <t>Operating Expenses :</t>
  </si>
  <si>
    <t xml:space="preserve">Fulfillment </t>
  </si>
  <si>
    <r>
      <t>T</t>
    </r>
    <r>
      <rPr>
        <sz val="11"/>
        <color theme="1"/>
        <rFont val="Calibri"/>
        <family val="2"/>
        <scheme val="minor"/>
      </rPr>
      <t xml:space="preserve">echnology and Content </t>
    </r>
  </si>
  <si>
    <t xml:space="preserve">Marketing </t>
  </si>
  <si>
    <t xml:space="preserve">General and Admin </t>
  </si>
  <si>
    <t xml:space="preserve">Other Operating Expense (Income) , Net </t>
  </si>
  <si>
    <t xml:space="preserve">Total Operating Expenses </t>
  </si>
  <si>
    <t xml:space="preserve">Operating Income </t>
  </si>
  <si>
    <t xml:space="preserve">Interest Income </t>
  </si>
  <si>
    <t xml:space="preserve">Interest Expense </t>
  </si>
  <si>
    <t xml:space="preserve">Other Income (expense), Net </t>
  </si>
  <si>
    <t xml:space="preserve">Total non-operating  Income (expense) </t>
  </si>
  <si>
    <t xml:space="preserve">Income Before Income taxes </t>
  </si>
  <si>
    <t xml:space="preserve">Provision for Income taxes </t>
  </si>
  <si>
    <t xml:space="preserve">Equity- Methord Investment Activity, Net of Tax </t>
  </si>
  <si>
    <t xml:space="preserve">Net Income </t>
  </si>
  <si>
    <t xml:space="preserve">Earnings Per Share </t>
  </si>
  <si>
    <t xml:space="preserve">Basic </t>
  </si>
  <si>
    <t xml:space="preserve">Diluted </t>
  </si>
  <si>
    <t xml:space="preserve">Weighted-Average shares used in computation of earnings per share </t>
  </si>
  <si>
    <t xml:space="preserve">ASSETS </t>
  </si>
  <si>
    <t>Current assets:</t>
  </si>
  <si>
    <t>Cash and cash equivalents</t>
  </si>
  <si>
    <t>Marketable securities</t>
  </si>
  <si>
    <t>Inventories</t>
  </si>
  <si>
    <t xml:space="preserve">Accounts receivable, net and others </t>
  </si>
  <si>
    <t>Total current assets</t>
  </si>
  <si>
    <t>Non Current Assets:</t>
  </si>
  <si>
    <t>Property, plant and equipment, net</t>
  </si>
  <si>
    <t xml:space="preserve">Operating Leases </t>
  </si>
  <si>
    <t xml:space="preserve">Goodwill </t>
  </si>
  <si>
    <t xml:space="preserve">Other Assets </t>
  </si>
  <si>
    <t>Total Non - Current assets</t>
  </si>
  <si>
    <t>-</t>
  </si>
  <si>
    <t xml:space="preserve">Total Assets </t>
  </si>
  <si>
    <t xml:space="preserve">LIABILITIES </t>
  </si>
  <si>
    <t>Current liabilities:</t>
  </si>
  <si>
    <t>Accounts payable</t>
  </si>
  <si>
    <t xml:space="preserve">Accrued Expenses and other </t>
  </si>
  <si>
    <t xml:space="preserve">Unearned revenue </t>
  </si>
  <si>
    <t xml:space="preserve">Total Current Liabilities </t>
  </si>
  <si>
    <t>Non current liabilities:</t>
  </si>
  <si>
    <t xml:space="preserve">Long-Term Lease Liabilities </t>
  </si>
  <si>
    <t xml:space="preserve"> Long Term Debt </t>
  </si>
  <si>
    <t xml:space="preserve">Other Long-Term Liabilities </t>
  </si>
  <si>
    <t xml:space="preserve">Total Non - Current Liabilities </t>
  </si>
  <si>
    <t xml:space="preserve">SHAREHOLDER EQUITY </t>
  </si>
  <si>
    <t xml:space="preserve">TOTAL LIABILITIES </t>
  </si>
  <si>
    <t xml:space="preserve">Prefferd stock , common stock. </t>
  </si>
  <si>
    <t xml:space="preserve">Treasury Stock, at cost </t>
  </si>
  <si>
    <t xml:space="preserve">Additional Paid In Capital </t>
  </si>
  <si>
    <t xml:space="preserve">Accumulated other comprehensive Income (loss) </t>
  </si>
  <si>
    <t xml:space="preserve">Retained Earnings </t>
  </si>
  <si>
    <t xml:space="preserve">Total Stockholders equity 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</si>
  <si>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</si>
  <si>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</si>
  <si>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</si>
  <si>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</si>
  <si>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Share based compensation expense</t>
  </si>
  <si>
    <t xml:space="preserve">Other Operating Expense (income), net </t>
  </si>
  <si>
    <t xml:space="preserve">Other Expense (income), net </t>
  </si>
  <si>
    <t xml:space="preserve">Defferd Income Taxes </t>
  </si>
  <si>
    <t xml:space="preserve">Depreciation and Amortization </t>
  </si>
  <si>
    <t>Changes in operating assets and liabilities:</t>
  </si>
  <si>
    <t>Accounts receivable, net and other</t>
  </si>
  <si>
    <t xml:space="preserve">Accrued Expenses and Other </t>
  </si>
  <si>
    <t xml:space="preserve">Unearned Revenue </t>
  </si>
  <si>
    <t>Cash generated by operating activities</t>
  </si>
  <si>
    <t>Investing activities:</t>
  </si>
  <si>
    <t xml:space="preserve">Purchases of Property and Eqipment </t>
  </si>
  <si>
    <t xml:space="preserve">Proceeds from property abd eqipment sales and incentives </t>
  </si>
  <si>
    <t xml:space="preserve">Acquisitions , net of cash acquired and other </t>
  </si>
  <si>
    <t xml:space="preserve">Sales and maturities of marketable securities </t>
  </si>
  <si>
    <t xml:space="preserve">Purchases marketable securities </t>
  </si>
  <si>
    <t>Cash generated by/(used in) investing activities</t>
  </si>
  <si>
    <t>Financing activities:</t>
  </si>
  <si>
    <t>Proceeds form long-term debt and other</t>
  </si>
  <si>
    <t xml:space="preserve">Prinicipal repayments of finance leases </t>
  </si>
  <si>
    <t>Prinicipal repayments of financing obligations</t>
  </si>
  <si>
    <t xml:space="preserve">Net cash Provided by (used in) financing activities </t>
  </si>
  <si>
    <t xml:space="preserve">Foreign Currency effect on cash, cash equivalents and restricted cash </t>
  </si>
  <si>
    <t xml:space="preserve">Net Increse ( Decrese) in cash, cash equivalents, and restricted cash </t>
  </si>
  <si>
    <t xml:space="preserve">CASH, CASH EQUIVALENTS , AND RESTRICTED CASH, END OF PERIOD </t>
  </si>
  <si>
    <t xml:space="preserve">Current Asset/Current Liability </t>
  </si>
  <si>
    <t>(Cash+Current Marketable Securuties + Reciveables)/ Current Liabilities)</t>
  </si>
  <si>
    <t xml:space="preserve">(Cash+Marketable Securites)/ Current Liablities </t>
  </si>
  <si>
    <t xml:space="preserve">(Cash+Mrt.sec. + Recieveables)/Daily cash Expenditures </t>
  </si>
  <si>
    <t>(Average Inventory /COGS)*365</t>
  </si>
  <si>
    <t>(Average Accounts Payable/ COGS)*365</t>
  </si>
  <si>
    <t>(Average Accounts Reciveables/Revenue)* 365</t>
  </si>
  <si>
    <t>(Inventory Days +Reciveable Dayable-Payable Days)</t>
  </si>
  <si>
    <t>Working Capital/ Sales X 100</t>
  </si>
  <si>
    <t>(Cash+Current Marketable Securuties + Reciveables)</t>
  </si>
  <si>
    <t xml:space="preserve">Non-Cash Charges </t>
  </si>
  <si>
    <t xml:space="preserve">Annual Operating Expenses - Noncash Charges/ 365 Daily Cash Expenses </t>
  </si>
  <si>
    <t xml:space="preserve">Average Inventory </t>
  </si>
  <si>
    <t>Average Accounts Payable</t>
  </si>
  <si>
    <t xml:space="preserve">Average Accounts Reciveable </t>
  </si>
  <si>
    <t xml:space="preserve">COGS. </t>
  </si>
  <si>
    <t xml:space="preserve">Revenue </t>
  </si>
  <si>
    <t xml:space="preserve">Total Current Assets - Toatal current Liabilities </t>
  </si>
  <si>
    <t xml:space="preserve">Gross Profit/ Revenue </t>
  </si>
  <si>
    <t xml:space="preserve">EBITA/Total Sales </t>
  </si>
  <si>
    <t xml:space="preserve">Earnings + Interest+Income Tax +D&amp;A Expense </t>
  </si>
  <si>
    <t xml:space="preserve">Operating Profit/ Revenue </t>
  </si>
  <si>
    <t>Operating Profit</t>
  </si>
  <si>
    <t xml:space="preserve">Net Income/ Revenue </t>
  </si>
  <si>
    <t xml:space="preserve">Gross Profit </t>
  </si>
  <si>
    <t xml:space="preserve">Gross Margin </t>
  </si>
  <si>
    <t xml:space="preserve">Operating Profit </t>
  </si>
  <si>
    <t xml:space="preserve">Total Debt/ Total Equity </t>
  </si>
  <si>
    <t>Total Debt/Total Assets</t>
  </si>
  <si>
    <t xml:space="preserve">Total Debt/ Total Debt + Total Equity </t>
  </si>
  <si>
    <t xml:space="preserve">Interest Coverage = EBIT/Interest </t>
  </si>
  <si>
    <t xml:space="preserve">FCFE/No of Shares </t>
  </si>
  <si>
    <t xml:space="preserve">Cash From Operations - Capital Expenditures+ Net Debt Issued. </t>
  </si>
  <si>
    <t>Cash Paid for Interest on financing obligation</t>
  </si>
  <si>
    <t xml:space="preserve">Repayments of long-term debt and other </t>
  </si>
  <si>
    <t xml:space="preserve">Revenue/Average Total Assets </t>
  </si>
  <si>
    <t xml:space="preserve">Revenue/ Average Net Fixed Assets </t>
  </si>
  <si>
    <t xml:space="preserve">COGS/Average Inventory </t>
  </si>
  <si>
    <t xml:space="preserve">Net Income/Average Total Assets </t>
  </si>
  <si>
    <t xml:space="preserve">Average Total Assets </t>
  </si>
  <si>
    <t xml:space="preserve"> Average Net Fixed Assets</t>
  </si>
  <si>
    <t>Stock Price/Earnings Per Share</t>
  </si>
  <si>
    <t xml:space="preserve">Net Income -Prefferd Divident/ Wtd Avg No of Common Shs Outstanding </t>
  </si>
  <si>
    <t xml:space="preserve">Market Price per Share(Market Cap) / Book Value Per Share </t>
  </si>
  <si>
    <t xml:space="preserve">Total Assets - Total Liabilities / Common Shares Outstanding </t>
  </si>
  <si>
    <t xml:space="preserve">DPS/EPS or Total Dividend Paid / Total Earnings </t>
  </si>
  <si>
    <t xml:space="preserve">Annualized Dividend Amount/ Weighted average Share Count </t>
  </si>
  <si>
    <t xml:space="preserve">DPS/Share Price </t>
  </si>
  <si>
    <t xml:space="preserve">Net Income/shareholders equity </t>
  </si>
  <si>
    <t>EBIT/(Equity + Term Debt)</t>
  </si>
  <si>
    <t>EV/EBITDA</t>
  </si>
  <si>
    <t>Market Cap + total debt - (Cash and Equvivalent)</t>
  </si>
  <si>
    <t xml:space="preserve">Share Price </t>
  </si>
  <si>
    <t xml:space="preserve">Market Cap </t>
  </si>
  <si>
    <t>Share Price/BV per share or Market Cap/Total Shareholder equity</t>
  </si>
  <si>
    <t>EBIT/(Interest + Debt Repayment) debt repayment can be found in cash flow statement</t>
  </si>
  <si>
    <t>Include only Term debt in long term liabilities for debt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</si>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</sst>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1" applyNumberFormat="1" applyFont="1" applyBorder="1"/>
    <xf numFmtId="0" fontId="0" fillId="0" borderId="1" xfId="0" applyBorder="1"/>
    <xf numFmtId="165" fontId="0" fillId="0" borderId="0" xfId="0" applyNumberFormat="1"/>
    <xf numFmtId="0" fontId="8" fillId="0" borderId="0" xfId="0" applyFont="1" applyAlignment="1">
      <alignment horizontal="left" indent="1"/>
    </xf>
    <xf numFmtId="4" fontId="0" fillId="0" borderId="0" xfId="0" applyNumberFormat="1"/>
    <xf numFmtId="0" fontId="2" fillId="0" borderId="3" xfId="0" applyFont="1" applyBorder="1"/>
    <xf numFmtId="165" fontId="2" fillId="0" borderId="3" xfId="1" applyNumberFormat="1" applyFont="1" applyBorder="1"/>
    <xf numFmtId="165" fontId="1" fillId="0" borderId="0" xfId="1" applyNumberFormat="1" applyFont="1" applyBorder="1"/>
    <xf numFmtId="165" fontId="2" fillId="0" borderId="3" xfId="0" applyNumberFormat="1" applyFont="1" applyBorder="1"/>
    <xf numFmtId="165" fontId="0" fillId="0" borderId="0" xfId="1" applyNumberFormat="1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 indent="1"/>
    </xf>
    <xf numFmtId="0" fontId="0" fillId="5" borderId="0" xfId="0" applyFill="1" applyAlignment="1">
      <alignment horizontal="left" indent="1"/>
    </xf>
    <xf numFmtId="0" fontId="0" fillId="6" borderId="0" xfId="0" applyFill="1" applyAlignment="1">
      <alignment horizontal="left" indent="1"/>
    </xf>
    <xf numFmtId="165" fontId="0" fillId="0" borderId="1" xfId="0" applyNumberFormat="1" applyBorder="1"/>
    <xf numFmtId="2" fontId="0" fillId="0" borderId="0" xfId="0" applyNumberFormat="1"/>
    <xf numFmtId="164" fontId="0" fillId="0" borderId="0" xfId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9" sqref="A9"/>
    </sheetView>
  </sheetViews>
  <sheetFormatPr defaultColWidth="8.77734375" defaultRowHeight="14.4" x14ac:dyDescent="0.3"/>
  <cols>
    <col min="1" max="1" width="157.777343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54" workbookViewId="0">
      <selection activeCell="A54" sqref="A54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  <col min="5" max="5" width="9.109375" bestFit="1" customWidth="1"/>
  </cols>
  <sheetData>
    <row r="1" spans="1:10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43" t="s">
        <v>10</v>
      </c>
      <c r="B2" s="43"/>
      <c r="C2" s="43"/>
      <c r="D2" s="43"/>
    </row>
    <row r="3" spans="1:10" x14ac:dyDescent="0.3">
      <c r="B3" s="42" t="s">
        <v>57</v>
      </c>
      <c r="C3" s="42"/>
      <c r="D3" s="42"/>
    </row>
    <row r="4" spans="1:10" x14ac:dyDescent="0.3">
      <c r="B4" s="9">
        <v>2019</v>
      </c>
      <c r="C4" s="9">
        <v>2018</v>
      </c>
      <c r="D4" s="9">
        <v>2017</v>
      </c>
    </row>
    <row r="5" spans="1:10" x14ac:dyDescent="0.3">
      <c r="A5" t="s">
        <v>64</v>
      </c>
    </row>
    <row r="6" spans="1:10" x14ac:dyDescent="0.3">
      <c r="A6" s="1" t="s">
        <v>65</v>
      </c>
      <c r="B6" s="10">
        <v>160408</v>
      </c>
      <c r="C6" s="10">
        <v>141915</v>
      </c>
      <c r="D6" s="10">
        <v>118573</v>
      </c>
    </row>
    <row r="7" spans="1:10" x14ac:dyDescent="0.3">
      <c r="A7" s="1" t="s">
        <v>66</v>
      </c>
      <c r="B7" s="10">
        <v>120114</v>
      </c>
      <c r="C7" s="10">
        <v>90972</v>
      </c>
      <c r="D7" s="10">
        <v>59293</v>
      </c>
    </row>
    <row r="8" spans="1:10" x14ac:dyDescent="0.3">
      <c r="A8" s="9" t="s">
        <v>67</v>
      </c>
      <c r="B8" s="25">
        <v>280522</v>
      </c>
      <c r="C8" s="25">
        <v>232887</v>
      </c>
      <c r="D8" s="25">
        <v>177866</v>
      </c>
      <c r="E8" t="s">
        <v>169</v>
      </c>
    </row>
    <row r="9" spans="1:10" x14ac:dyDescent="0.3">
      <c r="A9" t="s">
        <v>68</v>
      </c>
      <c r="B9" s="10">
        <v>165536</v>
      </c>
      <c r="C9" s="10">
        <v>139156</v>
      </c>
      <c r="D9" s="10">
        <v>111934</v>
      </c>
      <c r="E9" t="s">
        <v>168</v>
      </c>
    </row>
    <row r="10" spans="1:10" x14ac:dyDescent="0.3">
      <c r="A10" s="9" t="s">
        <v>177</v>
      </c>
      <c r="B10" s="17">
        <f>B8-B9</f>
        <v>114986</v>
      </c>
      <c r="C10" s="17">
        <f t="shared" ref="C10:D10" si="0">C8-C9</f>
        <v>93731</v>
      </c>
      <c r="D10" s="17">
        <f t="shared" si="0"/>
        <v>65932</v>
      </c>
      <c r="E10" t="s">
        <v>178</v>
      </c>
    </row>
    <row r="11" spans="1:10" x14ac:dyDescent="0.3">
      <c r="A11" s="18" t="s">
        <v>70</v>
      </c>
      <c r="B11" s="10"/>
      <c r="C11" s="10"/>
      <c r="D11" s="10"/>
    </row>
    <row r="12" spans="1:10" x14ac:dyDescent="0.3">
      <c r="A12" t="s">
        <v>71</v>
      </c>
      <c r="B12" s="32">
        <v>40232</v>
      </c>
      <c r="C12" s="32">
        <v>34027</v>
      </c>
      <c r="D12" s="32">
        <v>25249</v>
      </c>
    </row>
    <row r="13" spans="1:10" x14ac:dyDescent="0.3">
      <c r="A13" s="9" t="s">
        <v>72</v>
      </c>
      <c r="B13" s="32">
        <v>35931</v>
      </c>
      <c r="C13" s="32">
        <v>28837</v>
      </c>
      <c r="D13" s="32">
        <v>22620</v>
      </c>
    </row>
    <row r="14" spans="1:10" x14ac:dyDescent="0.3">
      <c r="A14" t="s">
        <v>73</v>
      </c>
      <c r="B14" s="10">
        <v>18878</v>
      </c>
      <c r="C14" s="10">
        <v>13814</v>
      </c>
      <c r="D14" s="10">
        <v>10069</v>
      </c>
    </row>
    <row r="15" spans="1:10" x14ac:dyDescent="0.3">
      <c r="A15" s="1" t="s">
        <v>74</v>
      </c>
      <c r="B15" s="10">
        <v>5203</v>
      </c>
      <c r="C15" s="10">
        <v>4336</v>
      </c>
      <c r="D15" s="10">
        <v>3674</v>
      </c>
    </row>
    <row r="16" spans="1:10" x14ac:dyDescent="0.3">
      <c r="A16" s="1" t="s">
        <v>75</v>
      </c>
      <c r="B16" s="10">
        <v>201</v>
      </c>
      <c r="C16" s="10">
        <v>296</v>
      </c>
      <c r="D16" s="10">
        <v>214</v>
      </c>
    </row>
    <row r="17" spans="1:5" x14ac:dyDescent="0.3">
      <c r="A17" s="11" t="s">
        <v>76</v>
      </c>
      <c r="B17" s="12">
        <v>265981</v>
      </c>
      <c r="C17" s="12">
        <v>220466</v>
      </c>
      <c r="D17" s="12">
        <v>173760</v>
      </c>
      <c r="E17" s="27"/>
    </row>
    <row r="18" spans="1:5" s="11" customFormat="1" x14ac:dyDescent="0.3">
      <c r="A18" s="11" t="s">
        <v>77</v>
      </c>
      <c r="B18" s="12">
        <v>14541</v>
      </c>
      <c r="C18" s="12">
        <v>12421</v>
      </c>
      <c r="D18" s="12">
        <v>4106</v>
      </c>
      <c r="E18" s="39" t="s">
        <v>179</v>
      </c>
    </row>
    <row r="19" spans="1:5" x14ac:dyDescent="0.3">
      <c r="A19" t="s">
        <v>78</v>
      </c>
      <c r="B19" s="10">
        <v>832</v>
      </c>
      <c r="C19" s="10">
        <v>440</v>
      </c>
      <c r="D19" s="10">
        <v>202</v>
      </c>
    </row>
    <row r="20" spans="1:5" x14ac:dyDescent="0.3">
      <c r="A20" s="26" t="s">
        <v>79</v>
      </c>
      <c r="B20" s="12">
        <v>-1600</v>
      </c>
      <c r="C20" s="12">
        <v>-1417</v>
      </c>
      <c r="D20" s="12">
        <v>-848</v>
      </c>
    </row>
    <row r="21" spans="1:5" x14ac:dyDescent="0.3">
      <c r="A21" t="s">
        <v>80</v>
      </c>
      <c r="B21" s="10">
        <v>203</v>
      </c>
      <c r="C21" s="10">
        <v>-183</v>
      </c>
      <c r="D21" s="10">
        <v>346</v>
      </c>
    </row>
    <row r="22" spans="1:5" ht="15" thickBot="1" x14ac:dyDescent="0.35">
      <c r="A22" s="13" t="s">
        <v>81</v>
      </c>
      <c r="B22" s="14">
        <f>B19+B20+B21</f>
        <v>-565</v>
      </c>
      <c r="C22" s="14">
        <f>C19+C20+C21</f>
        <v>-1160</v>
      </c>
      <c r="D22" s="14">
        <f>D19+D20+D21</f>
        <v>-300</v>
      </c>
      <c r="E22" s="27"/>
    </row>
    <row r="23" spans="1:5" ht="15" thickTop="1" x14ac:dyDescent="0.3">
      <c r="A23" t="s">
        <v>82</v>
      </c>
      <c r="B23" s="27">
        <f>B18+B22</f>
        <v>13976</v>
      </c>
      <c r="C23" s="27">
        <f t="shared" ref="C23:D23" si="1">C18+C22</f>
        <v>11261</v>
      </c>
      <c r="D23" s="27">
        <f t="shared" si="1"/>
        <v>3806</v>
      </c>
    </row>
    <row r="24" spans="1:5" x14ac:dyDescent="0.3">
      <c r="A24" s="1" t="s">
        <v>83</v>
      </c>
      <c r="B24" s="15">
        <v>-2374</v>
      </c>
      <c r="C24" s="15">
        <v>-1197</v>
      </c>
      <c r="D24" s="15">
        <v>-769</v>
      </c>
    </row>
    <row r="25" spans="1:5" x14ac:dyDescent="0.3">
      <c r="A25" s="28" t="s">
        <v>84</v>
      </c>
      <c r="B25" s="15">
        <v>-14</v>
      </c>
      <c r="C25" s="15">
        <v>9</v>
      </c>
      <c r="D25" s="15">
        <v>-4</v>
      </c>
    </row>
    <row r="26" spans="1:5" x14ac:dyDescent="0.3">
      <c r="A26" s="30" t="s">
        <v>85</v>
      </c>
      <c r="B26" s="33">
        <f t="shared" ref="B26:C26" si="2">B23+(B24)+(B25)</f>
        <v>11588</v>
      </c>
      <c r="C26" s="33">
        <f t="shared" si="2"/>
        <v>10073</v>
      </c>
      <c r="D26" s="33">
        <f>D23+(D24)+(D25)</f>
        <v>3033</v>
      </c>
    </row>
    <row r="27" spans="1:5" x14ac:dyDescent="0.3">
      <c r="A27" s="1" t="s">
        <v>86</v>
      </c>
      <c r="B27" s="16"/>
      <c r="C27" s="16"/>
      <c r="D27" s="16"/>
    </row>
    <row r="28" spans="1:5" x14ac:dyDescent="0.3">
      <c r="A28" s="1" t="s">
        <v>87</v>
      </c>
      <c r="B28" s="29">
        <v>23.46</v>
      </c>
      <c r="C28" s="29">
        <v>20.68</v>
      </c>
      <c r="D28">
        <v>6.32</v>
      </c>
    </row>
    <row r="29" spans="1:5" x14ac:dyDescent="0.3">
      <c r="A29" s="1" t="s">
        <v>88</v>
      </c>
      <c r="B29">
        <v>23.01</v>
      </c>
      <c r="C29">
        <v>20.14</v>
      </c>
      <c r="D29">
        <v>6.15</v>
      </c>
    </row>
    <row r="30" spans="1:5" x14ac:dyDescent="0.3">
      <c r="A30" s="1" t="s">
        <v>89</v>
      </c>
    </row>
    <row r="31" spans="1:5" x14ac:dyDescent="0.3">
      <c r="A31" s="1" t="s">
        <v>87</v>
      </c>
      <c r="B31">
        <v>494</v>
      </c>
      <c r="C31">
        <v>487</v>
      </c>
      <c r="D31">
        <v>480</v>
      </c>
    </row>
    <row r="32" spans="1:5" x14ac:dyDescent="0.3">
      <c r="A32" s="1" t="s">
        <v>88</v>
      </c>
      <c r="B32">
        <v>504</v>
      </c>
      <c r="C32">
        <v>500</v>
      </c>
      <c r="D32">
        <v>493</v>
      </c>
    </row>
    <row r="33" spans="1:4" x14ac:dyDescent="0.3">
      <c r="A33" s="1"/>
    </row>
    <row r="34" spans="1:4" x14ac:dyDescent="0.3">
      <c r="A34" s="43" t="s">
        <v>12</v>
      </c>
      <c r="B34" s="43"/>
      <c r="C34" s="43"/>
      <c r="D34" s="43"/>
    </row>
    <row r="35" spans="1:4" x14ac:dyDescent="0.3">
      <c r="B35" s="42" t="s">
        <v>58</v>
      </c>
      <c r="C35" s="42"/>
      <c r="D35" s="42"/>
    </row>
    <row r="36" spans="1:4" x14ac:dyDescent="0.3">
      <c r="B36" s="9">
        <v>2019</v>
      </c>
      <c r="C36" s="9">
        <v>2018</v>
      </c>
      <c r="D36" s="9">
        <v>2017</v>
      </c>
    </row>
    <row r="37" spans="1:4" x14ac:dyDescent="0.3">
      <c r="A37" s="24" t="s">
        <v>90</v>
      </c>
    </row>
    <row r="38" spans="1:4" x14ac:dyDescent="0.3">
      <c r="A38" t="s">
        <v>91</v>
      </c>
    </row>
    <row r="39" spans="1:4" x14ac:dyDescent="0.3">
      <c r="A39" s="37" t="s">
        <v>92</v>
      </c>
      <c r="B39" s="10">
        <v>36092</v>
      </c>
      <c r="C39" s="10">
        <v>31750</v>
      </c>
      <c r="D39" s="10">
        <v>20522</v>
      </c>
    </row>
    <row r="40" spans="1:4" x14ac:dyDescent="0.3">
      <c r="A40" s="37" t="s">
        <v>93</v>
      </c>
      <c r="B40" s="10">
        <v>18929</v>
      </c>
      <c r="C40" s="10">
        <v>9500</v>
      </c>
      <c r="D40" s="10">
        <v>10464</v>
      </c>
    </row>
    <row r="41" spans="1:4" x14ac:dyDescent="0.3">
      <c r="A41" s="1" t="s">
        <v>94</v>
      </c>
      <c r="B41" s="10">
        <v>20497</v>
      </c>
      <c r="C41" s="10">
        <v>17174</v>
      </c>
      <c r="D41" s="10">
        <v>16047</v>
      </c>
    </row>
    <row r="42" spans="1:4" x14ac:dyDescent="0.3">
      <c r="A42" s="1" t="s">
        <v>95</v>
      </c>
      <c r="B42" s="10">
        <v>20816</v>
      </c>
      <c r="C42" s="10">
        <v>16677</v>
      </c>
      <c r="D42" s="10">
        <v>13164</v>
      </c>
    </row>
    <row r="43" spans="1:4" x14ac:dyDescent="0.3">
      <c r="A43" s="30" t="s">
        <v>96</v>
      </c>
      <c r="B43" s="31">
        <f>SUM(B39:B42,)</f>
        <v>96334</v>
      </c>
      <c r="C43" s="31">
        <f>SUM(C39:C42,)</f>
        <v>75101</v>
      </c>
      <c r="D43" s="31">
        <f>SUM(D39:D42)</f>
        <v>60197</v>
      </c>
    </row>
    <row r="44" spans="1:4" x14ac:dyDescent="0.3">
      <c r="A44" s="1" t="s">
        <v>97</v>
      </c>
      <c r="B44" s="34"/>
      <c r="C44" s="34"/>
      <c r="D44" s="34"/>
    </row>
    <row r="45" spans="1:4" x14ac:dyDescent="0.3">
      <c r="A45" s="1" t="s">
        <v>98</v>
      </c>
      <c r="B45" s="32">
        <v>72705</v>
      </c>
      <c r="C45" s="32">
        <v>61797</v>
      </c>
      <c r="D45" s="32">
        <v>48866</v>
      </c>
    </row>
    <row r="46" spans="1:4" x14ac:dyDescent="0.3">
      <c r="A46" s="1" t="s">
        <v>99</v>
      </c>
      <c r="B46" s="10">
        <v>25141</v>
      </c>
      <c r="C46" s="10" t="s">
        <v>103</v>
      </c>
      <c r="D46" s="10"/>
    </row>
    <row r="47" spans="1:4" x14ac:dyDescent="0.3">
      <c r="A47" s="1" t="s">
        <v>100</v>
      </c>
      <c r="B47" s="10">
        <v>14754</v>
      </c>
      <c r="C47" s="10">
        <v>14548</v>
      </c>
      <c r="D47" s="10">
        <v>13350</v>
      </c>
    </row>
    <row r="48" spans="1:4" x14ac:dyDescent="0.3">
      <c r="A48" s="1" t="s">
        <v>101</v>
      </c>
      <c r="B48" s="10">
        <v>16314</v>
      </c>
      <c r="C48" s="10">
        <v>11202</v>
      </c>
      <c r="D48" s="10">
        <v>8897</v>
      </c>
    </row>
    <row r="49" spans="1:4" x14ac:dyDescent="0.3">
      <c r="A49" s="36" t="s">
        <v>102</v>
      </c>
      <c r="B49" s="31">
        <f>SUM(B45:B48)</f>
        <v>128914</v>
      </c>
      <c r="C49" s="31">
        <f>SUM(C45:C48)</f>
        <v>87547</v>
      </c>
      <c r="D49" s="31">
        <f>SUM(D45:D48)</f>
        <v>71113</v>
      </c>
    </row>
    <row r="50" spans="1:4" x14ac:dyDescent="0.3">
      <c r="A50" s="30" t="s">
        <v>104</v>
      </c>
      <c r="B50" s="31">
        <f>B43+B49</f>
        <v>225248</v>
      </c>
      <c r="C50" s="31">
        <f>C43+C49</f>
        <v>162648</v>
      </c>
      <c r="D50" s="31">
        <f>SUM(D43:D48)</f>
        <v>131310</v>
      </c>
    </row>
    <row r="51" spans="1:4" x14ac:dyDescent="0.3">
      <c r="A51" s="24" t="s">
        <v>105</v>
      </c>
      <c r="B51" s="25"/>
      <c r="C51" s="25"/>
      <c r="D51" s="25"/>
    </row>
    <row r="52" spans="1:4" x14ac:dyDescent="0.3">
      <c r="A52" t="s">
        <v>106</v>
      </c>
    </row>
    <row r="53" spans="1:4" x14ac:dyDescent="0.3">
      <c r="A53" s="1" t="s">
        <v>107</v>
      </c>
      <c r="B53">
        <v>47183</v>
      </c>
      <c r="C53">
        <v>38192</v>
      </c>
      <c r="D53">
        <v>34616</v>
      </c>
    </row>
    <row r="54" spans="1:4" x14ac:dyDescent="0.3">
      <c r="A54" s="1" t="s">
        <v>108</v>
      </c>
      <c r="B54" s="10">
        <v>32439</v>
      </c>
      <c r="C54" s="10">
        <v>23663</v>
      </c>
      <c r="D54" s="10">
        <v>18170</v>
      </c>
    </row>
    <row r="55" spans="1:4" x14ac:dyDescent="0.3">
      <c r="A55" s="1" t="s">
        <v>109</v>
      </c>
      <c r="B55" s="10">
        <v>8190</v>
      </c>
      <c r="C55" s="10">
        <v>6536</v>
      </c>
      <c r="D55" s="10">
        <v>5097</v>
      </c>
    </row>
    <row r="56" spans="1:4" x14ac:dyDescent="0.3">
      <c r="A56" s="36" t="s">
        <v>110</v>
      </c>
      <c r="B56" s="31">
        <f>SUM(B53:B55)</f>
        <v>87812</v>
      </c>
      <c r="C56" s="31">
        <f>SUM(C53:C55)</f>
        <v>68391</v>
      </c>
      <c r="D56" s="31">
        <f>SUM(D53:D55)</f>
        <v>57883</v>
      </c>
    </row>
    <row r="57" spans="1:4" x14ac:dyDescent="0.3">
      <c r="A57" t="s">
        <v>111</v>
      </c>
      <c r="B57" s="10"/>
      <c r="C57" s="10"/>
      <c r="D57" s="10"/>
    </row>
    <row r="58" spans="1:4" x14ac:dyDescent="0.3">
      <c r="A58" s="1" t="s">
        <v>112</v>
      </c>
      <c r="B58" s="10">
        <v>39791</v>
      </c>
      <c r="C58" s="10">
        <v>9650</v>
      </c>
      <c r="D58" s="10"/>
    </row>
    <row r="59" spans="1:4" x14ac:dyDescent="0.3">
      <c r="A59" t="s">
        <v>113</v>
      </c>
      <c r="B59" s="32">
        <v>23414</v>
      </c>
      <c r="C59" s="32">
        <v>23495</v>
      </c>
      <c r="D59" s="32">
        <v>24743</v>
      </c>
    </row>
    <row r="60" spans="1:4" x14ac:dyDescent="0.3">
      <c r="A60" s="1" t="s">
        <v>114</v>
      </c>
      <c r="B60" s="10">
        <v>12171</v>
      </c>
      <c r="C60" s="10">
        <v>17563</v>
      </c>
      <c r="D60" s="10">
        <v>20975</v>
      </c>
    </row>
    <row r="61" spans="1:4" x14ac:dyDescent="0.3">
      <c r="A61" s="36" t="s">
        <v>115</v>
      </c>
      <c r="B61" s="31">
        <f>SUM(B58:B60)</f>
        <v>75376</v>
      </c>
      <c r="C61" s="31">
        <f>SUM(C58:C60)</f>
        <v>50708</v>
      </c>
      <c r="D61" s="31">
        <f>SUM(D59:D60)</f>
        <v>45718</v>
      </c>
    </row>
    <row r="62" spans="1:4" x14ac:dyDescent="0.3">
      <c r="A62" s="36" t="s">
        <v>117</v>
      </c>
      <c r="B62" s="35">
        <f>B56+B61</f>
        <v>163188</v>
      </c>
      <c r="C62" s="35">
        <f>C56+C61</f>
        <v>119099</v>
      </c>
      <c r="D62" s="35">
        <f>D56+D61</f>
        <v>103601</v>
      </c>
    </row>
    <row r="63" spans="1:4" x14ac:dyDescent="0.3">
      <c r="A63" s="24" t="s">
        <v>116</v>
      </c>
      <c r="B63" s="10"/>
      <c r="C63" s="10"/>
      <c r="D63" s="10"/>
    </row>
    <row r="64" spans="1:4" x14ac:dyDescent="0.3">
      <c r="A64" s="1" t="s">
        <v>118</v>
      </c>
      <c r="B64" s="10">
        <v>5</v>
      </c>
      <c r="C64" s="10">
        <v>5</v>
      </c>
      <c r="D64" s="10">
        <v>5</v>
      </c>
    </row>
    <row r="65" spans="1:4" x14ac:dyDescent="0.3">
      <c r="A65" s="1" t="s">
        <v>119</v>
      </c>
      <c r="B65" s="34">
        <v>-1837</v>
      </c>
      <c r="C65" s="34">
        <v>-1837</v>
      </c>
      <c r="D65" s="34">
        <v>-1837</v>
      </c>
    </row>
    <row r="66" spans="1:4" x14ac:dyDescent="0.3">
      <c r="A66" t="s">
        <v>120</v>
      </c>
      <c r="B66" s="32">
        <v>33658</v>
      </c>
      <c r="C66" s="32">
        <v>26791</v>
      </c>
      <c r="D66" s="32">
        <v>21389</v>
      </c>
    </row>
    <row r="67" spans="1:4" x14ac:dyDescent="0.3">
      <c r="A67" t="s">
        <v>121</v>
      </c>
      <c r="B67" s="10">
        <v>-986</v>
      </c>
      <c r="C67" s="10">
        <v>-1035</v>
      </c>
      <c r="D67" s="10">
        <v>-484</v>
      </c>
    </row>
    <row r="68" spans="1:4" x14ac:dyDescent="0.3">
      <c r="A68" t="s">
        <v>122</v>
      </c>
      <c r="B68" s="10">
        <v>31220</v>
      </c>
      <c r="C68" s="10">
        <v>19625</v>
      </c>
      <c r="D68" s="10">
        <v>8636</v>
      </c>
    </row>
    <row r="69" spans="1:4" x14ac:dyDescent="0.3">
      <c r="A69" s="36" t="s">
        <v>123</v>
      </c>
      <c r="B69" s="31">
        <f>SUM(B64:B68)</f>
        <v>62060</v>
      </c>
      <c r="C69" s="31">
        <f>SUM(C64:C68)</f>
        <v>43549</v>
      </c>
      <c r="D69" s="31">
        <f>SUM(D64:D68)</f>
        <v>27709</v>
      </c>
    </row>
    <row r="70" spans="1:4" x14ac:dyDescent="0.3">
      <c r="A70" s="30" t="s">
        <v>124</v>
      </c>
      <c r="B70" s="31">
        <f>B62+B69</f>
        <v>225248</v>
      </c>
      <c r="C70" s="31">
        <f>C62+C69</f>
        <v>162648</v>
      </c>
      <c r="D70" s="31">
        <f>D62+D69</f>
        <v>131310</v>
      </c>
    </row>
    <row r="71" spans="1:4" x14ac:dyDescent="0.3">
      <c r="A71" s="1"/>
      <c r="B71" s="34"/>
      <c r="C71" s="34"/>
      <c r="D71" s="34"/>
    </row>
    <row r="72" spans="1:4" x14ac:dyDescent="0.3">
      <c r="A72" s="9"/>
      <c r="B72" s="25"/>
      <c r="C72" s="25"/>
      <c r="D72" s="25"/>
    </row>
    <row r="73" spans="1:4" x14ac:dyDescent="0.3">
      <c r="A73" s="9"/>
      <c r="B73" s="25"/>
      <c r="C73" s="25"/>
      <c r="D73" s="25"/>
    </row>
    <row r="75" spans="1:4" x14ac:dyDescent="0.3">
      <c r="A75" s="43" t="s">
        <v>13</v>
      </c>
      <c r="B75" s="43"/>
      <c r="C75" s="43"/>
      <c r="D75" s="43"/>
    </row>
    <row r="76" spans="1:4" x14ac:dyDescent="0.3">
      <c r="B76" s="42" t="s">
        <v>57</v>
      </c>
      <c r="C76" s="42"/>
      <c r="D76" s="42"/>
    </row>
    <row r="77" spans="1:4" x14ac:dyDescent="0.3">
      <c r="B77" s="9">
        <v>2019</v>
      </c>
      <c r="C77" s="9">
        <v>2018</v>
      </c>
      <c r="D77" s="9">
        <v>2017</v>
      </c>
    </row>
    <row r="78" spans="1:4" x14ac:dyDescent="0.3">
      <c r="A78" s="9" t="s">
        <v>125</v>
      </c>
      <c r="B78" s="9">
        <v>32173</v>
      </c>
      <c r="C78" s="9">
        <v>21856</v>
      </c>
      <c r="D78" s="9">
        <v>19934</v>
      </c>
    </row>
    <row r="79" spans="1:4" x14ac:dyDescent="0.3">
      <c r="A79" t="s">
        <v>126</v>
      </c>
      <c r="B79" s="17"/>
      <c r="C79" s="17"/>
      <c r="D79" s="17"/>
    </row>
    <row r="80" spans="1:4" x14ac:dyDescent="0.3">
      <c r="A80" s="18" t="s">
        <v>69</v>
      </c>
      <c r="B80" s="17">
        <f t="shared" ref="B80:C80" si="3">B26</f>
        <v>11588</v>
      </c>
      <c r="C80" s="17">
        <f t="shared" si="3"/>
        <v>10073</v>
      </c>
      <c r="D80" s="17">
        <f>D26</f>
        <v>3033</v>
      </c>
    </row>
    <row r="81" spans="1:4" x14ac:dyDescent="0.3">
      <c r="A81" s="1" t="s">
        <v>127</v>
      </c>
      <c r="B81" s="17"/>
      <c r="C81" s="17"/>
      <c r="D81" s="17"/>
    </row>
    <row r="82" spans="1:4" x14ac:dyDescent="0.3">
      <c r="A82" s="1" t="s">
        <v>132</v>
      </c>
      <c r="B82" s="10">
        <v>21789</v>
      </c>
      <c r="C82" s="10">
        <v>15341</v>
      </c>
      <c r="D82" s="10">
        <v>11478</v>
      </c>
    </row>
    <row r="83" spans="1:4" x14ac:dyDescent="0.3">
      <c r="A83" s="19" t="s">
        <v>128</v>
      </c>
      <c r="B83" s="10">
        <v>6864</v>
      </c>
      <c r="C83" s="10">
        <v>5418</v>
      </c>
      <c r="D83" s="10">
        <v>4215</v>
      </c>
    </row>
    <row r="84" spans="1:4" x14ac:dyDescent="0.3">
      <c r="A84" s="19" t="s">
        <v>129</v>
      </c>
      <c r="B84" s="10">
        <v>164</v>
      </c>
      <c r="C84" s="10">
        <v>274</v>
      </c>
      <c r="D84" s="10">
        <v>202</v>
      </c>
    </row>
    <row r="85" spans="1:4" x14ac:dyDescent="0.3">
      <c r="A85" s="19" t="s">
        <v>130</v>
      </c>
      <c r="B85" s="10">
        <v>-249</v>
      </c>
      <c r="C85" s="10">
        <v>219</v>
      </c>
      <c r="D85" s="10">
        <v>-292</v>
      </c>
    </row>
    <row r="86" spans="1:4" x14ac:dyDescent="0.3">
      <c r="A86" s="19" t="s">
        <v>131</v>
      </c>
      <c r="B86" s="10">
        <v>796</v>
      </c>
      <c r="C86" s="10">
        <v>441</v>
      </c>
      <c r="D86" s="10">
        <v>-29</v>
      </c>
    </row>
    <row r="87" spans="1:4" x14ac:dyDescent="0.3">
      <c r="A87" t="s">
        <v>133</v>
      </c>
      <c r="B87" s="10"/>
      <c r="C87" s="10"/>
      <c r="D87" s="10"/>
    </row>
    <row r="88" spans="1:4" x14ac:dyDescent="0.3">
      <c r="A88" s="1" t="s">
        <v>94</v>
      </c>
      <c r="B88" s="10">
        <v>-3278</v>
      </c>
      <c r="C88" s="10">
        <v>-1314</v>
      </c>
      <c r="D88" s="10">
        <v>-3583</v>
      </c>
    </row>
    <row r="89" spans="1:4" x14ac:dyDescent="0.3">
      <c r="A89" s="38" t="s">
        <v>134</v>
      </c>
      <c r="B89" s="10">
        <v>-7681</v>
      </c>
      <c r="C89" s="10">
        <v>-4615</v>
      </c>
      <c r="D89" s="10">
        <v>-4780</v>
      </c>
    </row>
    <row r="90" spans="1:4" x14ac:dyDescent="0.3">
      <c r="A90" s="1" t="s">
        <v>107</v>
      </c>
      <c r="B90" s="10">
        <v>8193</v>
      </c>
      <c r="C90" s="10">
        <v>3263</v>
      </c>
      <c r="D90" s="10">
        <v>7100</v>
      </c>
    </row>
    <row r="91" spans="1:4" x14ac:dyDescent="0.3">
      <c r="A91" s="1" t="s">
        <v>135</v>
      </c>
      <c r="B91" s="10">
        <v>-1383</v>
      </c>
      <c r="C91" s="10">
        <v>472</v>
      </c>
      <c r="D91" s="10">
        <v>283</v>
      </c>
    </row>
    <row r="92" spans="1:4" x14ac:dyDescent="0.3">
      <c r="A92" s="1" t="s">
        <v>136</v>
      </c>
      <c r="B92" s="10">
        <v>1711</v>
      </c>
      <c r="C92" s="10">
        <v>1151</v>
      </c>
      <c r="D92" s="10">
        <v>738</v>
      </c>
    </row>
    <row r="93" spans="1:4" x14ac:dyDescent="0.3">
      <c r="A93" s="30" t="s">
        <v>137</v>
      </c>
      <c r="B93" s="31">
        <f>SUM(B80:B92)</f>
        <v>38514</v>
      </c>
      <c r="C93" s="31">
        <f t="shared" ref="C93:D93" si="4">SUM(C80:C92)</f>
        <v>30723</v>
      </c>
      <c r="D93" s="31">
        <f t="shared" si="4"/>
        <v>18365</v>
      </c>
    </row>
    <row r="94" spans="1:4" x14ac:dyDescent="0.3">
      <c r="A94" t="s">
        <v>138</v>
      </c>
      <c r="B94" s="10"/>
      <c r="C94" s="10"/>
      <c r="D94" s="10"/>
    </row>
    <row r="95" spans="1:4" x14ac:dyDescent="0.3">
      <c r="A95" t="s">
        <v>139</v>
      </c>
      <c r="B95" s="32">
        <v>-16861</v>
      </c>
      <c r="C95" s="32">
        <v>-13427</v>
      </c>
      <c r="D95" s="32">
        <v>-11955</v>
      </c>
    </row>
    <row r="96" spans="1:4" x14ac:dyDescent="0.3">
      <c r="A96" t="s">
        <v>140</v>
      </c>
      <c r="B96" s="10">
        <v>4172</v>
      </c>
      <c r="C96" s="10">
        <v>2104</v>
      </c>
      <c r="D96" s="10">
        <v>1897</v>
      </c>
    </row>
    <row r="97" spans="1:4" x14ac:dyDescent="0.3">
      <c r="A97" s="1" t="s">
        <v>141</v>
      </c>
      <c r="B97" s="10">
        <v>-2461</v>
      </c>
      <c r="C97" s="10">
        <v>-2186</v>
      </c>
      <c r="D97" s="10">
        <v>-13972</v>
      </c>
    </row>
    <row r="98" spans="1:4" x14ac:dyDescent="0.3">
      <c r="A98" s="1" t="s">
        <v>142</v>
      </c>
      <c r="B98" s="10">
        <v>22681</v>
      </c>
      <c r="C98" s="10">
        <v>8240</v>
      </c>
      <c r="D98" s="10">
        <v>9677</v>
      </c>
    </row>
    <row r="99" spans="1:4" x14ac:dyDescent="0.3">
      <c r="A99" s="1" t="s">
        <v>143</v>
      </c>
      <c r="B99" s="10">
        <v>-31812</v>
      </c>
      <c r="C99" s="10">
        <v>-7100</v>
      </c>
      <c r="D99" s="10">
        <v>-12731</v>
      </c>
    </row>
    <row r="100" spans="1:4" x14ac:dyDescent="0.3">
      <c r="A100" s="30" t="s">
        <v>144</v>
      </c>
      <c r="B100" s="31">
        <f>SUM(B95:B99)</f>
        <v>-24281</v>
      </c>
      <c r="C100" s="31">
        <f t="shared" ref="C100:D100" si="5">SUM(C95:C99)</f>
        <v>-12369</v>
      </c>
      <c r="D100" s="31">
        <f t="shared" si="5"/>
        <v>-27084</v>
      </c>
    </row>
    <row r="101" spans="1:4" x14ac:dyDescent="0.3">
      <c r="A101" t="s">
        <v>145</v>
      </c>
      <c r="B101" s="10"/>
      <c r="C101" s="10"/>
      <c r="D101" s="10"/>
    </row>
    <row r="102" spans="1:4" x14ac:dyDescent="0.3">
      <c r="A102" s="1" t="s">
        <v>146</v>
      </c>
      <c r="B102" s="10">
        <v>2273</v>
      </c>
      <c r="C102" s="10">
        <v>768</v>
      </c>
      <c r="D102" s="10">
        <v>16228</v>
      </c>
    </row>
    <row r="103" spans="1:4" x14ac:dyDescent="0.3">
      <c r="A103" s="1" t="s">
        <v>187</v>
      </c>
      <c r="B103" s="10">
        <v>-2684</v>
      </c>
      <c r="C103" s="10">
        <v>-668</v>
      </c>
      <c r="D103" s="10">
        <v>-1301</v>
      </c>
    </row>
    <row r="104" spans="1:4" x14ac:dyDescent="0.3">
      <c r="A104" s="1" t="s">
        <v>147</v>
      </c>
      <c r="B104" s="10">
        <v>-9628</v>
      </c>
      <c r="C104" s="10">
        <v>-7449</v>
      </c>
      <c r="D104" s="10">
        <v>-4799</v>
      </c>
    </row>
    <row r="105" spans="1:4" x14ac:dyDescent="0.3">
      <c r="A105" t="s">
        <v>148</v>
      </c>
      <c r="B105" s="32">
        <v>-27</v>
      </c>
      <c r="C105" s="32">
        <v>-337</v>
      </c>
      <c r="D105" s="32">
        <v>-200</v>
      </c>
    </row>
    <row r="106" spans="1:4" x14ac:dyDescent="0.3">
      <c r="A106" s="30" t="s">
        <v>149</v>
      </c>
      <c r="B106" s="31">
        <f>SUM(B102:B105)</f>
        <v>-10066</v>
      </c>
      <c r="C106" s="31">
        <f t="shared" ref="C106:D106" si="6">SUM(C102:C105)</f>
        <v>-7686</v>
      </c>
      <c r="D106" s="31">
        <f t="shared" si="6"/>
        <v>9928</v>
      </c>
    </row>
    <row r="107" spans="1:4" x14ac:dyDescent="0.3">
      <c r="A107" s="1" t="s">
        <v>150</v>
      </c>
      <c r="B107" s="10">
        <v>70</v>
      </c>
      <c r="C107" s="10">
        <v>-351</v>
      </c>
      <c r="D107" s="10">
        <v>713</v>
      </c>
    </row>
    <row r="108" spans="1:4" x14ac:dyDescent="0.3">
      <c r="A108" s="1" t="s">
        <v>151</v>
      </c>
      <c r="B108" s="10">
        <v>4237</v>
      </c>
      <c r="C108" s="10">
        <v>10317</v>
      </c>
      <c r="D108" s="10">
        <v>1922</v>
      </c>
    </row>
    <row r="109" spans="1:4" x14ac:dyDescent="0.3">
      <c r="A109" s="36" t="s">
        <v>152</v>
      </c>
      <c r="B109" s="31">
        <v>36410</v>
      </c>
      <c r="C109" s="31">
        <v>32173</v>
      </c>
      <c r="D109" s="31">
        <v>21856</v>
      </c>
    </row>
    <row r="110" spans="1:4" x14ac:dyDescent="0.3">
      <c r="A110" s="1" t="s">
        <v>186</v>
      </c>
      <c r="B110" s="10">
        <v>647</v>
      </c>
      <c r="C110" s="10">
        <v>381</v>
      </c>
      <c r="D110" s="10">
        <v>119</v>
      </c>
    </row>
    <row r="111" spans="1:4" x14ac:dyDescent="0.3">
      <c r="A111" s="1"/>
      <c r="B111" s="10"/>
      <c r="C111" s="10"/>
      <c r="D111" s="10"/>
    </row>
    <row r="112" spans="1:4" x14ac:dyDescent="0.3">
      <c r="A112" s="1" t="s">
        <v>162</v>
      </c>
      <c r="B112" s="10">
        <f>B39+B40+B42</f>
        <v>75837</v>
      </c>
      <c r="C112" s="10">
        <f t="shared" ref="C112:D112" si="7">C39+C40+C89</f>
        <v>36635</v>
      </c>
      <c r="D112" s="10">
        <f t="shared" si="7"/>
        <v>26206</v>
      </c>
    </row>
    <row r="113" spans="1:4" x14ac:dyDescent="0.3">
      <c r="A113" s="1" t="s">
        <v>163</v>
      </c>
      <c r="B113" s="10">
        <f>B82+B83</f>
        <v>28653</v>
      </c>
      <c r="C113" s="10">
        <f t="shared" ref="C113:D113" si="8">C82+C83</f>
        <v>20759</v>
      </c>
      <c r="D113" s="10">
        <f t="shared" si="8"/>
        <v>15693</v>
      </c>
    </row>
    <row r="114" spans="1:4" x14ac:dyDescent="0.3">
      <c r="A114" t="s">
        <v>164</v>
      </c>
      <c r="B114" s="10">
        <f>(B17-B113)/365</f>
        <v>650.21369863013695</v>
      </c>
      <c r="C114" s="10">
        <f t="shared" ref="C114:D114" si="9">(C17-C113)/365</f>
        <v>547.14246575342463</v>
      </c>
      <c r="D114" s="10">
        <f t="shared" si="9"/>
        <v>433.06027397260272</v>
      </c>
    </row>
    <row r="115" spans="1:4" x14ac:dyDescent="0.3">
      <c r="A115" t="s">
        <v>165</v>
      </c>
      <c r="B115" s="32">
        <f>(B41+C41)/2</f>
        <v>18835.5</v>
      </c>
      <c r="C115" s="32">
        <f t="shared" ref="C115" si="10">(C41+D41)/2</f>
        <v>16610.5</v>
      </c>
      <c r="D115" s="32">
        <f>D41</f>
        <v>16047</v>
      </c>
    </row>
    <row r="116" spans="1:4" x14ac:dyDescent="0.3">
      <c r="A116" s="1" t="s">
        <v>166</v>
      </c>
      <c r="B116" s="32">
        <f>(B53+C53)/2</f>
        <v>42687.5</v>
      </c>
      <c r="C116" s="32">
        <f t="shared" ref="C116" si="11">(C53+D53)/2</f>
        <v>36404</v>
      </c>
      <c r="D116" s="32">
        <f>D53</f>
        <v>34616</v>
      </c>
    </row>
    <row r="117" spans="1:4" x14ac:dyDescent="0.3">
      <c r="A117" t="s">
        <v>167</v>
      </c>
      <c r="B117" s="32">
        <f>(B42+C42)/2</f>
        <v>18746.5</v>
      </c>
      <c r="C117" s="32">
        <f>(C42+D42)/2</f>
        <v>14920.5</v>
      </c>
      <c r="D117" s="32">
        <f>D42</f>
        <v>13164</v>
      </c>
    </row>
    <row r="118" spans="1:4" x14ac:dyDescent="0.3">
      <c r="A118" s="1" t="s">
        <v>192</v>
      </c>
      <c r="B118" s="10">
        <f>(B50+C50)/2</f>
        <v>193948</v>
      </c>
      <c r="C118" s="10">
        <f>(C50+D50)/2</f>
        <v>146979</v>
      </c>
      <c r="D118" s="10">
        <f>D50</f>
        <v>131310</v>
      </c>
    </row>
    <row r="119" spans="1:4" x14ac:dyDescent="0.3">
      <c r="A119" t="s">
        <v>193</v>
      </c>
      <c r="B119" s="10">
        <f>(B45+C45)/2</f>
        <v>67251</v>
      </c>
      <c r="C119" s="10">
        <f>(C45+D45)/2</f>
        <v>55331.5</v>
      </c>
      <c r="D119" s="10">
        <f>D45</f>
        <v>48866</v>
      </c>
    </row>
    <row r="120" spans="1:4" x14ac:dyDescent="0.3">
      <c r="A120" s="1" t="s">
        <v>205</v>
      </c>
      <c r="B120" s="41">
        <v>125.49</v>
      </c>
      <c r="C120" s="41">
        <v>125.49</v>
      </c>
      <c r="D120" s="41">
        <v>125.49</v>
      </c>
    </row>
    <row r="121" spans="1:4" x14ac:dyDescent="0.3">
      <c r="A121" t="s">
        <v>206</v>
      </c>
      <c r="B121" s="10">
        <f>B120*B32</f>
        <v>63246.96</v>
      </c>
      <c r="C121" s="10">
        <f t="shared" ref="C121:D121" si="12">C120*C32</f>
        <v>62745</v>
      </c>
      <c r="D121" s="10">
        <f t="shared" si="12"/>
        <v>61866.57</v>
      </c>
    </row>
  </sheetData>
  <mergeCells count="6">
    <mergeCell ref="B76:D76"/>
    <mergeCell ref="A2:D2"/>
    <mergeCell ref="B3:D3"/>
    <mergeCell ref="A34:D34"/>
    <mergeCell ref="B35:D35"/>
    <mergeCell ref="A75:D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C6" sqref="C6"/>
    </sheetView>
  </sheetViews>
  <sheetFormatPr defaultColWidth="8.77734375" defaultRowHeight="14.4" x14ac:dyDescent="0.3"/>
  <cols>
    <col min="1" max="1" width="4.6640625" customWidth="1"/>
    <col min="2" max="3" width="44.77734375" customWidth="1"/>
    <col min="4" max="6" width="17.77734375" bestFit="1" customWidth="1"/>
    <col min="7" max="7" width="36.33203125" customWidth="1"/>
  </cols>
  <sheetData>
    <row r="1" spans="1:11" ht="60" customHeight="1" x14ac:dyDescent="0.5">
      <c r="A1" s="7"/>
      <c r="B1" s="20" t="s">
        <v>59</v>
      </c>
      <c r="C1" s="20"/>
      <c r="D1" s="21"/>
      <c r="E1" s="21"/>
      <c r="F1" s="21"/>
      <c r="G1" s="44" t="s">
        <v>210</v>
      </c>
      <c r="H1" s="21"/>
      <c r="I1" s="21"/>
      <c r="J1" s="21"/>
      <c r="K1" s="21"/>
    </row>
    <row r="2" spans="1:11" x14ac:dyDescent="0.3">
      <c r="D2" s="42" t="s">
        <v>60</v>
      </c>
      <c r="E2" s="42"/>
      <c r="F2" s="42"/>
    </row>
    <row r="3" spans="1:11" x14ac:dyDescent="0.3">
      <c r="D3" s="9">
        <v>2019</v>
      </c>
      <c r="E3" s="9">
        <v>2018</v>
      </c>
      <c r="F3" s="9">
        <v>2017</v>
      </c>
    </row>
    <row r="4" spans="1:11" x14ac:dyDescent="0.3">
      <c r="A4" s="22">
        <v>1</v>
      </c>
      <c r="B4" s="9" t="s">
        <v>14</v>
      </c>
      <c r="C4" s="9"/>
    </row>
    <row r="5" spans="1:11" x14ac:dyDescent="0.3">
      <c r="A5" s="22">
        <f>+A4+0.1</f>
        <v>1.1000000000000001</v>
      </c>
      <c r="B5" s="1" t="s">
        <v>15</v>
      </c>
      <c r="C5" t="s">
        <v>153</v>
      </c>
      <c r="D5" s="40">
        <f>'Financial Statements'!B43/'Financial Statements'!B56</f>
        <v>1.0970482394205803</v>
      </c>
      <c r="E5" s="40">
        <f>'Financial Statements'!C43/'Financial Statements'!C56</f>
        <v>1.0981123247210891</v>
      </c>
      <c r="F5" s="40">
        <f>'Financial Statements'!D43/'Financial Statements'!D56</f>
        <v>1.039977195376881</v>
      </c>
    </row>
    <row r="6" spans="1:11" x14ac:dyDescent="0.3">
      <c r="A6" s="22">
        <f t="shared" ref="A6:A13" si="0">+A5+0.1</f>
        <v>1.2000000000000002</v>
      </c>
      <c r="B6" s="1" t="s">
        <v>16</v>
      </c>
      <c r="C6" s="1" t="s">
        <v>154</v>
      </c>
      <c r="D6" s="40">
        <f>'Financial Statements'!B112/'Financial Statements'!B56</f>
        <v>0.86362911674941922</v>
      </c>
      <c r="E6" s="40">
        <f>'Financial Statements'!C112/'Financial Statements'!C56</f>
        <v>0.53566989808600551</v>
      </c>
      <c r="F6" s="40">
        <f>'Financial Statements'!D112/'Financial Statements'!D56</f>
        <v>0.45274087383169498</v>
      </c>
    </row>
    <row r="7" spans="1:11" x14ac:dyDescent="0.3">
      <c r="A7" s="22">
        <f t="shared" si="0"/>
        <v>1.3000000000000003</v>
      </c>
      <c r="B7" s="1" t="s">
        <v>17</v>
      </c>
      <c r="C7" s="1" t="s">
        <v>155</v>
      </c>
      <c r="D7" s="40">
        <f>('Financial Statements'!B39+'Financial Statements'!B40)/'Financial Statements'!B56</f>
        <v>0.62657723317997538</v>
      </c>
      <c r="E7" s="40">
        <f>('Financial Statements'!C39+'Financial Statements'!C40)/'Financial Statements'!C56</f>
        <v>0.60314953721980957</v>
      </c>
      <c r="F7" s="40">
        <f>('Financial Statements'!D39+'Financial Statements'!D40)/'Financial Statements'!D56</f>
        <v>0.53532125149007481</v>
      </c>
    </row>
    <row r="8" spans="1:11" x14ac:dyDescent="0.3">
      <c r="A8" s="22">
        <f t="shared" si="0"/>
        <v>1.4000000000000004</v>
      </c>
      <c r="B8" s="1" t="s">
        <v>18</v>
      </c>
      <c r="C8" s="1" t="s">
        <v>156</v>
      </c>
      <c r="D8" s="40">
        <f>('Financial Statements'!B39+'Financial Statements'!B40+'Financial Statements'!B42)/'Financial Statements'!B114</f>
        <v>116.63396228005125</v>
      </c>
      <c r="E8" s="40">
        <f>('Financial Statements'!C39+'Financial Statements'!C40+'Financial Statements'!C42)/'Financial Statements'!C114</f>
        <v>105.87187730024486</v>
      </c>
      <c r="F8" s="40">
        <f>('Financial Statements'!D39+'Financial Statements'!D40+'Financial Statements'!D42)/'Financial Statements'!D114</f>
        <v>101.94885713020429</v>
      </c>
    </row>
    <row r="9" spans="1:11" x14ac:dyDescent="0.3">
      <c r="A9" s="22">
        <f t="shared" si="0"/>
        <v>1.5000000000000004</v>
      </c>
      <c r="B9" s="1" t="s">
        <v>19</v>
      </c>
      <c r="C9" s="1" t="s">
        <v>157</v>
      </c>
      <c r="D9" s="40">
        <f>('Financial Statements'!B115/'Financial Statements'!B9)*365</f>
        <v>41.531494659771894</v>
      </c>
      <c r="E9" s="40">
        <f>('Financial Statements'!C115/'Financial Statements'!C9)*365</f>
        <v>43.568602862973925</v>
      </c>
      <c r="F9" s="40">
        <f>('Financial Statements'!D115/'Financial Statements'!D9)*365</f>
        <v>52.326862258116392</v>
      </c>
    </row>
    <row r="10" spans="1:11" x14ac:dyDescent="0.3">
      <c r="A10" s="22">
        <f t="shared" si="0"/>
        <v>1.6000000000000005</v>
      </c>
      <c r="B10" s="1" t="s">
        <v>20</v>
      </c>
      <c r="C10" s="1" t="s">
        <v>158</v>
      </c>
      <c r="D10" s="40">
        <f>('Financial Statements'!B116/'Financial Statements'!B9)*365</f>
        <v>94.124163323989933</v>
      </c>
      <c r="E10" s="40">
        <f>('Financial Statements'!C116/'Financial Statements'!C9)*365</f>
        <v>95.486073184052429</v>
      </c>
      <c r="F10" s="40">
        <f>('Financial Statements'!D116/'Financial Statements'!D9)*365</f>
        <v>112.87758857898403</v>
      </c>
    </row>
    <row r="11" spans="1:11" x14ac:dyDescent="0.3">
      <c r="A11" s="22">
        <f t="shared" si="0"/>
        <v>1.7000000000000006</v>
      </c>
      <c r="B11" s="1" t="s">
        <v>21</v>
      </c>
      <c r="C11" s="1" t="s">
        <v>159</v>
      </c>
      <c r="D11" s="40">
        <f>('Financial Statements'!B117/'Financial Statements'!B8)*365</f>
        <v>24.39192826231098</v>
      </c>
      <c r="E11" s="40">
        <f>('Financial Statements'!C117/'Financial Statements'!C8)*365</f>
        <v>23.384656507233121</v>
      </c>
      <c r="F11" s="40">
        <f>('Financial Statements'!D117/'Financial Statements'!D8)*365</f>
        <v>27.013931836326226</v>
      </c>
    </row>
    <row r="12" spans="1:11" x14ac:dyDescent="0.3">
      <c r="A12" s="22">
        <f t="shared" si="0"/>
        <v>1.8000000000000007</v>
      </c>
      <c r="B12" s="1" t="s">
        <v>22</v>
      </c>
      <c r="C12" s="1" t="s">
        <v>160</v>
      </c>
      <c r="D12" s="40">
        <f>D9+D11-D10</f>
        <v>-28.200740401907055</v>
      </c>
      <c r="E12" s="40">
        <f t="shared" ref="E12:F12" si="1">E9+E11-E10</f>
        <v>-28.53281381384538</v>
      </c>
      <c r="F12" s="40">
        <f t="shared" si="1"/>
        <v>-33.536794484541417</v>
      </c>
    </row>
    <row r="13" spans="1:11" x14ac:dyDescent="0.3">
      <c r="A13" s="22">
        <f t="shared" si="0"/>
        <v>1.9000000000000008</v>
      </c>
      <c r="B13" s="1" t="s">
        <v>23</v>
      </c>
      <c r="C13" s="1" t="s">
        <v>161</v>
      </c>
      <c r="D13" s="40">
        <f>(D14/'Financial Statements'!B8)*100</f>
        <v>3.0379079002716365</v>
      </c>
      <c r="E13" s="40">
        <f>(E14/'Financial Statements'!C8)*100</f>
        <v>2.8812256587958966</v>
      </c>
      <c r="F13" s="40">
        <f>(F14/'Financial Statements'!D8)*100</f>
        <v>1.3009793889782195</v>
      </c>
    </row>
    <row r="14" spans="1:11" x14ac:dyDescent="0.3">
      <c r="A14" s="22"/>
      <c r="B14" s="19" t="s">
        <v>24</v>
      </c>
      <c r="C14" s="19" t="s">
        <v>170</v>
      </c>
      <c r="D14" s="40">
        <f>'Financial Statements'!B43-'Financial Statements'!B56</f>
        <v>8522</v>
      </c>
      <c r="E14" s="40">
        <f>'Financial Statements'!C43-'Financial Statements'!C56</f>
        <v>6710</v>
      </c>
      <c r="F14" s="40">
        <f>'Financial Statements'!D43-'Financial Statements'!D56</f>
        <v>2314</v>
      </c>
    </row>
    <row r="15" spans="1:11" x14ac:dyDescent="0.3">
      <c r="A15" s="22"/>
    </row>
    <row r="16" spans="1:11" x14ac:dyDescent="0.3">
      <c r="A16" s="22">
        <f>+A4+1</f>
        <v>2</v>
      </c>
      <c r="B16" s="23" t="s">
        <v>25</v>
      </c>
      <c r="C16" s="23"/>
    </row>
    <row r="17" spans="1:7" x14ac:dyDescent="0.3">
      <c r="A17" s="22">
        <f>+A16+0.1</f>
        <v>2.1</v>
      </c>
      <c r="B17" s="1" t="s">
        <v>11</v>
      </c>
      <c r="C17" s="1" t="s">
        <v>171</v>
      </c>
      <c r="D17" s="40">
        <f>'Financial Statements'!B10/'Financial Statements'!B8</f>
        <v>0.40990011478600608</v>
      </c>
      <c r="E17" s="40">
        <f>'Financial Statements'!C10/'Financial Statements'!C8</f>
        <v>0.40247416128852193</v>
      </c>
      <c r="F17" s="40">
        <f>'Financial Statements'!D10/'Financial Statements'!D8</f>
        <v>0.3706835482891615</v>
      </c>
    </row>
    <row r="18" spans="1:7" x14ac:dyDescent="0.3">
      <c r="A18" s="22">
        <f>+A17+0.1</f>
        <v>2.2000000000000002</v>
      </c>
      <c r="B18" s="1" t="s">
        <v>26</v>
      </c>
      <c r="C18" s="1" t="s">
        <v>172</v>
      </c>
      <c r="D18" s="40">
        <f>D19/'Financial Statements'!B8</f>
        <v>0.12950855904349748</v>
      </c>
      <c r="E18" s="40">
        <f>E19/'Financial Statements'!C8</f>
        <v>0.11920802792770743</v>
      </c>
      <c r="F18" s="40">
        <f>F19/'Financial Statements'!D8</f>
        <v>8.7616520301800227E-2</v>
      </c>
    </row>
    <row r="19" spans="1:7" x14ac:dyDescent="0.3">
      <c r="A19" s="22"/>
      <c r="B19" s="19" t="s">
        <v>27</v>
      </c>
      <c r="C19" s="19" t="s">
        <v>173</v>
      </c>
      <c r="D19" s="40">
        <f>D21+'Financial Statements'!B82</f>
        <v>36330</v>
      </c>
      <c r="E19" s="40">
        <f>E21+'Financial Statements'!C82</f>
        <v>27762</v>
      </c>
      <c r="F19" s="40">
        <f>F21+'Financial Statements'!D82</f>
        <v>15584</v>
      </c>
    </row>
    <row r="20" spans="1:7" x14ac:dyDescent="0.3">
      <c r="A20" s="22">
        <f>+A18+0.1</f>
        <v>2.3000000000000003</v>
      </c>
      <c r="B20" s="1" t="s">
        <v>28</v>
      </c>
      <c r="C20" s="19" t="s">
        <v>174</v>
      </c>
      <c r="D20" s="40">
        <f>'Financial Statements'!B18/'Financial Statements'!B8</f>
        <v>5.1835506662579051E-2</v>
      </c>
      <c r="E20" s="40">
        <f>'Financial Statements'!C18/'Financial Statements'!C8</f>
        <v>5.3334879147397665E-2</v>
      </c>
      <c r="F20" s="40">
        <f>'Financial Statements'!D18/'Financial Statements'!D8</f>
        <v>2.3084794170892695E-2</v>
      </c>
    </row>
    <row r="21" spans="1:7" x14ac:dyDescent="0.3">
      <c r="A21" s="22"/>
      <c r="B21" s="19" t="s">
        <v>29</v>
      </c>
      <c r="C21" s="19" t="s">
        <v>175</v>
      </c>
      <c r="D21" s="40">
        <f>'Financial Statements'!B18</f>
        <v>14541</v>
      </c>
      <c r="E21" s="40">
        <f>'Financial Statements'!C18</f>
        <v>12421</v>
      </c>
      <c r="F21" s="40">
        <f>'Financial Statements'!D18</f>
        <v>4106</v>
      </c>
    </row>
    <row r="22" spans="1:7" x14ac:dyDescent="0.3">
      <c r="A22" s="22">
        <f>+A20+0.1</f>
        <v>2.4000000000000004</v>
      </c>
      <c r="B22" s="1" t="s">
        <v>30</v>
      </c>
      <c r="C22" s="1" t="s">
        <v>176</v>
      </c>
      <c r="D22" s="40">
        <f>'Financial Statements'!B26/'Financial Statements'!B8</f>
        <v>4.1308703060722513E-2</v>
      </c>
      <c r="E22" s="40">
        <f>'Financial Statements'!C26/'Financial Statements'!C8</f>
        <v>4.3252736305590261E-2</v>
      </c>
      <c r="F22" s="40">
        <f>'Financial Statements'!D26/'Financial Statements'!D8</f>
        <v>1.7052162864178651E-2</v>
      </c>
    </row>
    <row r="23" spans="1:7" x14ac:dyDescent="0.3">
      <c r="A23" s="22"/>
    </row>
    <row r="24" spans="1:7" x14ac:dyDescent="0.3">
      <c r="A24" s="22">
        <f>+A16+1</f>
        <v>3</v>
      </c>
      <c r="B24" s="9" t="s">
        <v>31</v>
      </c>
      <c r="C24" s="9"/>
    </row>
    <row r="25" spans="1:7" x14ac:dyDescent="0.3">
      <c r="A25" s="22">
        <f>+A24+0.1</f>
        <v>3.1</v>
      </c>
      <c r="B25" s="1" t="s">
        <v>32</v>
      </c>
      <c r="C25" s="1" t="s">
        <v>180</v>
      </c>
      <c r="D25" s="40">
        <f>'Financial Statements'!B59/'Financial Statements'!B69</f>
        <v>0.37728005156300354</v>
      </c>
      <c r="E25" s="40">
        <f>'Financial Statements'!C59/'Financial Statements'!C69</f>
        <v>0.53950722175021237</v>
      </c>
      <c r="F25" s="40">
        <f>'Financial Statements'!D59/'Financial Statements'!D69</f>
        <v>0.89295896640080841</v>
      </c>
    </row>
    <row r="26" spans="1:7" x14ac:dyDescent="0.3">
      <c r="A26" s="22">
        <f t="shared" ref="A26:A30" si="2">+A25+0.1</f>
        <v>3.2</v>
      </c>
      <c r="B26" s="1" t="s">
        <v>33</v>
      </c>
      <c r="C26" s="1" t="s">
        <v>181</v>
      </c>
      <c r="D26" s="40">
        <f>'Financial Statements'!B59/'Financial Statements'!B50</f>
        <v>0.10394764881375196</v>
      </c>
      <c r="E26" s="40">
        <f>'Financial Statements'!C59/'Financial Statements'!C50</f>
        <v>0.14445305198957256</v>
      </c>
      <c r="F26" s="40">
        <f>'Financial Statements'!D59/'Financial Statements'!D50</f>
        <v>0.18843195491584799</v>
      </c>
    </row>
    <row r="27" spans="1:7" x14ac:dyDescent="0.3">
      <c r="A27" s="22">
        <f t="shared" si="2"/>
        <v>3.3000000000000003</v>
      </c>
      <c r="B27" s="1" t="s">
        <v>34</v>
      </c>
      <c r="C27" s="1" t="s">
        <v>182</v>
      </c>
      <c r="D27" s="40">
        <f>'Financial Statements'!B59/('Financial Statements'!B59+'Financial Statements'!B69)</f>
        <v>0.27393125394856915</v>
      </c>
      <c r="E27" s="40">
        <f>'Financial Statements'!C59/('Financial Statements'!C59+'Financial Statements'!C69)</f>
        <v>0.35044150110375277</v>
      </c>
      <c r="F27" s="40">
        <f>'Financial Statements'!D59/('Financial Statements'!D59+'Financial Statements'!D69)</f>
        <v>0.47172653092351102</v>
      </c>
    </row>
    <row r="28" spans="1:7" x14ac:dyDescent="0.3">
      <c r="A28" s="22">
        <f t="shared" si="2"/>
        <v>3.4000000000000004</v>
      </c>
      <c r="B28" s="1" t="s">
        <v>35</v>
      </c>
      <c r="C28" s="1" t="s">
        <v>183</v>
      </c>
      <c r="D28" s="40">
        <f>D21/'Financial Statements'!B110</f>
        <v>22.474497681607417</v>
      </c>
      <c r="E28" s="40">
        <f>E21/'Financial Statements'!C110</f>
        <v>32.601049868766403</v>
      </c>
      <c r="F28" s="40">
        <f>F21/'Financial Statements'!D110</f>
        <v>34.504201680672267</v>
      </c>
    </row>
    <row r="29" spans="1:7" x14ac:dyDescent="0.3">
      <c r="A29" s="22">
        <f t="shared" si="2"/>
        <v>3.5000000000000004</v>
      </c>
      <c r="B29" s="1" t="s">
        <v>36</v>
      </c>
      <c r="C29" s="1"/>
      <c r="D29" s="40"/>
      <c r="E29" s="40"/>
      <c r="F29" s="40"/>
      <c r="G29" t="s">
        <v>208</v>
      </c>
    </row>
    <row r="30" spans="1:7" x14ac:dyDescent="0.3">
      <c r="A30" s="22">
        <f t="shared" si="2"/>
        <v>3.6000000000000005</v>
      </c>
      <c r="B30" s="1" t="s">
        <v>37</v>
      </c>
      <c r="C30" s="1" t="s">
        <v>184</v>
      </c>
      <c r="D30" s="40">
        <f>D31/'Financial Statements'!B32</f>
        <v>47.472222222222221</v>
      </c>
      <c r="E30" s="40">
        <f>E31/'Financial Statements'!C32</f>
        <v>36.128</v>
      </c>
      <c r="F30" s="40">
        <f>F31/'Financial Statements'!D32</f>
        <v>45.918864097363084</v>
      </c>
    </row>
    <row r="31" spans="1:7" x14ac:dyDescent="0.3">
      <c r="A31" s="22"/>
      <c r="B31" s="19" t="s">
        <v>38</v>
      </c>
      <c r="C31" s="19" t="s">
        <v>185</v>
      </c>
      <c r="D31" s="40">
        <f>'Financial Statements'!B93+'Financial Statements'!B95+'Financial Statements'!B102</f>
        <v>23926</v>
      </c>
      <c r="E31" s="40">
        <f>'Financial Statements'!C93+'Financial Statements'!C95+'Financial Statements'!C102</f>
        <v>18064</v>
      </c>
      <c r="F31" s="40">
        <f>'Financial Statements'!D93+'Financial Statements'!D95+'Financial Statements'!D102</f>
        <v>22638</v>
      </c>
    </row>
    <row r="32" spans="1:7" x14ac:dyDescent="0.3">
      <c r="A32" s="22"/>
    </row>
    <row r="33" spans="1:7" x14ac:dyDescent="0.3">
      <c r="A33" s="22">
        <f>+A24+1</f>
        <v>4</v>
      </c>
      <c r="B33" s="23" t="s">
        <v>39</v>
      </c>
      <c r="C33" s="23"/>
    </row>
    <row r="34" spans="1:7" x14ac:dyDescent="0.3">
      <c r="A34" s="22">
        <f>+A33+0.1</f>
        <v>4.0999999999999996</v>
      </c>
      <c r="B34" s="1" t="s">
        <v>40</v>
      </c>
      <c r="C34" s="1" t="s">
        <v>188</v>
      </c>
      <c r="D34" s="40">
        <f>'Financial Statements'!B8/'Financial Statements'!B118</f>
        <v>1.4463773795037844</v>
      </c>
      <c r="E34" s="40">
        <f>'Financial Statements'!C8/'Financial Statements'!C118</f>
        <v>1.5844916620741738</v>
      </c>
      <c r="F34" s="40">
        <f>'Financial Statements'!D8/'Financial Statements'!D118</f>
        <v>1.3545503008148656</v>
      </c>
    </row>
    <row r="35" spans="1:7" x14ac:dyDescent="0.3">
      <c r="A35" s="22">
        <f t="shared" ref="A35:A37" si="3">+A34+0.1</f>
        <v>4.1999999999999993</v>
      </c>
      <c r="B35" s="1" t="s">
        <v>41</v>
      </c>
      <c r="C35" s="1" t="s">
        <v>189</v>
      </c>
      <c r="D35" s="40">
        <f>'Financial Statements'!B8/'Financial Statements'!B119</f>
        <v>4.1712688287163013</v>
      </c>
      <c r="E35" s="40">
        <f>'Financial Statements'!C8/'Financial Statements'!C119</f>
        <v>4.2089406576723931</v>
      </c>
      <c r="F35" s="40">
        <f>'Financial Statements'!D8/'Financial Statements'!D119</f>
        <v>3.6398723038513485</v>
      </c>
    </row>
    <row r="36" spans="1:7" x14ac:dyDescent="0.3">
      <c r="A36" s="22">
        <f t="shared" si="3"/>
        <v>4.2999999999999989</v>
      </c>
      <c r="B36" s="1" t="s">
        <v>42</v>
      </c>
      <c r="C36" s="1" t="s">
        <v>190</v>
      </c>
      <c r="D36" s="40">
        <f>'Financial Statements'!B9/'Financial Statements'!B115</f>
        <v>8.7885110562501652</v>
      </c>
      <c r="E36" s="40">
        <f>'Financial Statements'!C9/'Financial Statements'!C115</f>
        <v>8.3775924866801113</v>
      </c>
      <c r="F36" s="40">
        <f>'Financial Statements'!D9/'Financial Statements'!D115</f>
        <v>6.9753848071290587</v>
      </c>
    </row>
    <row r="37" spans="1:7" x14ac:dyDescent="0.3">
      <c r="A37" s="22">
        <f t="shared" si="3"/>
        <v>4.3999999999999986</v>
      </c>
      <c r="B37" s="1" t="s">
        <v>43</v>
      </c>
      <c r="C37" s="1" t="s">
        <v>191</v>
      </c>
      <c r="D37" s="40">
        <f>'Financial Statements'!B26/'Financial Statements'!B118</f>
        <v>5.9747973683667785E-2</v>
      </c>
      <c r="E37" s="40">
        <f>'Financial Statements'!C26/'Financial Statements'!C118</f>
        <v>6.8533600038100675E-2</v>
      </c>
      <c r="F37" s="40">
        <f>'Financial Statements'!D26/'Financial Statements'!D118</f>
        <v>2.3098012337217273E-2</v>
      </c>
    </row>
    <row r="38" spans="1:7" x14ac:dyDescent="0.3">
      <c r="A38" s="22"/>
      <c r="D38" s="40"/>
      <c r="E38" s="40"/>
      <c r="F38" s="40"/>
    </row>
    <row r="39" spans="1:7" x14ac:dyDescent="0.3">
      <c r="A39" s="22">
        <f>+A33+1</f>
        <v>5</v>
      </c>
      <c r="B39" s="23" t="s">
        <v>44</v>
      </c>
      <c r="C39" s="23"/>
      <c r="D39" s="40"/>
      <c r="E39" s="40"/>
      <c r="F39" s="40"/>
    </row>
    <row r="40" spans="1:7" x14ac:dyDescent="0.3">
      <c r="A40" s="22">
        <f>+A39+0.1</f>
        <v>5.0999999999999996</v>
      </c>
      <c r="B40" s="1" t="s">
        <v>45</v>
      </c>
      <c r="C40" s="1" t="s">
        <v>194</v>
      </c>
      <c r="D40" s="40">
        <f>'Financial Statements'!B120/'List of Ratios'!D41</f>
        <v>5.4537157757496733</v>
      </c>
      <c r="E40" s="40">
        <f>'Financial Statements'!C120/'List of Ratios'!E41</f>
        <v>6.2308838133068516</v>
      </c>
      <c r="F40" s="40">
        <f>'Financial Statements'!D120/'List of Ratios'!F41</f>
        <v>20.404878048780485</v>
      </c>
    </row>
    <row r="41" spans="1:7" x14ac:dyDescent="0.3">
      <c r="A41" s="22">
        <f t="shared" ref="A41:A44" si="4">+A40+0.1</f>
        <v>5.1999999999999993</v>
      </c>
      <c r="B41" s="19" t="s">
        <v>46</v>
      </c>
      <c r="C41" s="19" t="s">
        <v>195</v>
      </c>
      <c r="D41" s="40">
        <f>'Financial Statements'!B29</f>
        <v>23.01</v>
      </c>
      <c r="E41" s="40">
        <f>'Financial Statements'!C29</f>
        <v>20.14</v>
      </c>
      <c r="F41" s="40">
        <f>'Financial Statements'!D29</f>
        <v>6.15</v>
      </c>
    </row>
    <row r="42" spans="1:7" x14ac:dyDescent="0.3">
      <c r="A42" s="22">
        <f t="shared" si="4"/>
        <v>5.2999999999999989</v>
      </c>
      <c r="B42" s="1" t="s">
        <v>47</v>
      </c>
      <c r="C42" s="1" t="s">
        <v>196</v>
      </c>
      <c r="D42" s="40">
        <f>'Financial Statements'!B121/'List of Ratios'!D43</f>
        <v>513.63950757331611</v>
      </c>
      <c r="E42" s="40">
        <f>'Financial Statements'!C121/'List of Ratios'!E43</f>
        <v>720.39541665709896</v>
      </c>
      <c r="F42" s="40">
        <f>'Financial Statements'!D121/'List of Ratios'!F43</f>
        <v>1100.733300010827</v>
      </c>
      <c r="G42" t="s">
        <v>207</v>
      </c>
    </row>
    <row r="43" spans="1:7" x14ac:dyDescent="0.3">
      <c r="A43" s="22">
        <f t="shared" si="4"/>
        <v>5.3999999999999986</v>
      </c>
      <c r="B43" s="19" t="s">
        <v>48</v>
      </c>
      <c r="C43" s="19" t="s">
        <v>197</v>
      </c>
      <c r="D43" s="40">
        <f>('Financial Statements'!B50-'Financial Statements'!B62)/'Financial Statements'!B32</f>
        <v>123.13492063492063</v>
      </c>
      <c r="E43" s="40">
        <f>('Financial Statements'!C50-'Financial Statements'!C62)/'Financial Statements'!C32</f>
        <v>87.097999999999999</v>
      </c>
      <c r="F43" s="40">
        <f>('Financial Statements'!D50-'Financial Statements'!D62)/'Financial Statements'!D32</f>
        <v>56.204868154158213</v>
      </c>
    </row>
    <row r="44" spans="1:7" x14ac:dyDescent="0.3">
      <c r="A44" s="22">
        <f t="shared" si="4"/>
        <v>5.4999999999999982</v>
      </c>
      <c r="B44" s="1" t="s">
        <v>49</v>
      </c>
      <c r="C44" s="1" t="s">
        <v>198</v>
      </c>
      <c r="D44" s="40"/>
      <c r="E44" s="40"/>
      <c r="F44" s="40"/>
    </row>
    <row r="45" spans="1:7" x14ac:dyDescent="0.3">
      <c r="A45" s="22"/>
      <c r="B45" s="19" t="s">
        <v>50</v>
      </c>
      <c r="C45" s="19" t="s">
        <v>199</v>
      </c>
      <c r="D45" s="40"/>
      <c r="E45" s="40"/>
      <c r="F45" s="40"/>
    </row>
    <row r="46" spans="1:7" x14ac:dyDescent="0.3">
      <c r="A46" s="22">
        <f>+A44+0.1</f>
        <v>5.5999999999999979</v>
      </c>
      <c r="B46" s="1" t="s">
        <v>51</v>
      </c>
      <c r="C46" s="1" t="s">
        <v>200</v>
      </c>
      <c r="D46" s="40"/>
      <c r="E46" s="40"/>
      <c r="F46" s="40"/>
    </row>
    <row r="47" spans="1:7" x14ac:dyDescent="0.3">
      <c r="A47" s="22">
        <f t="shared" ref="A47:A50" si="5">+A45+0.1</f>
        <v>0.1</v>
      </c>
      <c r="B47" s="1" t="s">
        <v>52</v>
      </c>
      <c r="C47" s="1" t="s">
        <v>201</v>
      </c>
      <c r="D47" s="40">
        <f>'Financial Statements'!B26/'Financial Statements'!B69</f>
        <v>0.1867225265871737</v>
      </c>
      <c r="E47" s="40">
        <f>'Financial Statements'!C26/'Financial Statements'!C69</f>
        <v>0.231302670555007</v>
      </c>
      <c r="F47" s="40">
        <f>'Financial Statements'!D26/'Financial Statements'!D69</f>
        <v>0.10945902053484427</v>
      </c>
    </row>
    <row r="48" spans="1:7" x14ac:dyDescent="0.3">
      <c r="A48" s="22">
        <f t="shared" si="5"/>
        <v>5.6999999999999975</v>
      </c>
      <c r="B48" s="1" t="s">
        <v>53</v>
      </c>
      <c r="C48" s="1" t="s">
        <v>202</v>
      </c>
      <c r="D48" s="40">
        <f>D21/('Financial Statements'!B69+'Financial Statements'!B59)</f>
        <v>0.17012190841659453</v>
      </c>
      <c r="E48" s="40">
        <f>E21/('Financial Statements'!C69+'Financial Statements'!C59)</f>
        <v>0.1852663922200346</v>
      </c>
      <c r="F48" s="40">
        <f>F21/('Financial Statements'!D69+'Financial Statements'!D59)</f>
        <v>7.8281095096469147E-2</v>
      </c>
    </row>
    <row r="49" spans="1:7" x14ac:dyDescent="0.3">
      <c r="A49" s="22">
        <f t="shared" si="5"/>
        <v>0.2</v>
      </c>
      <c r="B49" s="1" t="s">
        <v>43</v>
      </c>
      <c r="C49" s="1" t="s">
        <v>191</v>
      </c>
      <c r="D49" s="40">
        <f>D37</f>
        <v>5.9747973683667785E-2</v>
      </c>
      <c r="E49" s="40">
        <f t="shared" ref="E49:F49" si="6">E37</f>
        <v>6.8533600038100675E-2</v>
      </c>
      <c r="F49" s="40">
        <f t="shared" si="6"/>
        <v>2.3098012337217273E-2</v>
      </c>
    </row>
    <row r="50" spans="1:7" x14ac:dyDescent="0.3">
      <c r="A50" s="22">
        <f t="shared" si="5"/>
        <v>5.7999999999999972</v>
      </c>
      <c r="B50" s="1" t="s">
        <v>54</v>
      </c>
      <c r="C50" s="1" t="s">
        <v>203</v>
      </c>
      <c r="D50" s="40">
        <f>D51/D19</f>
        <v>5.2305246352876411</v>
      </c>
      <c r="E50" s="40">
        <f t="shared" ref="E50:F50" si="7">E51/E19</f>
        <v>5.3912182119443841</v>
      </c>
      <c r="F50" s="40">
        <f t="shared" si="7"/>
        <v>9.2153214835728949</v>
      </c>
    </row>
    <row r="51" spans="1:7" x14ac:dyDescent="0.3">
      <c r="A51" s="22"/>
      <c r="B51" s="19" t="s">
        <v>55</v>
      </c>
      <c r="C51" s="19" t="s">
        <v>204</v>
      </c>
      <c r="D51" s="40">
        <f>'Financial Statements'!B121+'Financial Statements'!B62-'Financial Statements'!B109</f>
        <v>190024.95999999999</v>
      </c>
      <c r="E51" s="40">
        <f>'Financial Statements'!C121+'Financial Statements'!C62-'Financial Statements'!C109</f>
        <v>149671</v>
      </c>
      <c r="F51" s="40">
        <f>'Financial Statements'!D121+'Financial Statements'!D62-'Financial Statements'!D109</f>
        <v>143611.57</v>
      </c>
      <c r="G51" t="s">
        <v>209</v>
      </c>
    </row>
  </sheetData>
  <mergeCells count="1"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2023-06-29T16:01:31Z</dcterms:modified>
</cp:coreProperties>
</file>