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14AD224-8088-40E3-BBBA-21B26A216DE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B10" i="4"/>
  <c r="Q9" i="1"/>
  <c r="P9" i="1"/>
  <c r="O9" i="1"/>
  <c r="N9" i="1"/>
  <c r="M9" i="1"/>
  <c r="L9" i="1"/>
  <c r="K9" i="1"/>
  <c r="C36" i="4"/>
  <c r="D36" i="4"/>
  <c r="E36" i="4"/>
  <c r="F36" i="4"/>
  <c r="G36" i="4"/>
  <c r="H36" i="4"/>
  <c r="I36" i="4"/>
  <c r="B36" i="4"/>
  <c r="C24" i="4"/>
  <c r="D24" i="4"/>
  <c r="E24" i="4"/>
  <c r="F24" i="4"/>
  <c r="G24" i="4"/>
  <c r="H24" i="4"/>
  <c r="I24" i="4"/>
  <c r="B24" i="4"/>
  <c r="C26" i="4"/>
  <c r="D26" i="4"/>
  <c r="E26" i="4"/>
  <c r="F26" i="4"/>
  <c r="G26" i="4"/>
  <c r="H26" i="4"/>
  <c r="I26" i="4"/>
  <c r="B26" i="4"/>
  <c r="I23" i="4"/>
  <c r="B23" i="4"/>
  <c r="C23" i="4" l="1"/>
  <c r="D23" i="4"/>
  <c r="E23" i="4"/>
  <c r="F23" i="4"/>
  <c r="G23" i="4"/>
  <c r="H23" i="4"/>
  <c r="C12" i="4"/>
  <c r="D12" i="4"/>
  <c r="E12" i="4"/>
  <c r="F12" i="4"/>
  <c r="G12" i="4"/>
  <c r="H12" i="4"/>
  <c r="I12" i="4"/>
  <c r="B12" i="4"/>
  <c r="C52" i="4"/>
  <c r="D52" i="4"/>
  <c r="E52" i="4"/>
  <c r="F52" i="4"/>
  <c r="G52" i="4"/>
  <c r="H52" i="4"/>
  <c r="I52" i="4"/>
  <c r="B52" i="4"/>
  <c r="I55" i="4"/>
  <c r="H55" i="4"/>
  <c r="G55" i="4"/>
  <c r="F55" i="4"/>
  <c r="E55" i="4"/>
  <c r="D55" i="4"/>
  <c r="C55" i="4"/>
  <c r="B55" i="4"/>
  <c r="C53" i="4"/>
  <c r="D53" i="4"/>
  <c r="E53" i="4"/>
  <c r="F53" i="4"/>
  <c r="G53" i="4"/>
  <c r="H53" i="4"/>
  <c r="I53" i="4"/>
  <c r="B53" i="4"/>
  <c r="C51" i="4"/>
  <c r="D51" i="4"/>
  <c r="E51" i="4"/>
  <c r="F51" i="4"/>
  <c r="G51" i="4"/>
  <c r="H51" i="4"/>
  <c r="I51" i="4"/>
  <c r="B51" i="4"/>
  <c r="C49" i="4"/>
  <c r="D49" i="4"/>
  <c r="E49" i="4"/>
  <c r="F49" i="4"/>
  <c r="G49" i="4"/>
  <c r="H49" i="4"/>
  <c r="I49" i="4"/>
  <c r="B49" i="4"/>
  <c r="C68" i="4"/>
  <c r="D68" i="4"/>
  <c r="E68" i="4"/>
  <c r="F68" i="4"/>
  <c r="G68" i="4"/>
  <c r="H68" i="4"/>
  <c r="B68" i="4"/>
  <c r="C66" i="4"/>
  <c r="D66" i="4"/>
  <c r="E66" i="4"/>
  <c r="F66" i="4"/>
  <c r="G66" i="4"/>
  <c r="H66" i="4"/>
  <c r="I66" i="4"/>
  <c r="B66" i="4"/>
  <c r="F64" i="4"/>
  <c r="G64" i="4"/>
  <c r="H64" i="4"/>
  <c r="I64" i="4"/>
  <c r="C60" i="4"/>
  <c r="D60" i="4"/>
  <c r="E60" i="4"/>
  <c r="F60" i="4"/>
  <c r="G60" i="4"/>
  <c r="H60" i="4"/>
  <c r="I60" i="4"/>
  <c r="B60" i="4"/>
  <c r="B61" i="4" s="1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8" i="4"/>
  <c r="D58" i="4"/>
  <c r="E58" i="4"/>
  <c r="F58" i="4"/>
  <c r="G58" i="4"/>
  <c r="H58" i="4"/>
  <c r="I58" i="4"/>
  <c r="C57" i="4"/>
  <c r="D57" i="4"/>
  <c r="E57" i="4"/>
  <c r="F57" i="4"/>
  <c r="G57" i="4"/>
  <c r="H57" i="4"/>
  <c r="I57" i="4"/>
  <c r="B57" i="4"/>
  <c r="B48" i="4"/>
  <c r="C48" i="4"/>
  <c r="D48" i="4"/>
  <c r="E48" i="4"/>
  <c r="F48" i="4"/>
  <c r="G48" i="4"/>
  <c r="H48" i="4"/>
  <c r="I48" i="4"/>
  <c r="G38" i="4"/>
  <c r="H38" i="4"/>
  <c r="I38" i="4"/>
  <c r="G30" i="4"/>
  <c r="H30" i="4"/>
  <c r="I30" i="4"/>
  <c r="C43" i="4"/>
  <c r="D43" i="4"/>
  <c r="E43" i="4"/>
  <c r="F43" i="4"/>
  <c r="G43" i="4"/>
  <c r="H43" i="4"/>
  <c r="I43" i="4"/>
  <c r="B43" i="4"/>
  <c r="C42" i="4"/>
  <c r="D42" i="4"/>
  <c r="E42" i="4"/>
  <c r="F42" i="4"/>
  <c r="G42" i="4"/>
  <c r="H42" i="4"/>
  <c r="I42" i="4"/>
  <c r="B42" i="4"/>
  <c r="C41" i="4"/>
  <c r="C40" i="4" s="1"/>
  <c r="D41" i="4"/>
  <c r="D40" i="4" s="1"/>
  <c r="E41" i="4"/>
  <c r="E40" i="4" s="1"/>
  <c r="F41" i="4"/>
  <c r="F40" i="4" s="1"/>
  <c r="G41" i="4"/>
  <c r="H41" i="4"/>
  <c r="H40" i="4" s="1"/>
  <c r="I41" i="4"/>
  <c r="I40" i="4" s="1"/>
  <c r="B41" i="4"/>
  <c r="C39" i="4"/>
  <c r="D39" i="4"/>
  <c r="E39" i="4"/>
  <c r="F39" i="4"/>
  <c r="G39" i="4"/>
  <c r="H39" i="4"/>
  <c r="I39" i="4"/>
  <c r="B39" i="4"/>
  <c r="C37" i="4"/>
  <c r="D37" i="4"/>
  <c r="E37" i="4"/>
  <c r="F37" i="4"/>
  <c r="G37" i="4"/>
  <c r="H37" i="4"/>
  <c r="I37" i="4"/>
  <c r="B37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B35" i="4"/>
  <c r="B34" i="4"/>
  <c r="C31" i="4"/>
  <c r="D31" i="4"/>
  <c r="E31" i="4"/>
  <c r="F31" i="4"/>
  <c r="G31" i="4"/>
  <c r="H31" i="4"/>
  <c r="I31" i="4"/>
  <c r="B31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2" i="4"/>
  <c r="D22" i="4"/>
  <c r="E22" i="4"/>
  <c r="F22" i="4"/>
  <c r="G22" i="4"/>
  <c r="H22" i="4"/>
  <c r="I22" i="4"/>
  <c r="B22" i="4"/>
  <c r="B40" i="4" l="1"/>
  <c r="I61" i="4"/>
  <c r="E61" i="4"/>
  <c r="G40" i="4"/>
  <c r="G33" i="4"/>
  <c r="C33" i="4"/>
  <c r="C44" i="4" s="1"/>
  <c r="F61" i="4"/>
  <c r="B33" i="4"/>
  <c r="B44" i="4" s="1"/>
  <c r="F33" i="4"/>
  <c r="F44" i="4" s="1"/>
  <c r="I33" i="4"/>
  <c r="I44" i="4" s="1"/>
  <c r="E33" i="4"/>
  <c r="E44" i="4" s="1"/>
  <c r="H33" i="4"/>
  <c r="H44" i="4" s="1"/>
  <c r="D33" i="4"/>
  <c r="D44" i="4" s="1"/>
  <c r="D61" i="4"/>
  <c r="G61" i="4"/>
  <c r="C61" i="4"/>
  <c r="H61" i="4"/>
  <c r="F65" i="4"/>
  <c r="G65" i="4"/>
  <c r="H65" i="4"/>
  <c r="I65" i="4"/>
  <c r="C59" i="4"/>
  <c r="D59" i="4"/>
  <c r="E59" i="4"/>
  <c r="F59" i="4"/>
  <c r="G59" i="4"/>
  <c r="H59" i="4"/>
  <c r="I59" i="4"/>
  <c r="B59" i="4"/>
  <c r="G44" i="4" l="1"/>
  <c r="C16" i="4"/>
  <c r="D16" i="4"/>
  <c r="E16" i="4"/>
  <c r="F16" i="4"/>
  <c r="G16" i="4"/>
  <c r="H16" i="4"/>
  <c r="I16" i="4"/>
  <c r="C18" i="4"/>
  <c r="D18" i="4"/>
  <c r="E18" i="4"/>
  <c r="F18" i="4"/>
  <c r="G18" i="4"/>
  <c r="H18" i="4"/>
  <c r="I18" i="4"/>
  <c r="I19" i="4" s="1"/>
  <c r="B18" i="4"/>
  <c r="B19" i="4" s="1"/>
  <c r="B16" i="4"/>
  <c r="E19" i="4" l="1"/>
  <c r="G19" i="4"/>
  <c r="C19" i="4"/>
  <c r="F19" i="4"/>
  <c r="H19" i="4"/>
  <c r="D19" i="4"/>
  <c r="K55" i="3" l="1"/>
  <c r="L55" i="3"/>
  <c r="M55" i="3"/>
  <c r="N55" i="3"/>
  <c r="K59" i="3"/>
  <c r="L59" i="3"/>
  <c r="M59" i="3"/>
  <c r="N59" i="3"/>
  <c r="K63" i="3"/>
  <c r="L63" i="3"/>
  <c r="M63" i="3"/>
  <c r="N63" i="3"/>
  <c r="K86" i="3"/>
  <c r="L86" i="3"/>
  <c r="M86" i="3"/>
  <c r="N86" i="3"/>
  <c r="K90" i="3"/>
  <c r="L90" i="3"/>
  <c r="M90" i="3"/>
  <c r="N90" i="3"/>
  <c r="K94" i="3"/>
  <c r="L94" i="3"/>
  <c r="M94" i="3"/>
  <c r="N94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53" i="3"/>
  <c r="D53" i="3"/>
  <c r="E53" i="3"/>
  <c r="F53" i="3"/>
  <c r="G53" i="3"/>
  <c r="H53" i="3"/>
  <c r="I53" i="3"/>
  <c r="D54" i="3"/>
  <c r="E54" i="3"/>
  <c r="F54" i="3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F58" i="3"/>
  <c r="G58" i="3"/>
  <c r="H58" i="3"/>
  <c r="H59" i="3" s="1"/>
  <c r="I58" i="3"/>
  <c r="G59" i="3"/>
  <c r="C60" i="3"/>
  <c r="D60" i="3"/>
  <c r="E60" i="3"/>
  <c r="F60" i="3"/>
  <c r="G60" i="3"/>
  <c r="H60" i="3"/>
  <c r="I60" i="3"/>
  <c r="D62" i="3"/>
  <c r="E63" i="3" s="1"/>
  <c r="E62" i="3"/>
  <c r="F62" i="3"/>
  <c r="F63" i="3" s="1"/>
  <c r="G62" i="3"/>
  <c r="H62" i="3"/>
  <c r="I62" i="3"/>
  <c r="C64" i="3"/>
  <c r="D64" i="3"/>
  <c r="E64" i="3"/>
  <c r="F64" i="3"/>
  <c r="G64" i="3"/>
  <c r="H64" i="3"/>
  <c r="I64" i="3"/>
  <c r="C69" i="3"/>
  <c r="D69" i="3"/>
  <c r="D70" i="3" s="1"/>
  <c r="E69" i="3"/>
  <c r="F69" i="3"/>
  <c r="G69" i="3"/>
  <c r="H69" i="3"/>
  <c r="I69" i="3"/>
  <c r="C73" i="3"/>
  <c r="D73" i="3"/>
  <c r="E73" i="3"/>
  <c r="F73" i="3"/>
  <c r="G73" i="3"/>
  <c r="G74" i="3" s="1"/>
  <c r="H73" i="3"/>
  <c r="I73" i="3"/>
  <c r="I74" i="3" s="1"/>
  <c r="C76" i="3"/>
  <c r="D76" i="3"/>
  <c r="E76" i="3"/>
  <c r="F76" i="3"/>
  <c r="G76" i="3"/>
  <c r="H76" i="3"/>
  <c r="I76" i="3"/>
  <c r="C79" i="3"/>
  <c r="D79" i="3"/>
  <c r="E79" i="3"/>
  <c r="F79" i="3"/>
  <c r="G79" i="3"/>
  <c r="H79" i="3"/>
  <c r="I79" i="3"/>
  <c r="I80" i="3" s="1"/>
  <c r="C84" i="3"/>
  <c r="D84" i="3"/>
  <c r="E84" i="3"/>
  <c r="F84" i="3"/>
  <c r="G84" i="3"/>
  <c r="H84" i="3"/>
  <c r="I84" i="3"/>
  <c r="C85" i="3"/>
  <c r="D85" i="3"/>
  <c r="E85" i="3"/>
  <c r="F85" i="3"/>
  <c r="G85" i="3"/>
  <c r="G86" i="3" s="1"/>
  <c r="H85" i="3"/>
  <c r="I85" i="3"/>
  <c r="C87" i="3"/>
  <c r="D87" i="3"/>
  <c r="E87" i="3"/>
  <c r="F87" i="3"/>
  <c r="G87" i="3"/>
  <c r="H87" i="3"/>
  <c r="I87" i="3"/>
  <c r="C89" i="3"/>
  <c r="D89" i="3"/>
  <c r="E89" i="3"/>
  <c r="E90" i="3" s="1"/>
  <c r="F89" i="3"/>
  <c r="G89" i="3"/>
  <c r="H89" i="3"/>
  <c r="I89" i="3"/>
  <c r="C91" i="3"/>
  <c r="D91" i="3"/>
  <c r="E91" i="3"/>
  <c r="F91" i="3"/>
  <c r="G91" i="3"/>
  <c r="H91" i="3"/>
  <c r="I91" i="3"/>
  <c r="C93" i="3"/>
  <c r="D93" i="3"/>
  <c r="E93" i="3"/>
  <c r="F93" i="3"/>
  <c r="G93" i="3"/>
  <c r="G94" i="3" s="1"/>
  <c r="H93" i="3"/>
  <c r="I93" i="3"/>
  <c r="C95" i="3"/>
  <c r="D95" i="3"/>
  <c r="E95" i="3"/>
  <c r="F95" i="3"/>
  <c r="G95" i="3"/>
  <c r="H95" i="3"/>
  <c r="I95" i="3"/>
  <c r="C100" i="3"/>
  <c r="D100" i="3"/>
  <c r="E100" i="3"/>
  <c r="F100" i="3"/>
  <c r="G100" i="3"/>
  <c r="H100" i="3"/>
  <c r="I100" i="3"/>
  <c r="C104" i="3"/>
  <c r="D104" i="3"/>
  <c r="E104" i="3"/>
  <c r="F104" i="3"/>
  <c r="G105" i="3" s="1"/>
  <c r="G104" i="3"/>
  <c r="H104" i="3"/>
  <c r="I104" i="3"/>
  <c r="C107" i="3"/>
  <c r="D107" i="3"/>
  <c r="E107" i="3"/>
  <c r="F107" i="3"/>
  <c r="G107" i="3"/>
  <c r="G108" i="3" s="1"/>
  <c r="H107" i="3"/>
  <c r="I107" i="3"/>
  <c r="C110" i="3"/>
  <c r="D110" i="3"/>
  <c r="D111" i="3" s="1"/>
  <c r="E110" i="3"/>
  <c r="F110" i="3"/>
  <c r="G110" i="3"/>
  <c r="H110" i="3"/>
  <c r="I110" i="3"/>
  <c r="C115" i="3"/>
  <c r="D115" i="3"/>
  <c r="E115" i="3"/>
  <c r="F115" i="3"/>
  <c r="G115" i="3"/>
  <c r="H115" i="3"/>
  <c r="I115" i="3"/>
  <c r="C116" i="3"/>
  <c r="D116" i="3"/>
  <c r="E116" i="3"/>
  <c r="F116" i="3"/>
  <c r="G116" i="3"/>
  <c r="H116" i="3"/>
  <c r="I116" i="3"/>
  <c r="F117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E124" i="3"/>
  <c r="F124" i="3"/>
  <c r="G124" i="3"/>
  <c r="G125" i="3" s="1"/>
  <c r="H124" i="3"/>
  <c r="I124" i="3"/>
  <c r="J124" i="3" s="1"/>
  <c r="C126" i="3"/>
  <c r="D126" i="3"/>
  <c r="E126" i="3"/>
  <c r="F126" i="3"/>
  <c r="G126" i="3"/>
  <c r="H126" i="3"/>
  <c r="I126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C138" i="3"/>
  <c r="D138" i="3"/>
  <c r="E138" i="3"/>
  <c r="F138" i="3"/>
  <c r="G138" i="3"/>
  <c r="H138" i="3"/>
  <c r="I138" i="3"/>
  <c r="C141" i="3"/>
  <c r="D141" i="3"/>
  <c r="E141" i="3"/>
  <c r="F141" i="3"/>
  <c r="G141" i="3"/>
  <c r="H141" i="3"/>
  <c r="I141" i="3"/>
  <c r="C145" i="3"/>
  <c r="D145" i="3"/>
  <c r="E145" i="3"/>
  <c r="F145" i="3"/>
  <c r="G145" i="3"/>
  <c r="H145" i="3"/>
  <c r="I145" i="3"/>
  <c r="C146" i="3"/>
  <c r="D146" i="3"/>
  <c r="E146" i="3"/>
  <c r="F146" i="3"/>
  <c r="G146" i="3"/>
  <c r="H146" i="3"/>
  <c r="I146" i="3"/>
  <c r="C150" i="3"/>
  <c r="D150" i="3"/>
  <c r="E150" i="3"/>
  <c r="F150" i="3"/>
  <c r="G150" i="3"/>
  <c r="G151" i="3" s="1"/>
  <c r="H150" i="3"/>
  <c r="I150" i="3"/>
  <c r="C154" i="3"/>
  <c r="D154" i="3"/>
  <c r="D156" i="3" s="1"/>
  <c r="E154" i="3"/>
  <c r="F154" i="3"/>
  <c r="G154" i="3"/>
  <c r="H154" i="3"/>
  <c r="I154" i="3"/>
  <c r="C157" i="3"/>
  <c r="D157" i="3"/>
  <c r="E157" i="3"/>
  <c r="F157" i="3"/>
  <c r="G157" i="3"/>
  <c r="H157" i="3"/>
  <c r="I157" i="3"/>
  <c r="C160" i="3"/>
  <c r="D160" i="3"/>
  <c r="E160" i="3"/>
  <c r="F160" i="3"/>
  <c r="G160" i="3"/>
  <c r="H160" i="3"/>
  <c r="I160" i="3"/>
  <c r="C164" i="3"/>
  <c r="D164" i="3"/>
  <c r="E164" i="3"/>
  <c r="F164" i="3"/>
  <c r="G164" i="3"/>
  <c r="H164" i="3"/>
  <c r="I164" i="3"/>
  <c r="C165" i="3"/>
  <c r="D165" i="3"/>
  <c r="E165" i="3"/>
  <c r="F165" i="3"/>
  <c r="G165" i="3"/>
  <c r="H165" i="3"/>
  <c r="I165" i="3"/>
  <c r="C166" i="3"/>
  <c r="D166" i="3"/>
  <c r="E166" i="3"/>
  <c r="F166" i="3"/>
  <c r="G166" i="3"/>
  <c r="H166" i="3"/>
  <c r="I166" i="3"/>
  <c r="C168" i="3"/>
  <c r="D168" i="3"/>
  <c r="E168" i="3"/>
  <c r="F168" i="3"/>
  <c r="G168" i="3"/>
  <c r="H168" i="3"/>
  <c r="I168" i="3"/>
  <c r="C170" i="3"/>
  <c r="D170" i="3"/>
  <c r="E170" i="3"/>
  <c r="E171" i="3" s="1"/>
  <c r="F170" i="3"/>
  <c r="G170" i="3"/>
  <c r="H170" i="3"/>
  <c r="I170" i="3"/>
  <c r="I171" i="3" s="1"/>
  <c r="C172" i="3"/>
  <c r="D172" i="3"/>
  <c r="E172" i="3"/>
  <c r="F172" i="3"/>
  <c r="G172" i="3"/>
  <c r="H172" i="3"/>
  <c r="I172" i="3"/>
  <c r="C174" i="3"/>
  <c r="D174" i="3"/>
  <c r="E174" i="3"/>
  <c r="F174" i="3"/>
  <c r="G174" i="3"/>
  <c r="H174" i="3"/>
  <c r="I174" i="3"/>
  <c r="C176" i="3"/>
  <c r="D176" i="3"/>
  <c r="E176" i="3"/>
  <c r="F176" i="3"/>
  <c r="G176" i="3"/>
  <c r="H176" i="3"/>
  <c r="I176" i="3"/>
  <c r="C178" i="3"/>
  <c r="D178" i="3"/>
  <c r="E178" i="3"/>
  <c r="F178" i="3"/>
  <c r="G178" i="3"/>
  <c r="H178" i="3"/>
  <c r="I178" i="3"/>
  <c r="C180" i="3"/>
  <c r="D180" i="3"/>
  <c r="E180" i="3"/>
  <c r="F180" i="3"/>
  <c r="G180" i="3"/>
  <c r="H180" i="3"/>
  <c r="I180" i="3"/>
  <c r="C185" i="3"/>
  <c r="D185" i="3"/>
  <c r="E185" i="3"/>
  <c r="F185" i="3"/>
  <c r="G185" i="3"/>
  <c r="H185" i="3"/>
  <c r="I185" i="3"/>
  <c r="C189" i="3"/>
  <c r="D189" i="3"/>
  <c r="E189" i="3"/>
  <c r="F189" i="3"/>
  <c r="G189" i="3"/>
  <c r="H189" i="3"/>
  <c r="H191" i="3" s="1"/>
  <c r="I189" i="3"/>
  <c r="C192" i="3"/>
  <c r="D192" i="3"/>
  <c r="E192" i="3"/>
  <c r="F192" i="3"/>
  <c r="G192" i="3"/>
  <c r="H192" i="3"/>
  <c r="I192" i="3"/>
  <c r="C195" i="3"/>
  <c r="D195" i="3"/>
  <c r="E195" i="3"/>
  <c r="F195" i="3"/>
  <c r="G195" i="3"/>
  <c r="H195" i="3"/>
  <c r="I195" i="3"/>
  <c r="C199" i="3"/>
  <c r="D199" i="3"/>
  <c r="E199" i="3"/>
  <c r="F199" i="3"/>
  <c r="G199" i="3"/>
  <c r="H199" i="3"/>
  <c r="I199" i="3"/>
  <c r="J199" i="3" s="1"/>
  <c r="C200" i="3"/>
  <c r="D200" i="3"/>
  <c r="E200" i="3"/>
  <c r="F200" i="3"/>
  <c r="G200" i="3"/>
  <c r="H200" i="3"/>
  <c r="I200" i="3"/>
  <c r="C204" i="3"/>
  <c r="D204" i="3"/>
  <c r="E204" i="3"/>
  <c r="F204" i="3"/>
  <c r="G204" i="3"/>
  <c r="H204" i="3"/>
  <c r="I204" i="3"/>
  <c r="C208" i="3"/>
  <c r="D208" i="3"/>
  <c r="E208" i="3"/>
  <c r="F208" i="3"/>
  <c r="G208" i="3"/>
  <c r="H208" i="3"/>
  <c r="I208" i="3"/>
  <c r="C214" i="3"/>
  <c r="D214" i="3"/>
  <c r="E214" i="3"/>
  <c r="F214" i="3"/>
  <c r="G214" i="3"/>
  <c r="H214" i="3"/>
  <c r="I214" i="3"/>
  <c r="I216" i="3" s="1"/>
  <c r="J216" i="3" s="1"/>
  <c r="B185" i="3"/>
  <c r="B186" i="3" s="1"/>
  <c r="B189" i="3"/>
  <c r="B192" i="3"/>
  <c r="B195" i="3"/>
  <c r="B196" i="3" s="1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5" i="3" s="1"/>
  <c r="B208" i="3"/>
  <c r="B204" i="3"/>
  <c r="B199" i="3"/>
  <c r="B178" i="3"/>
  <c r="B179" i="3" s="1"/>
  <c r="B174" i="3"/>
  <c r="B175" i="3" s="1"/>
  <c r="B170" i="3"/>
  <c r="B171" i="3" s="1"/>
  <c r="B166" i="3"/>
  <c r="B167" i="3" s="1"/>
  <c r="B164" i="3"/>
  <c r="B160" i="3"/>
  <c r="B161" i="3" s="1"/>
  <c r="B157" i="3"/>
  <c r="B154" i="3"/>
  <c r="B155" i="3" s="1"/>
  <c r="B150" i="3"/>
  <c r="B145" i="3"/>
  <c r="B141" i="3"/>
  <c r="B142" i="3" s="1"/>
  <c r="B138" i="3"/>
  <c r="B135" i="3"/>
  <c r="B131" i="3"/>
  <c r="B132" i="3" s="1"/>
  <c r="B124" i="3"/>
  <c r="B125" i="3" s="1"/>
  <c r="B120" i="3"/>
  <c r="B121" i="3" s="1"/>
  <c r="B116" i="3"/>
  <c r="B117" i="3" s="1"/>
  <c r="B110" i="3"/>
  <c r="B111" i="3" s="1"/>
  <c r="B107" i="3"/>
  <c r="B104" i="3"/>
  <c r="B100" i="3"/>
  <c r="B101" i="3" s="1"/>
  <c r="B93" i="3"/>
  <c r="B94" i="3" s="1"/>
  <c r="B89" i="3"/>
  <c r="B90" i="3" s="1"/>
  <c r="B85" i="3"/>
  <c r="B86" i="3" s="1"/>
  <c r="B79" i="3"/>
  <c r="B76" i="3"/>
  <c r="B77" i="3" s="1"/>
  <c r="B73" i="3"/>
  <c r="B69" i="3"/>
  <c r="C116" i="1"/>
  <c r="C62" i="3" s="1"/>
  <c r="B116" i="1"/>
  <c r="B62" i="3" s="1"/>
  <c r="B63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4" i="4" s="1"/>
  <c r="E65" i="4" s="1"/>
  <c r="D93" i="1"/>
  <c r="D64" i="4" s="1"/>
  <c r="D65" i="4" s="1"/>
  <c r="C93" i="1"/>
  <c r="C64" i="4" s="1"/>
  <c r="C65" i="4" s="1"/>
  <c r="B93" i="1"/>
  <c r="B64" i="4" s="1"/>
  <c r="B65" i="4" s="1"/>
  <c r="B85" i="1"/>
  <c r="C85" i="1"/>
  <c r="D85" i="1"/>
  <c r="E85" i="1"/>
  <c r="F85" i="1"/>
  <c r="G85" i="1"/>
  <c r="H85" i="1"/>
  <c r="I85" i="1"/>
  <c r="C128" i="3" l="1"/>
  <c r="I132" i="3"/>
  <c r="D139" i="3"/>
  <c r="G167" i="3"/>
  <c r="G169" i="3" s="1"/>
  <c r="H161" i="3"/>
  <c r="F156" i="3"/>
  <c r="I151" i="3"/>
  <c r="C137" i="3"/>
  <c r="E139" i="3"/>
  <c r="H136" i="3"/>
  <c r="D136" i="3"/>
  <c r="G201" i="3"/>
  <c r="G203" i="3" s="1"/>
  <c r="C134" i="3"/>
  <c r="E59" i="3"/>
  <c r="F55" i="3"/>
  <c r="F57" i="3" s="1"/>
  <c r="H205" i="3"/>
  <c r="D179" i="3"/>
  <c r="F175" i="3"/>
  <c r="F177" i="3" s="1"/>
  <c r="G175" i="3"/>
  <c r="F171" i="3"/>
  <c r="F173" i="3" s="1"/>
  <c r="C156" i="3"/>
  <c r="E105" i="3"/>
  <c r="B119" i="3"/>
  <c r="B181" i="3"/>
  <c r="C94" i="3"/>
  <c r="C96" i="3" s="1"/>
  <c r="B153" i="3"/>
  <c r="G177" i="3"/>
  <c r="F191" i="3"/>
  <c r="G155" i="3"/>
  <c r="B123" i="3"/>
  <c r="D206" i="3"/>
  <c r="B92" i="3"/>
  <c r="H209" i="3"/>
  <c r="E162" i="3"/>
  <c r="F119" i="3"/>
  <c r="E65" i="3"/>
  <c r="B159" i="3"/>
  <c r="H90" i="3"/>
  <c r="H92" i="3" s="1"/>
  <c r="F86" i="3"/>
  <c r="F88" i="3" s="1"/>
  <c r="E161" i="3"/>
  <c r="I191" i="3"/>
  <c r="J191" i="3" s="1"/>
  <c r="K191" i="3" s="1"/>
  <c r="L191" i="3" s="1"/>
  <c r="M191" i="3" s="1"/>
  <c r="N191" i="3" s="1"/>
  <c r="E190" i="3"/>
  <c r="H182" i="3"/>
  <c r="H184" i="3" s="1"/>
  <c r="D186" i="3"/>
  <c r="G171" i="3"/>
  <c r="G173" i="3" s="1"/>
  <c r="D171" i="3"/>
  <c r="D173" i="3" s="1"/>
  <c r="I158" i="3"/>
  <c r="I94" i="3"/>
  <c r="I96" i="3" s="1"/>
  <c r="H86" i="3"/>
  <c r="H88" i="3" s="1"/>
  <c r="D86" i="3"/>
  <c r="D88" i="3" s="1"/>
  <c r="I77" i="3"/>
  <c r="B65" i="3"/>
  <c r="B194" i="3"/>
  <c r="D188" i="3"/>
  <c r="F179" i="3"/>
  <c r="F181" i="3" s="1"/>
  <c r="D162" i="3"/>
  <c r="E137" i="3"/>
  <c r="G96" i="3"/>
  <c r="F77" i="3"/>
  <c r="B127" i="3"/>
  <c r="B173" i="3"/>
  <c r="G188" i="3"/>
  <c r="G182" i="3"/>
  <c r="H183" i="3" s="1"/>
  <c r="G161" i="3"/>
  <c r="C86" i="3"/>
  <c r="C88" i="3" s="1"/>
  <c r="F65" i="3"/>
  <c r="C194" i="3"/>
  <c r="G153" i="3"/>
  <c r="B206" i="3"/>
  <c r="C191" i="3"/>
  <c r="B128" i="3"/>
  <c r="B129" i="3" s="1"/>
  <c r="B152" i="3"/>
  <c r="B177" i="3"/>
  <c r="B151" i="3"/>
  <c r="I210" i="3"/>
  <c r="J210" i="3" s="1"/>
  <c r="K210" i="3" s="1"/>
  <c r="L210" i="3" s="1"/>
  <c r="M210" i="3" s="1"/>
  <c r="N210" i="3" s="1"/>
  <c r="I206" i="3"/>
  <c r="F190" i="3"/>
  <c r="I188" i="3"/>
  <c r="J188" i="3" s="1"/>
  <c r="K188" i="3" s="1"/>
  <c r="L188" i="3" s="1"/>
  <c r="E186" i="3"/>
  <c r="G179" i="3"/>
  <c r="G181" i="3" s="1"/>
  <c r="C179" i="3"/>
  <c r="C181" i="3" s="1"/>
  <c r="I161" i="3"/>
  <c r="D153" i="3"/>
  <c r="E111" i="3"/>
  <c r="D108" i="3"/>
  <c r="E94" i="3"/>
  <c r="E96" i="3" s="1"/>
  <c r="D90" i="3"/>
  <c r="D92" i="3" s="1"/>
  <c r="D80" i="3"/>
  <c r="G70" i="3"/>
  <c r="C63" i="3"/>
  <c r="C65" i="3" s="1"/>
  <c r="C59" i="3"/>
  <c r="C61" i="3" s="1"/>
  <c r="G194" i="3"/>
  <c r="C190" i="3"/>
  <c r="H159" i="3"/>
  <c r="G156" i="3"/>
  <c r="G123" i="3"/>
  <c r="D103" i="3"/>
  <c r="E61" i="3"/>
  <c r="B205" i="3"/>
  <c r="B191" i="3"/>
  <c r="G187" i="3"/>
  <c r="C152" i="3"/>
  <c r="D128" i="3"/>
  <c r="D129" i="3" s="1"/>
  <c r="C125" i="3"/>
  <c r="C127" i="3" s="1"/>
  <c r="H66" i="3"/>
  <c r="B88" i="3"/>
  <c r="F105" i="3"/>
  <c r="E103" i="3"/>
  <c r="J166" i="3"/>
  <c r="B162" i="3"/>
  <c r="B134" i="3"/>
  <c r="C216" i="3"/>
  <c r="D159" i="3"/>
  <c r="D137" i="3"/>
  <c r="F97" i="3"/>
  <c r="J58" i="3"/>
  <c r="K58" i="3" s="1"/>
  <c r="L58" i="3" s="1"/>
  <c r="M58" i="3" s="1"/>
  <c r="N58" i="3" s="1"/>
  <c r="B57" i="3"/>
  <c r="B169" i="3"/>
  <c r="G197" i="3"/>
  <c r="C182" i="3"/>
  <c r="C184" i="3" s="1"/>
  <c r="E187" i="3"/>
  <c r="F121" i="3"/>
  <c r="F123" i="3" s="1"/>
  <c r="H61" i="3"/>
  <c r="C121" i="3"/>
  <c r="C123" i="3" s="1"/>
  <c r="B158" i="3"/>
  <c r="G205" i="3"/>
  <c r="C206" i="3"/>
  <c r="E206" i="3"/>
  <c r="I193" i="3"/>
  <c r="G191" i="3"/>
  <c r="D190" i="3"/>
  <c r="C187" i="3"/>
  <c r="H175" i="3"/>
  <c r="H177" i="3" s="1"/>
  <c r="D175" i="3"/>
  <c r="D177" i="3" s="1"/>
  <c r="F167" i="3"/>
  <c r="F169" i="3" s="1"/>
  <c r="D191" i="3"/>
  <c r="F152" i="3"/>
  <c r="F147" i="3"/>
  <c r="F149" i="3" s="1"/>
  <c r="H142" i="3"/>
  <c r="H139" i="3"/>
  <c r="E136" i="3"/>
  <c r="D121" i="3"/>
  <c r="D123" i="3" s="1"/>
  <c r="G117" i="3"/>
  <c r="G119" i="3" s="1"/>
  <c r="G111" i="3"/>
  <c r="D94" i="3"/>
  <c r="D96" i="3" s="1"/>
  <c r="G63" i="3"/>
  <c r="G65" i="3" s="1"/>
  <c r="I59" i="3"/>
  <c r="I61" i="3" s="1"/>
  <c r="J54" i="3"/>
  <c r="K54" i="3" s="1"/>
  <c r="I105" i="3"/>
  <c r="E80" i="3"/>
  <c r="E72" i="3"/>
  <c r="D59" i="3"/>
  <c r="D61" i="3" s="1"/>
  <c r="J215" i="3"/>
  <c r="K216" i="3"/>
  <c r="K215" i="3" s="1"/>
  <c r="F205" i="3"/>
  <c r="F206" i="3"/>
  <c r="F201" i="3"/>
  <c r="F203" i="3" s="1"/>
  <c r="B66" i="3"/>
  <c r="B72" i="3"/>
  <c r="B70" i="3"/>
  <c r="C105" i="3"/>
  <c r="B105" i="3"/>
  <c r="B139" i="3"/>
  <c r="F186" i="3"/>
  <c r="F187" i="3"/>
  <c r="F132" i="3"/>
  <c r="F80" i="3"/>
  <c r="F72" i="3"/>
  <c r="G80" i="3"/>
  <c r="I66" i="3"/>
  <c r="I70" i="3"/>
  <c r="C55" i="3"/>
  <c r="C57" i="3" s="1"/>
  <c r="F139" i="3"/>
  <c r="B216" i="3"/>
  <c r="C161" i="3"/>
  <c r="C162" i="3"/>
  <c r="C153" i="3"/>
  <c r="C74" i="3"/>
  <c r="B74" i="3"/>
  <c r="B108" i="3"/>
  <c r="B197" i="3"/>
  <c r="B188" i="3"/>
  <c r="H196" i="3"/>
  <c r="H197" i="3"/>
  <c r="H193" i="3"/>
  <c r="C171" i="3"/>
  <c r="C173" i="3" s="1"/>
  <c r="D155" i="3"/>
  <c r="C136" i="3"/>
  <c r="B210" i="3"/>
  <c r="C209" i="3"/>
  <c r="B207" i="3"/>
  <c r="B190" i="3"/>
  <c r="B80" i="3"/>
  <c r="H216" i="3"/>
  <c r="H215" i="3"/>
  <c r="H207" i="3"/>
  <c r="F207" i="3"/>
  <c r="E205" i="3"/>
  <c r="E201" i="3"/>
  <c r="C147" i="3"/>
  <c r="I159" i="3"/>
  <c r="J159" i="3" s="1"/>
  <c r="K159" i="3" s="1"/>
  <c r="L159" i="3" s="1"/>
  <c r="M159" i="3" s="1"/>
  <c r="N159" i="3" s="1"/>
  <c r="J145" i="3"/>
  <c r="E108" i="3"/>
  <c r="G97" i="3"/>
  <c r="G101" i="3"/>
  <c r="H101" i="3"/>
  <c r="E74" i="3"/>
  <c r="E92" i="3"/>
  <c r="F188" i="3"/>
  <c r="G196" i="3"/>
  <c r="I179" i="3"/>
  <c r="I181" i="3" s="1"/>
  <c r="J178" i="3"/>
  <c r="K178" i="3" s="1"/>
  <c r="L178" i="3" s="1"/>
  <c r="M178" i="3" s="1"/>
  <c r="N178" i="3" s="1"/>
  <c r="I125" i="3"/>
  <c r="I127" i="3" s="1"/>
  <c r="H125" i="3"/>
  <c r="H127" i="3" s="1"/>
  <c r="G55" i="3"/>
  <c r="G57" i="3" s="1"/>
  <c r="H55" i="3"/>
  <c r="H57" i="3" s="1"/>
  <c r="B96" i="3"/>
  <c r="B97" i="3"/>
  <c r="B103" i="3"/>
  <c r="C101" i="3"/>
  <c r="B137" i="3"/>
  <c r="B136" i="3"/>
  <c r="B209" i="3"/>
  <c r="B193" i="3"/>
  <c r="E207" i="3"/>
  <c r="H152" i="3"/>
  <c r="H151" i="3"/>
  <c r="C142" i="3"/>
  <c r="C77" i="3"/>
  <c r="D216" i="3"/>
  <c r="D207" i="3"/>
  <c r="C193" i="3"/>
  <c r="I182" i="3"/>
  <c r="I128" i="3"/>
  <c r="D66" i="3"/>
  <c r="J214" i="3"/>
  <c r="K199" i="3"/>
  <c r="L199" i="3" s="1"/>
  <c r="M199" i="3" s="1"/>
  <c r="C167" i="3"/>
  <c r="C169" i="3" s="1"/>
  <c r="E158" i="3"/>
  <c r="E159" i="3"/>
  <c r="H137" i="3"/>
  <c r="B201" i="3"/>
  <c r="C215" i="3"/>
  <c r="I197" i="3"/>
  <c r="J197" i="3" s="1"/>
  <c r="D193" i="3"/>
  <c r="I187" i="3"/>
  <c r="I175" i="3"/>
  <c r="I177" i="3" s="1"/>
  <c r="D167" i="3"/>
  <c r="D169" i="3" s="1"/>
  <c r="D161" i="3"/>
  <c r="C151" i="3"/>
  <c r="I121" i="3"/>
  <c r="I123" i="3" s="1"/>
  <c r="J120" i="3"/>
  <c r="K120" i="3" s="1"/>
  <c r="L120" i="3" s="1"/>
  <c r="M120" i="3" s="1"/>
  <c r="N120" i="3" s="1"/>
  <c r="H117" i="3"/>
  <c r="H119" i="3" s="1"/>
  <c r="D105" i="3"/>
  <c r="I97" i="3"/>
  <c r="I103" i="3"/>
  <c r="J103" i="3" s="1"/>
  <c r="K103" i="3" s="1"/>
  <c r="L103" i="3" s="1"/>
  <c r="F94" i="3"/>
  <c r="F96" i="3" s="1"/>
  <c r="F90" i="3"/>
  <c r="F92" i="3" s="1"/>
  <c r="G88" i="3"/>
  <c r="D77" i="3"/>
  <c r="E188" i="3"/>
  <c r="E196" i="3"/>
  <c r="C103" i="3"/>
  <c r="E97" i="3"/>
  <c r="E101" i="3"/>
  <c r="D55" i="3"/>
  <c r="D57" i="3" s="1"/>
  <c r="B182" i="3"/>
  <c r="B187" i="3"/>
  <c r="F216" i="3"/>
  <c r="E210" i="3"/>
  <c r="D187" i="3"/>
  <c r="G162" i="3"/>
  <c r="C117" i="3"/>
  <c r="C119" i="3" s="1"/>
  <c r="C111" i="3"/>
  <c r="I90" i="3"/>
  <c r="I92" i="3" s="1"/>
  <c r="J89" i="3"/>
  <c r="K89" i="3" s="1"/>
  <c r="L89" i="3" s="1"/>
  <c r="M89" i="3" s="1"/>
  <c r="N89" i="3" s="1"/>
  <c r="G61" i="3"/>
  <c r="B147" i="3"/>
  <c r="B156" i="3"/>
  <c r="E216" i="3"/>
  <c r="D209" i="3"/>
  <c r="D210" i="3"/>
  <c r="D205" i="3"/>
  <c r="D194" i="3"/>
  <c r="E179" i="3"/>
  <c r="E181" i="3" s="1"/>
  <c r="C175" i="3"/>
  <c r="C177" i="3" s="1"/>
  <c r="H162" i="3"/>
  <c r="E152" i="3"/>
  <c r="E151" i="3"/>
  <c r="E153" i="3"/>
  <c r="C139" i="3"/>
  <c r="C132" i="3"/>
  <c r="I86" i="3"/>
  <c r="I88" i="3" s="1"/>
  <c r="D72" i="3"/>
  <c r="E66" i="3"/>
  <c r="E70" i="3"/>
  <c r="H63" i="3"/>
  <c r="H65" i="3" s="1"/>
  <c r="E55" i="3"/>
  <c r="E57" i="3" s="1"/>
  <c r="G215" i="3"/>
  <c r="H190" i="3"/>
  <c r="E167" i="3"/>
  <c r="E169" i="3" s="1"/>
  <c r="E156" i="3"/>
  <c r="E132" i="3"/>
  <c r="H108" i="3"/>
  <c r="H97" i="3"/>
  <c r="C66" i="3"/>
  <c r="I63" i="3"/>
  <c r="I65" i="3" s="1"/>
  <c r="J85" i="3"/>
  <c r="K85" i="3" s="1"/>
  <c r="L85" i="3" s="1"/>
  <c r="J116" i="3"/>
  <c r="K124" i="3"/>
  <c r="L124" i="3" s="1"/>
  <c r="M124" i="3" s="1"/>
  <c r="N124" i="3" s="1"/>
  <c r="C196" i="3"/>
  <c r="I173" i="3"/>
  <c r="G159" i="3"/>
  <c r="D97" i="3"/>
  <c r="G72" i="3"/>
  <c r="G66" i="3"/>
  <c r="I57" i="3"/>
  <c r="J62" i="3"/>
  <c r="K62" i="3" s="1"/>
  <c r="L62" i="3" s="1"/>
  <c r="M62" i="3" s="1"/>
  <c r="N62" i="3" s="1"/>
  <c r="J170" i="3"/>
  <c r="K170" i="3" s="1"/>
  <c r="L170" i="3" s="1"/>
  <c r="M170" i="3" s="1"/>
  <c r="N170" i="3" s="1"/>
  <c r="F210" i="3"/>
  <c r="G206" i="3"/>
  <c r="E193" i="3"/>
  <c r="C186" i="3"/>
  <c r="D181" i="3"/>
  <c r="E175" i="3"/>
  <c r="E177" i="3" s="1"/>
  <c r="E173" i="3"/>
  <c r="I167" i="3"/>
  <c r="I169" i="3" s="1"/>
  <c r="F159" i="3"/>
  <c r="I155" i="3"/>
  <c r="F142" i="3"/>
  <c r="E134" i="3"/>
  <c r="E125" i="3"/>
  <c r="E127" i="3" s="1"/>
  <c r="E117" i="3"/>
  <c r="E119" i="3" s="1"/>
  <c r="H111" i="3"/>
  <c r="C97" i="3"/>
  <c r="C90" i="3"/>
  <c r="C92" i="3" s="1"/>
  <c r="E86" i="3"/>
  <c r="E88" i="3" s="1"/>
  <c r="F74" i="3"/>
  <c r="F66" i="3"/>
  <c r="D63" i="3"/>
  <c r="D65" i="3" s="1"/>
  <c r="J93" i="3"/>
  <c r="J174" i="3"/>
  <c r="K174" i="3" s="1"/>
  <c r="L174" i="3" s="1"/>
  <c r="M174" i="3" s="1"/>
  <c r="N174" i="3" s="1"/>
  <c r="I134" i="3"/>
  <c r="J134" i="3" s="1"/>
  <c r="K134" i="3" s="1"/>
  <c r="L134" i="3" s="1"/>
  <c r="E121" i="3"/>
  <c r="E123" i="3" s="1"/>
  <c r="I215" i="3"/>
  <c r="C210" i="3"/>
  <c r="G207" i="3"/>
  <c r="C205" i="3"/>
  <c r="F196" i="3"/>
  <c r="F162" i="3"/>
  <c r="F161" i="3"/>
  <c r="D152" i="3"/>
  <c r="D151" i="3"/>
  <c r="I139" i="3"/>
  <c r="I137" i="3"/>
  <c r="J137" i="3" s="1"/>
  <c r="K137" i="3" s="1"/>
  <c r="L137" i="3" s="1"/>
  <c r="M137" i="3" s="1"/>
  <c r="N137" i="3" s="1"/>
  <c r="H134" i="3"/>
  <c r="H128" i="3"/>
  <c r="G128" i="3"/>
  <c r="G127" i="3"/>
  <c r="D117" i="3"/>
  <c r="D119" i="3" s="1"/>
  <c r="G90" i="3"/>
  <c r="G92" i="3" s="1"/>
  <c r="C80" i="3"/>
  <c r="G77" i="3"/>
  <c r="F59" i="3"/>
  <c r="F61" i="3" s="1"/>
  <c r="F197" i="3"/>
  <c r="G216" i="3"/>
  <c r="H167" i="3"/>
  <c r="H169" i="3" s="1"/>
  <c r="H156" i="3"/>
  <c r="H155" i="3"/>
  <c r="F125" i="3"/>
  <c r="F127" i="3" s="1"/>
  <c r="H94" i="3"/>
  <c r="H96" i="3" s="1"/>
  <c r="D196" i="3"/>
  <c r="F194" i="3"/>
  <c r="F155" i="3"/>
  <c r="I152" i="3"/>
  <c r="H132" i="3"/>
  <c r="I111" i="3"/>
  <c r="I108" i="3"/>
  <c r="I194" i="3"/>
  <c r="J194" i="3" s="1"/>
  <c r="K194" i="3" s="1"/>
  <c r="L194" i="3" s="1"/>
  <c r="M194" i="3" s="1"/>
  <c r="N194" i="3" s="1"/>
  <c r="I190" i="3"/>
  <c r="I186" i="3"/>
  <c r="H171" i="3"/>
  <c r="H173" i="3" s="1"/>
  <c r="C159" i="3"/>
  <c r="C158" i="3"/>
  <c r="I147" i="3"/>
  <c r="F137" i="3"/>
  <c r="F136" i="3"/>
  <c r="G132" i="3"/>
  <c r="C72" i="3"/>
  <c r="C70" i="3"/>
  <c r="E215" i="3"/>
  <c r="H210" i="3"/>
  <c r="C207" i="3"/>
  <c r="I201" i="3"/>
  <c r="D197" i="3"/>
  <c r="H194" i="3"/>
  <c r="F193" i="3"/>
  <c r="G186" i="3"/>
  <c r="F182" i="3"/>
  <c r="D158" i="3"/>
  <c r="H147" i="3"/>
  <c r="H153" i="3"/>
  <c r="G142" i="3"/>
  <c r="D142" i="3"/>
  <c r="G139" i="3"/>
  <c r="G136" i="3"/>
  <c r="D134" i="3"/>
  <c r="D132" i="3"/>
  <c r="I117" i="3"/>
  <c r="I119" i="3" s="1"/>
  <c r="H103" i="3"/>
  <c r="H77" i="3"/>
  <c r="H74" i="3"/>
  <c r="I72" i="3"/>
  <c r="J72" i="3" s="1"/>
  <c r="K72" i="3" s="1"/>
  <c r="L72" i="3" s="1"/>
  <c r="I209" i="3"/>
  <c r="G134" i="3"/>
  <c r="G137" i="3"/>
  <c r="F128" i="3"/>
  <c r="F134" i="3"/>
  <c r="D125" i="3"/>
  <c r="D127" i="3" s="1"/>
  <c r="F111" i="3"/>
  <c r="F215" i="3"/>
  <c r="G209" i="3"/>
  <c r="I205" i="3"/>
  <c r="E197" i="3"/>
  <c r="G193" i="3"/>
  <c r="H179" i="3"/>
  <c r="H181" i="3" s="1"/>
  <c r="F158" i="3"/>
  <c r="E155" i="3"/>
  <c r="F209" i="3"/>
  <c r="D215" i="3"/>
  <c r="G210" i="3"/>
  <c r="E209" i="3"/>
  <c r="H206" i="3"/>
  <c r="H201" i="3"/>
  <c r="C197" i="3"/>
  <c r="G190" i="3"/>
  <c r="E191" i="3"/>
  <c r="C188" i="3"/>
  <c r="D182" i="3"/>
  <c r="E182" i="3"/>
  <c r="I162" i="3"/>
  <c r="J162" i="3" s="1"/>
  <c r="C155" i="3"/>
  <c r="I153" i="3"/>
  <c r="J153" i="3" s="1"/>
  <c r="K153" i="3" s="1"/>
  <c r="G147" i="3"/>
  <c r="G152" i="3"/>
  <c r="E147" i="3"/>
  <c r="E142" i="3"/>
  <c r="H121" i="3"/>
  <c r="H123" i="3" s="1"/>
  <c r="F108" i="3"/>
  <c r="G103" i="3"/>
  <c r="H72" i="3"/>
  <c r="H70" i="3"/>
  <c r="C201" i="3"/>
  <c r="H188" i="3"/>
  <c r="H186" i="3"/>
  <c r="H158" i="3"/>
  <c r="G158" i="3"/>
  <c r="I142" i="3"/>
  <c r="I136" i="3"/>
  <c r="E128" i="3"/>
  <c r="I207" i="3"/>
  <c r="J207" i="3" s="1"/>
  <c r="K207" i="3" s="1"/>
  <c r="L207" i="3" s="1"/>
  <c r="M207" i="3" s="1"/>
  <c r="D201" i="3"/>
  <c r="I196" i="3"/>
  <c r="E194" i="3"/>
  <c r="H187" i="3"/>
  <c r="I156" i="3"/>
  <c r="J156" i="3" s="1"/>
  <c r="K156" i="3" s="1"/>
  <c r="L156" i="3" s="1"/>
  <c r="M156" i="3" s="1"/>
  <c r="N156" i="3" s="1"/>
  <c r="F153" i="3"/>
  <c r="F151" i="3"/>
  <c r="D147" i="3"/>
  <c r="I101" i="3"/>
  <c r="F103" i="3"/>
  <c r="F101" i="3"/>
  <c r="D74" i="3"/>
  <c r="C108" i="3"/>
  <c r="H105" i="3"/>
  <c r="D101" i="3"/>
  <c r="H80" i="3"/>
  <c r="E77" i="3"/>
  <c r="F70" i="3"/>
  <c r="G202" i="3" l="1"/>
  <c r="F202" i="3"/>
  <c r="J157" i="3"/>
  <c r="K214" i="3"/>
  <c r="K204" i="3" s="1"/>
  <c r="E203" i="3"/>
  <c r="C129" i="3"/>
  <c r="J164" i="3"/>
  <c r="J192" i="3" s="1"/>
  <c r="L216" i="3"/>
  <c r="L215" i="3" s="1"/>
  <c r="J83" i="3"/>
  <c r="G184" i="3"/>
  <c r="K166" i="3"/>
  <c r="L166" i="3" s="1"/>
  <c r="L164" i="3" s="1"/>
  <c r="C183" i="3"/>
  <c r="C67" i="3"/>
  <c r="F98" i="3"/>
  <c r="J52" i="3"/>
  <c r="J114" i="3"/>
  <c r="C148" i="3"/>
  <c r="K93" i="3"/>
  <c r="L93" i="3" s="1"/>
  <c r="M93" i="3" s="1"/>
  <c r="N93" i="3" s="1"/>
  <c r="K52" i="3"/>
  <c r="L54" i="3"/>
  <c r="M54" i="3" s="1"/>
  <c r="I183" i="3"/>
  <c r="I184" i="3"/>
  <c r="J184" i="3" s="1"/>
  <c r="K184" i="3" s="1"/>
  <c r="L184" i="3" s="1"/>
  <c r="M184" i="3" s="1"/>
  <c r="N184" i="3" s="1"/>
  <c r="C149" i="3"/>
  <c r="J161" i="3"/>
  <c r="K162" i="3"/>
  <c r="I129" i="3"/>
  <c r="H67" i="3"/>
  <c r="K116" i="3"/>
  <c r="B203" i="3"/>
  <c r="B202" i="3"/>
  <c r="B98" i="3"/>
  <c r="J160" i="3"/>
  <c r="J150" i="3" s="1"/>
  <c r="K145" i="3"/>
  <c r="K157" i="3" s="1"/>
  <c r="B67" i="3"/>
  <c r="B183" i="3"/>
  <c r="B184" i="3"/>
  <c r="B149" i="3"/>
  <c r="B148" i="3"/>
  <c r="J204" i="3"/>
  <c r="L153" i="3"/>
  <c r="M153" i="3" s="1"/>
  <c r="N153" i="3" s="1"/>
  <c r="E98" i="3"/>
  <c r="J196" i="3"/>
  <c r="K197" i="3"/>
  <c r="L52" i="3"/>
  <c r="M72" i="3"/>
  <c r="M103" i="3"/>
  <c r="M134" i="3"/>
  <c r="M85" i="3"/>
  <c r="N199" i="3"/>
  <c r="M188" i="3"/>
  <c r="N207" i="3"/>
  <c r="D203" i="3"/>
  <c r="D202" i="3"/>
  <c r="F129" i="3"/>
  <c r="I67" i="3"/>
  <c r="E202" i="3"/>
  <c r="G149" i="3"/>
  <c r="G148" i="3"/>
  <c r="G98" i="3"/>
  <c r="E67" i="3"/>
  <c r="H203" i="3"/>
  <c r="H202" i="3"/>
  <c r="H98" i="3"/>
  <c r="F67" i="3"/>
  <c r="G67" i="3"/>
  <c r="I98" i="3"/>
  <c r="G129" i="3"/>
  <c r="D149" i="3"/>
  <c r="D148" i="3"/>
  <c r="F184" i="3"/>
  <c r="F183" i="3"/>
  <c r="I149" i="3"/>
  <c r="J149" i="3" s="1"/>
  <c r="K149" i="3" s="1"/>
  <c r="L149" i="3" s="1"/>
  <c r="M149" i="3" s="1"/>
  <c r="N149" i="3" s="1"/>
  <c r="I148" i="3"/>
  <c r="E129" i="3"/>
  <c r="E183" i="3"/>
  <c r="E184" i="3"/>
  <c r="D184" i="3"/>
  <c r="D183" i="3"/>
  <c r="H148" i="3"/>
  <c r="H149" i="3"/>
  <c r="I202" i="3"/>
  <c r="I203" i="3"/>
  <c r="J203" i="3" s="1"/>
  <c r="H129" i="3"/>
  <c r="D67" i="3"/>
  <c r="C202" i="3"/>
  <c r="C203" i="3"/>
  <c r="C98" i="3"/>
  <c r="D98" i="3"/>
  <c r="E149" i="3"/>
  <c r="E148" i="3"/>
  <c r="F148" i="3"/>
  <c r="G183" i="3"/>
  <c r="L83" i="3" l="1"/>
  <c r="J195" i="3"/>
  <c r="J185" i="3" s="1"/>
  <c r="M216" i="3"/>
  <c r="M215" i="3" s="1"/>
  <c r="L214" i="3"/>
  <c r="L204" i="3" s="1"/>
  <c r="M166" i="3"/>
  <c r="M164" i="3" s="1"/>
  <c r="K83" i="3"/>
  <c r="K84" i="3" s="1"/>
  <c r="K164" i="3"/>
  <c r="K195" i="3" s="1"/>
  <c r="K185" i="3" s="1"/>
  <c r="K53" i="3"/>
  <c r="J147" i="3"/>
  <c r="J154" i="3" s="1"/>
  <c r="K160" i="3"/>
  <c r="K150" i="3" s="1"/>
  <c r="K161" i="3"/>
  <c r="L162" i="3"/>
  <c r="K196" i="3"/>
  <c r="L197" i="3"/>
  <c r="L195" i="3" s="1"/>
  <c r="L185" i="3" s="1"/>
  <c r="L145" i="3"/>
  <c r="K147" i="3"/>
  <c r="K114" i="3"/>
  <c r="L116" i="3"/>
  <c r="J182" i="3"/>
  <c r="K203" i="3"/>
  <c r="J201" i="3"/>
  <c r="J208" i="3" s="1"/>
  <c r="N134" i="3"/>
  <c r="L182" i="3"/>
  <c r="L192" i="3"/>
  <c r="N103" i="3"/>
  <c r="L53" i="3"/>
  <c r="N216" i="3"/>
  <c r="N215" i="3" s="1"/>
  <c r="N72" i="3"/>
  <c r="N85" i="3"/>
  <c r="N83" i="3" s="1"/>
  <c r="M83" i="3"/>
  <c r="N54" i="3"/>
  <c r="N52" i="3" s="1"/>
  <c r="M52" i="3"/>
  <c r="N188" i="3"/>
  <c r="M214" i="3" l="1"/>
  <c r="M204" i="3" s="1"/>
  <c r="K192" i="3"/>
  <c r="L84" i="3"/>
  <c r="N166" i="3"/>
  <c r="N164" i="3" s="1"/>
  <c r="N192" i="3" s="1"/>
  <c r="J189" i="3"/>
  <c r="K154" i="3"/>
  <c r="K182" i="3"/>
  <c r="K189" i="3" s="1"/>
  <c r="L114" i="3"/>
  <c r="M116" i="3"/>
  <c r="L160" i="3"/>
  <c r="L150" i="3" s="1"/>
  <c r="L161" i="3"/>
  <c r="M162" i="3"/>
  <c r="L189" i="3"/>
  <c r="K115" i="3"/>
  <c r="L147" i="3"/>
  <c r="M145" i="3"/>
  <c r="L157" i="3"/>
  <c r="L203" i="3"/>
  <c r="K201" i="3"/>
  <c r="K208" i="3" s="1"/>
  <c r="L196" i="3"/>
  <c r="M197" i="3"/>
  <c r="M195" i="3" s="1"/>
  <c r="M185" i="3" s="1"/>
  <c r="M84" i="3"/>
  <c r="N84" i="3"/>
  <c r="N214" i="3"/>
  <c r="N204" i="3" s="1"/>
  <c r="M53" i="3"/>
  <c r="N53" i="3"/>
  <c r="M182" i="3"/>
  <c r="M192" i="3"/>
  <c r="N182" i="3" l="1"/>
  <c r="L154" i="3"/>
  <c r="M114" i="3"/>
  <c r="N116" i="3"/>
  <c r="N114" i="3" s="1"/>
  <c r="N145" i="3"/>
  <c r="M157" i="3"/>
  <c r="M147" i="3"/>
  <c r="M160" i="3"/>
  <c r="M150" i="3" s="1"/>
  <c r="N162" i="3"/>
  <c r="N161" i="3" s="1"/>
  <c r="M161" i="3"/>
  <c r="N197" i="3"/>
  <c r="M196" i="3"/>
  <c r="M189" i="3"/>
  <c r="M203" i="3"/>
  <c r="L201" i="3"/>
  <c r="L208" i="3" s="1"/>
  <c r="L115" i="3"/>
  <c r="N203" i="3" l="1"/>
  <c r="N201" i="3" s="1"/>
  <c r="N208" i="3" s="1"/>
  <c r="M201" i="3"/>
  <c r="M208" i="3" s="1"/>
  <c r="N115" i="3"/>
  <c r="N196" i="3"/>
  <c r="N195" i="3"/>
  <c r="N185" i="3" s="1"/>
  <c r="N160" i="3"/>
  <c r="N150" i="3" s="1"/>
  <c r="N147" i="3"/>
  <c r="N157" i="3"/>
  <c r="M115" i="3"/>
  <c r="M154" i="3"/>
  <c r="N154" i="3" l="1"/>
  <c r="N189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7" i="4" l="1"/>
  <c r="C32" i="4" s="1"/>
  <c r="D27" i="4"/>
  <c r="D32" i="4" s="1"/>
  <c r="D18" i="3"/>
  <c r="F18" i="3"/>
  <c r="F27" i="4"/>
  <c r="F32" i="4" s="1"/>
  <c r="G18" i="3"/>
  <c r="G27" i="4"/>
  <c r="G32" i="4" s="1"/>
  <c r="H18" i="3"/>
  <c r="H27" i="4"/>
  <c r="H32" i="4" s="1"/>
  <c r="B49" i="3"/>
  <c r="B17" i="3"/>
  <c r="N24" i="3"/>
  <c r="E27" i="4"/>
  <c r="E32" i="4" s="1"/>
  <c r="E18" i="3"/>
  <c r="I18" i="3"/>
  <c r="I27" i="4"/>
  <c r="I32" i="4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8" i="3" s="1"/>
  <c r="I6" i="4" s="1"/>
  <c r="H38" i="3"/>
  <c r="H8" i="3" s="1"/>
  <c r="H6" i="4" s="1"/>
  <c r="G38" i="3"/>
  <c r="G8" i="3" s="1"/>
  <c r="G6" i="4" s="1"/>
  <c r="F38" i="3"/>
  <c r="F8" i="3" s="1"/>
  <c r="F6" i="4" s="1"/>
  <c r="E38" i="3"/>
  <c r="E8" i="3" s="1"/>
  <c r="E6" i="4" s="1"/>
  <c r="D38" i="3"/>
  <c r="D8" i="3" s="1"/>
  <c r="D6" i="4" s="1"/>
  <c r="C38" i="3"/>
  <c r="C8" i="3" s="1"/>
  <c r="C6" i="4" s="1"/>
  <c r="B38" i="3"/>
  <c r="B8" i="3" s="1"/>
  <c r="B6" i="4" s="1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5" i="4" l="1"/>
  <c r="G45" i="4"/>
  <c r="D45" i="4"/>
  <c r="E45" i="4"/>
  <c r="H45" i="4"/>
  <c r="F45" i="4"/>
  <c r="C45" i="4"/>
  <c r="H12" i="3"/>
  <c r="H8" i="4" s="1"/>
  <c r="H47" i="4"/>
  <c r="H50" i="4" s="1"/>
  <c r="H54" i="4" s="1"/>
  <c r="E47" i="4"/>
  <c r="E50" i="4" s="1"/>
  <c r="E54" i="4" s="1"/>
  <c r="E12" i="3"/>
  <c r="E8" i="4" s="1"/>
  <c r="F41" i="3"/>
  <c r="B27" i="4"/>
  <c r="B32" i="4" s="1"/>
  <c r="B18" i="3"/>
  <c r="F47" i="4"/>
  <c r="F50" i="4" s="1"/>
  <c r="F54" i="4" s="1"/>
  <c r="F12" i="3"/>
  <c r="F8" i="4" s="1"/>
  <c r="G41" i="3"/>
  <c r="I41" i="3"/>
  <c r="J41" i="3" s="1"/>
  <c r="K41" i="3" s="1"/>
  <c r="L41" i="3" s="1"/>
  <c r="I12" i="3"/>
  <c r="I8" i="4" s="1"/>
  <c r="I47" i="4"/>
  <c r="I50" i="4" s="1"/>
  <c r="I54" i="4" s="1"/>
  <c r="B12" i="3"/>
  <c r="B8" i="4" s="1"/>
  <c r="B47" i="4"/>
  <c r="B50" i="4" s="1"/>
  <c r="B54" i="4" s="1"/>
  <c r="C41" i="3"/>
  <c r="D41" i="3"/>
  <c r="C18" i="3"/>
  <c r="G12" i="3"/>
  <c r="G8" i="4" s="1"/>
  <c r="G47" i="4"/>
  <c r="G50" i="4" s="1"/>
  <c r="G54" i="4" s="1"/>
  <c r="H41" i="3"/>
  <c r="B41" i="3"/>
  <c r="C47" i="4"/>
  <c r="C50" i="4" s="1"/>
  <c r="C54" i="4" s="1"/>
  <c r="C12" i="3"/>
  <c r="C8" i="4" s="1"/>
  <c r="D47" i="4"/>
  <c r="D50" i="4" s="1"/>
  <c r="D54" i="4" s="1"/>
  <c r="D12" i="3"/>
  <c r="D8" i="4" s="1"/>
  <c r="E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B178" i="1" s="1"/>
  <c r="I163" i="1"/>
  <c r="I165" i="1" s="1"/>
  <c r="I211" i="3" s="1"/>
  <c r="H163" i="1"/>
  <c r="H165" i="1" s="1"/>
  <c r="G163" i="1"/>
  <c r="G165" i="1" s="1"/>
  <c r="G211" i="3" s="1"/>
  <c r="G14" i="3" s="1"/>
  <c r="F163" i="1"/>
  <c r="F165" i="1" s="1"/>
  <c r="F211" i="3" s="1"/>
  <c r="E163" i="1"/>
  <c r="E165" i="1" s="1"/>
  <c r="E211" i="3" s="1"/>
  <c r="D163" i="1"/>
  <c r="D165" i="1" s="1"/>
  <c r="D211" i="3" s="1"/>
  <c r="C163" i="1"/>
  <c r="C165" i="1" s="1"/>
  <c r="C211" i="3" s="1"/>
  <c r="B163" i="1"/>
  <c r="B165" i="1" s="1"/>
  <c r="B211" i="3" s="1"/>
  <c r="B14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45" i="4" l="1"/>
  <c r="B15" i="3"/>
  <c r="E213" i="3"/>
  <c r="E212" i="3"/>
  <c r="J3" i="3"/>
  <c r="J206" i="3"/>
  <c r="J152" i="3"/>
  <c r="J187" i="3"/>
  <c r="D212" i="3"/>
  <c r="D213" i="3"/>
  <c r="F5" i="4"/>
  <c r="F6" i="3"/>
  <c r="D9" i="3"/>
  <c r="F9" i="3"/>
  <c r="E5" i="4"/>
  <c r="E6" i="3"/>
  <c r="H5" i="4"/>
  <c r="H6" i="3"/>
  <c r="F213" i="3"/>
  <c r="F212" i="3"/>
  <c r="G5" i="4"/>
  <c r="G6" i="3"/>
  <c r="C5" i="4"/>
  <c r="B36" i="3"/>
  <c r="B5" i="3"/>
  <c r="H166" i="1"/>
  <c r="H167" i="1" s="1"/>
  <c r="H211" i="3"/>
  <c r="I212" i="3" s="1"/>
  <c r="D5" i="4"/>
  <c r="D6" i="3"/>
  <c r="D14" i="3"/>
  <c r="I213" i="3"/>
  <c r="J213" i="3" s="1"/>
  <c r="E9" i="3"/>
  <c r="H9" i="3"/>
  <c r="C9" i="3"/>
  <c r="G212" i="3"/>
  <c r="G213" i="3"/>
  <c r="I9" i="3"/>
  <c r="B212" i="3"/>
  <c r="B213" i="3"/>
  <c r="I36" i="3"/>
  <c r="I5" i="3"/>
  <c r="B9" i="3"/>
  <c r="F14" i="3"/>
  <c r="C212" i="3"/>
  <c r="C213" i="3"/>
  <c r="C14" i="3"/>
  <c r="I14" i="3"/>
  <c r="G9" i="3"/>
  <c r="E14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D7" i="4" l="1"/>
  <c r="D11" i="4" s="1"/>
  <c r="H178" i="1"/>
  <c r="G178" i="1"/>
  <c r="F178" i="1"/>
  <c r="D178" i="1"/>
  <c r="E178" i="1"/>
  <c r="C178" i="1"/>
  <c r="I178" i="1"/>
  <c r="C7" i="4"/>
  <c r="C11" i="4" s="1"/>
  <c r="E7" i="4"/>
  <c r="E11" i="4" s="1"/>
  <c r="G7" i="4"/>
  <c r="G11" i="4" s="1"/>
  <c r="H7" i="4"/>
  <c r="H11" i="4" s="1"/>
  <c r="F7" i="4"/>
  <c r="F11" i="4" s="1"/>
  <c r="I50" i="3"/>
  <c r="J50" i="3" s="1"/>
  <c r="J48" i="3" s="1"/>
  <c r="I3" i="3"/>
  <c r="B81" i="3"/>
  <c r="B75" i="3"/>
  <c r="B78" i="3"/>
  <c r="B71" i="3"/>
  <c r="B68" i="3"/>
  <c r="B102" i="3"/>
  <c r="B106" i="3"/>
  <c r="B109" i="3"/>
  <c r="B112" i="3"/>
  <c r="B99" i="3"/>
  <c r="B133" i="3"/>
  <c r="B130" i="3"/>
  <c r="B140" i="3"/>
  <c r="B143" i="3"/>
  <c r="B37" i="3"/>
  <c r="B3" i="3"/>
  <c r="C71" i="3"/>
  <c r="C81" i="3"/>
  <c r="C75" i="3"/>
  <c r="C78" i="3"/>
  <c r="C68" i="3"/>
  <c r="C102" i="3"/>
  <c r="C106" i="3"/>
  <c r="C112" i="3"/>
  <c r="C109" i="3"/>
  <c r="C99" i="3"/>
  <c r="C143" i="3"/>
  <c r="C140" i="3"/>
  <c r="C130" i="3"/>
  <c r="C133" i="3"/>
  <c r="I5" i="4"/>
  <c r="I7" i="4" s="1"/>
  <c r="I11" i="4" s="1"/>
  <c r="I6" i="3"/>
  <c r="H213" i="3"/>
  <c r="H212" i="3"/>
  <c r="H14" i="3"/>
  <c r="D81" i="3"/>
  <c r="D71" i="3"/>
  <c r="D75" i="3"/>
  <c r="D78" i="3"/>
  <c r="D68" i="3"/>
  <c r="D3" i="3"/>
  <c r="E81" i="3"/>
  <c r="E71" i="3"/>
  <c r="E75" i="3"/>
  <c r="E78" i="3"/>
  <c r="E68" i="3"/>
  <c r="E140" i="3"/>
  <c r="E133" i="3"/>
  <c r="E143" i="3"/>
  <c r="E130" i="3"/>
  <c r="B5" i="4"/>
  <c r="B7" i="4" s="1"/>
  <c r="B11" i="4" s="1"/>
  <c r="B6" i="3"/>
  <c r="F143" i="3"/>
  <c r="F133" i="3"/>
  <c r="F140" i="3"/>
  <c r="F130" i="3"/>
  <c r="C37" i="3"/>
  <c r="C3" i="3"/>
  <c r="D112" i="3"/>
  <c r="D102" i="3"/>
  <c r="D106" i="3"/>
  <c r="D109" i="3"/>
  <c r="D99" i="3"/>
  <c r="C15" i="3"/>
  <c r="E106" i="3"/>
  <c r="E112" i="3"/>
  <c r="E109" i="3"/>
  <c r="E102" i="3"/>
  <c r="E99" i="3"/>
  <c r="E37" i="3"/>
  <c r="E3" i="3"/>
  <c r="E3" i="4" s="1"/>
  <c r="F75" i="3"/>
  <c r="F71" i="3"/>
  <c r="F81" i="3"/>
  <c r="F78" i="3"/>
  <c r="F68" i="3"/>
  <c r="K213" i="3"/>
  <c r="J211" i="3"/>
  <c r="F37" i="3"/>
  <c r="F3" i="3"/>
  <c r="F3" i="4" s="1"/>
  <c r="D133" i="3"/>
  <c r="D140" i="3"/>
  <c r="D130" i="3"/>
  <c r="D143" i="3"/>
  <c r="G75" i="3"/>
  <c r="G81" i="3"/>
  <c r="G78" i="3"/>
  <c r="G71" i="3"/>
  <c r="G68" i="3"/>
  <c r="G140" i="3"/>
  <c r="G133" i="3"/>
  <c r="G143" i="3"/>
  <c r="G130" i="3"/>
  <c r="H68" i="3"/>
  <c r="H71" i="3"/>
  <c r="H75" i="3"/>
  <c r="H81" i="3"/>
  <c r="H78" i="3"/>
  <c r="H102" i="3"/>
  <c r="H109" i="3"/>
  <c r="H112" i="3"/>
  <c r="H106" i="3"/>
  <c r="H99" i="3"/>
  <c r="H143" i="3"/>
  <c r="H133" i="3"/>
  <c r="H140" i="3"/>
  <c r="H130" i="3"/>
  <c r="F106" i="3"/>
  <c r="F109" i="3"/>
  <c r="F99" i="3"/>
  <c r="F102" i="3"/>
  <c r="F112" i="3"/>
  <c r="G106" i="3"/>
  <c r="G102" i="3"/>
  <c r="G109" i="3"/>
  <c r="G112" i="3"/>
  <c r="G99" i="3"/>
  <c r="K3" i="3"/>
  <c r="K4" i="3" s="1"/>
  <c r="K206" i="3"/>
  <c r="K187" i="3"/>
  <c r="K152" i="3"/>
  <c r="D37" i="3"/>
  <c r="F15" i="3"/>
  <c r="E15" i="3"/>
  <c r="D15" i="3"/>
  <c r="C6" i="3"/>
  <c r="G15" i="3"/>
  <c r="G3" i="3"/>
  <c r="G3" i="4" s="1"/>
  <c r="H3" i="3"/>
  <c r="H3" i="4" s="1"/>
  <c r="I78" i="3"/>
  <c r="J78" i="3" s="1"/>
  <c r="I75" i="3"/>
  <c r="J75" i="3" s="1"/>
  <c r="K75" i="3" s="1"/>
  <c r="L75" i="3" s="1"/>
  <c r="M75" i="3" s="1"/>
  <c r="N75" i="3" s="1"/>
  <c r="I71" i="3"/>
  <c r="I81" i="3"/>
  <c r="J81" i="3" s="1"/>
  <c r="J53" i="3"/>
  <c r="I68" i="3"/>
  <c r="J68" i="3" s="1"/>
  <c r="I102" i="3"/>
  <c r="I99" i="3"/>
  <c r="J99" i="3" s="1"/>
  <c r="I109" i="3"/>
  <c r="J109" i="3" s="1"/>
  <c r="I106" i="3"/>
  <c r="J106" i="3" s="1"/>
  <c r="K106" i="3" s="1"/>
  <c r="L106" i="3" s="1"/>
  <c r="M106" i="3" s="1"/>
  <c r="N106" i="3" s="1"/>
  <c r="I112" i="3"/>
  <c r="J112" i="3" s="1"/>
  <c r="J84" i="3"/>
  <c r="I133" i="3"/>
  <c r="I143" i="3"/>
  <c r="J143" i="3" s="1"/>
  <c r="I140" i="3"/>
  <c r="J140" i="3" s="1"/>
  <c r="I130" i="3"/>
  <c r="J130" i="3" s="1"/>
  <c r="J115" i="3"/>
  <c r="N41" i="3"/>
  <c r="G44" i="3"/>
  <c r="G50" i="3"/>
  <c r="G47" i="3"/>
  <c r="G40" i="3"/>
  <c r="G22" i="3"/>
  <c r="H50" i="3"/>
  <c r="H44" i="3"/>
  <c r="H22" i="3"/>
  <c r="H47" i="3"/>
  <c r="H40" i="3"/>
  <c r="H37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C126" i="1"/>
  <c r="C133" i="1" s="1"/>
  <c r="I126" i="1"/>
  <c r="I133" i="1" s="1"/>
  <c r="E126" i="1"/>
  <c r="E133" i="1" s="1"/>
  <c r="F126" i="1"/>
  <c r="F133" i="1" s="1"/>
  <c r="D126" i="1"/>
  <c r="D133" i="1" s="1"/>
  <c r="B126" i="1"/>
  <c r="B133" i="1" s="1"/>
  <c r="G126" i="1"/>
  <c r="G133" i="1" s="1"/>
  <c r="B7" i="3" l="1"/>
  <c r="B3" i="4"/>
  <c r="I7" i="3"/>
  <c r="I3" i="4"/>
  <c r="I25" i="4" s="1"/>
  <c r="D16" i="3"/>
  <c r="D3" i="4"/>
  <c r="H133" i="1"/>
  <c r="H134" i="1" s="1"/>
  <c r="C16" i="3"/>
  <c r="C3" i="4"/>
  <c r="D14" i="4"/>
  <c r="D17" i="4" s="1"/>
  <c r="D20" i="4" s="1"/>
  <c r="I16" i="3"/>
  <c r="C14" i="4"/>
  <c r="F14" i="4"/>
  <c r="B14" i="4"/>
  <c r="H14" i="4"/>
  <c r="H17" i="4" s="1"/>
  <c r="H20" i="4" s="1"/>
  <c r="E14" i="4"/>
  <c r="I14" i="4"/>
  <c r="G14" i="4"/>
  <c r="K50" i="3"/>
  <c r="K49" i="3" s="1"/>
  <c r="J49" i="3"/>
  <c r="K130" i="3"/>
  <c r="J128" i="3"/>
  <c r="J80" i="3"/>
  <c r="K81" i="3"/>
  <c r="J79" i="3"/>
  <c r="J69" i="3" s="1"/>
  <c r="J71" i="3" s="1"/>
  <c r="J111" i="3"/>
  <c r="K112" i="3"/>
  <c r="J110" i="3"/>
  <c r="J100" i="3" s="1"/>
  <c r="J102" i="3" s="1"/>
  <c r="E25" i="4"/>
  <c r="E4" i="3"/>
  <c r="E4" i="4" s="1"/>
  <c r="E19" i="3"/>
  <c r="E13" i="3"/>
  <c r="E9" i="4" s="1"/>
  <c r="E7" i="3"/>
  <c r="E10" i="3"/>
  <c r="K109" i="3"/>
  <c r="J107" i="3"/>
  <c r="K211" i="3"/>
  <c r="L213" i="3"/>
  <c r="H15" i="3"/>
  <c r="H16" i="3"/>
  <c r="L3" i="3"/>
  <c r="L4" i="3" s="1"/>
  <c r="L206" i="3"/>
  <c r="L187" i="3"/>
  <c r="L152" i="3"/>
  <c r="K78" i="3"/>
  <c r="J76" i="3"/>
  <c r="H4" i="3"/>
  <c r="H4" i="4" s="1"/>
  <c r="H25" i="4"/>
  <c r="H19" i="3"/>
  <c r="H13" i="3"/>
  <c r="H9" i="4" s="1"/>
  <c r="H7" i="3"/>
  <c r="H10" i="3"/>
  <c r="K140" i="3"/>
  <c r="J138" i="3"/>
  <c r="G4" i="3"/>
  <c r="G4" i="4" s="1"/>
  <c r="G25" i="4"/>
  <c r="G19" i="3"/>
  <c r="G13" i="3"/>
  <c r="G9" i="4" s="1"/>
  <c r="G10" i="3"/>
  <c r="G16" i="3"/>
  <c r="G7" i="3"/>
  <c r="J142" i="3"/>
  <c r="K143" i="3"/>
  <c r="J141" i="3"/>
  <c r="J131" i="3" s="1"/>
  <c r="J133" i="3" s="1"/>
  <c r="K68" i="3"/>
  <c r="J66" i="3"/>
  <c r="B4" i="3"/>
  <c r="B4" i="4" s="1"/>
  <c r="B25" i="4"/>
  <c r="B19" i="3"/>
  <c r="B13" i="3"/>
  <c r="B9" i="4" s="1"/>
  <c r="B16" i="3"/>
  <c r="B10" i="3"/>
  <c r="I4" i="3"/>
  <c r="I4" i="4" s="1"/>
  <c r="I19" i="3"/>
  <c r="I13" i="3"/>
  <c r="I9" i="4" s="1"/>
  <c r="I10" i="3"/>
  <c r="F19" i="3"/>
  <c r="F25" i="4"/>
  <c r="F4" i="3"/>
  <c r="F4" i="4" s="1"/>
  <c r="F13" i="3"/>
  <c r="F9" i="4" s="1"/>
  <c r="F10" i="3"/>
  <c r="F7" i="3"/>
  <c r="D25" i="4"/>
  <c r="D4" i="3"/>
  <c r="D4" i="4" s="1"/>
  <c r="D19" i="3"/>
  <c r="D13" i="3"/>
  <c r="D9" i="4" s="1"/>
  <c r="D7" i="3"/>
  <c r="D10" i="3"/>
  <c r="F16" i="3"/>
  <c r="K99" i="3"/>
  <c r="J97" i="3"/>
  <c r="E16" i="3"/>
  <c r="C25" i="4"/>
  <c r="C4" i="3"/>
  <c r="C4" i="4" s="1"/>
  <c r="C19" i="3"/>
  <c r="C13" i="3"/>
  <c r="C9" i="4" s="1"/>
  <c r="C7" i="3"/>
  <c r="C10" i="3"/>
  <c r="J4" i="3"/>
  <c r="I15" i="3"/>
  <c r="J38" i="3"/>
  <c r="L50" i="3"/>
  <c r="L48" i="3" s="1"/>
  <c r="N31" i="3"/>
  <c r="K47" i="3"/>
  <c r="J45" i="3"/>
  <c r="K37" i="3"/>
  <c r="J35" i="3"/>
  <c r="L22" i="3"/>
  <c r="N27" i="3"/>
  <c r="M21" i="3"/>
  <c r="E134" i="1"/>
  <c r="G134" i="1"/>
  <c r="D134" i="1"/>
  <c r="F134" i="1"/>
  <c r="B134" i="1"/>
  <c r="C134" i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E70" i="4" s="1"/>
  <c r="D45" i="1"/>
  <c r="C45" i="1"/>
  <c r="B45" i="1"/>
  <c r="I45" i="1"/>
  <c r="I70" i="4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D4" i="1"/>
  <c r="D10" i="1" s="1"/>
  <c r="C4" i="1"/>
  <c r="C10" i="1" s="1"/>
  <c r="B4" i="1"/>
  <c r="B10" i="1" s="1"/>
  <c r="I4" i="1"/>
  <c r="I10" i="1" s="1"/>
  <c r="D13" i="4" l="1"/>
  <c r="J104" i="3"/>
  <c r="H10" i="1"/>
  <c r="H12" i="1" s="1"/>
  <c r="H56" i="4" s="1"/>
  <c r="H67" i="4" s="1"/>
  <c r="H69" i="4" s="1"/>
  <c r="J8" i="3"/>
  <c r="C13" i="4"/>
  <c r="H13" i="4"/>
  <c r="I13" i="4"/>
  <c r="B13" i="4"/>
  <c r="B17" i="4"/>
  <c r="B20" i="4" s="1"/>
  <c r="F17" i="4"/>
  <c r="F20" i="4" s="1"/>
  <c r="E17" i="4"/>
  <c r="E20" i="4" s="1"/>
  <c r="I17" i="4"/>
  <c r="I20" i="4" s="1"/>
  <c r="G17" i="4"/>
  <c r="G20" i="4" s="1"/>
  <c r="C17" i="4"/>
  <c r="C20" i="4" s="1"/>
  <c r="F13" i="4"/>
  <c r="K48" i="3"/>
  <c r="K38" i="3" s="1"/>
  <c r="C59" i="1"/>
  <c r="C70" i="4"/>
  <c r="L38" i="3"/>
  <c r="K66" i="3"/>
  <c r="L68" i="3"/>
  <c r="G59" i="1"/>
  <c r="G70" i="4"/>
  <c r="L109" i="3"/>
  <c r="K107" i="3"/>
  <c r="K111" i="3"/>
  <c r="L112" i="3"/>
  <c r="K110" i="3"/>
  <c r="K100" i="3" s="1"/>
  <c r="K102" i="3" s="1"/>
  <c r="H59" i="1"/>
  <c r="H70" i="4"/>
  <c r="L99" i="3"/>
  <c r="K97" i="3"/>
  <c r="M3" i="3"/>
  <c r="M4" i="3" s="1"/>
  <c r="M206" i="3"/>
  <c r="M187" i="3"/>
  <c r="M152" i="3"/>
  <c r="J73" i="3"/>
  <c r="B59" i="1"/>
  <c r="B70" i="4"/>
  <c r="K80" i="3"/>
  <c r="L81" i="3"/>
  <c r="K79" i="3"/>
  <c r="K69" i="3" s="1"/>
  <c r="K71" i="3" s="1"/>
  <c r="M213" i="3"/>
  <c r="L211" i="3"/>
  <c r="J135" i="3"/>
  <c r="D59" i="1"/>
  <c r="D60" i="1" s="1"/>
  <c r="D70" i="4"/>
  <c r="J5" i="3"/>
  <c r="J17" i="3"/>
  <c r="K142" i="3"/>
  <c r="L143" i="3"/>
  <c r="K141" i="3"/>
  <c r="K131" i="3" s="1"/>
  <c r="K133" i="3" s="1"/>
  <c r="E10" i="1"/>
  <c r="E13" i="4" s="1"/>
  <c r="F59" i="1"/>
  <c r="F60" i="1" s="1"/>
  <c r="F70" i="4"/>
  <c r="J46" i="3"/>
  <c r="J14" i="3"/>
  <c r="L140" i="3"/>
  <c r="K138" i="3"/>
  <c r="L78" i="3"/>
  <c r="K76" i="3"/>
  <c r="L130" i="3"/>
  <c r="K128" i="3"/>
  <c r="L47" i="3"/>
  <c r="K45" i="3"/>
  <c r="J36" i="3"/>
  <c r="J42" i="3"/>
  <c r="E59" i="1"/>
  <c r="N21" i="3"/>
  <c r="L49" i="3"/>
  <c r="M50" i="3"/>
  <c r="M48" i="3" s="1"/>
  <c r="L37" i="3"/>
  <c r="K35" i="3"/>
  <c r="M22" i="3"/>
  <c r="F12" i="1"/>
  <c r="F56" i="4" s="1"/>
  <c r="F67" i="4" s="1"/>
  <c r="F69" i="4" s="1"/>
  <c r="F145" i="1"/>
  <c r="I12" i="1"/>
  <c r="I56" i="4" s="1"/>
  <c r="I67" i="4" s="1"/>
  <c r="I145" i="1"/>
  <c r="B12" i="1"/>
  <c r="B56" i="4" s="1"/>
  <c r="B67" i="4" s="1"/>
  <c r="B69" i="4" s="1"/>
  <c r="B145" i="1"/>
  <c r="C12" i="1"/>
  <c r="C56" i="4" s="1"/>
  <c r="C67" i="4" s="1"/>
  <c r="C69" i="4" s="1"/>
  <c r="C145" i="1"/>
  <c r="D12" i="1"/>
  <c r="D145" i="1"/>
  <c r="G10" i="1"/>
  <c r="G13" i="4" s="1"/>
  <c r="I59" i="1"/>
  <c r="H145" i="1" l="1"/>
  <c r="H60" i="1"/>
  <c r="E145" i="1"/>
  <c r="E12" i="1"/>
  <c r="E56" i="4" s="1"/>
  <c r="E67" i="4" s="1"/>
  <c r="E69" i="4" s="1"/>
  <c r="F15" i="4"/>
  <c r="H15" i="4"/>
  <c r="I15" i="4"/>
  <c r="B60" i="1"/>
  <c r="B15" i="4"/>
  <c r="E60" i="1"/>
  <c r="I60" i="1"/>
  <c r="D56" i="4"/>
  <c r="D67" i="4" s="1"/>
  <c r="D69" i="4" s="1"/>
  <c r="D15" i="4"/>
  <c r="C60" i="1"/>
  <c r="G60" i="1"/>
  <c r="C15" i="4"/>
  <c r="K8" i="3"/>
  <c r="J11" i="3"/>
  <c r="J12" i="3" s="1"/>
  <c r="M78" i="3"/>
  <c r="L76" i="3"/>
  <c r="L142" i="3"/>
  <c r="M143" i="3"/>
  <c r="L141" i="3"/>
  <c r="L131" i="3" s="1"/>
  <c r="L133" i="3" s="1"/>
  <c r="N213" i="3"/>
  <c r="N211" i="3" s="1"/>
  <c r="M211" i="3"/>
  <c r="K36" i="3"/>
  <c r="K5" i="3"/>
  <c r="M140" i="3"/>
  <c r="L138" i="3"/>
  <c r="J9" i="3"/>
  <c r="J10" i="3"/>
  <c r="M68" i="3"/>
  <c r="L66" i="3"/>
  <c r="K46" i="3"/>
  <c r="K14" i="3"/>
  <c r="J19" i="3"/>
  <c r="J18" i="3"/>
  <c r="K73" i="3"/>
  <c r="M38" i="3"/>
  <c r="J6" i="3"/>
  <c r="J7" i="3"/>
  <c r="L80" i="3"/>
  <c r="M81" i="3"/>
  <c r="L79" i="3"/>
  <c r="K135" i="3"/>
  <c r="K104" i="3"/>
  <c r="N22" i="3"/>
  <c r="N3" i="3"/>
  <c r="N4" i="3" s="1"/>
  <c r="N206" i="3"/>
  <c r="N187" i="3"/>
  <c r="N152" i="3"/>
  <c r="M130" i="3"/>
  <c r="L128" i="3"/>
  <c r="M99" i="3"/>
  <c r="L97" i="3"/>
  <c r="J15" i="3"/>
  <c r="J16" i="3"/>
  <c r="L111" i="3"/>
  <c r="M112" i="3"/>
  <c r="L110" i="3"/>
  <c r="L100" i="3" s="1"/>
  <c r="L102" i="3" s="1"/>
  <c r="K42" i="3"/>
  <c r="K44" i="3" s="1"/>
  <c r="K17" i="3"/>
  <c r="M109" i="3"/>
  <c r="L107" i="3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H20" i="1"/>
  <c r="H64" i="1"/>
  <c r="H76" i="1" s="1"/>
  <c r="H96" i="1" s="1"/>
  <c r="H98" i="1" s="1"/>
  <c r="I97" i="1" s="1"/>
  <c r="I68" i="4" s="1"/>
  <c r="I69" i="4" s="1"/>
  <c r="B20" i="1"/>
  <c r="B64" i="1"/>
  <c r="B76" i="1" s="1"/>
  <c r="B96" i="1" s="1"/>
  <c r="B98" i="1" s="1"/>
  <c r="B99" i="1" s="1"/>
  <c r="I20" i="1"/>
  <c r="I64" i="1"/>
  <c r="I76" i="1" s="1"/>
  <c r="I96" i="1" s="1"/>
  <c r="D20" i="1"/>
  <c r="D64" i="1"/>
  <c r="D76" i="1" s="1"/>
  <c r="D96" i="1" s="1"/>
  <c r="D98" i="1" s="1"/>
  <c r="D99" i="1" s="1"/>
  <c r="J43" i="3"/>
  <c r="J44" i="3"/>
  <c r="M49" i="3"/>
  <c r="N50" i="3"/>
  <c r="N49" i="3" s="1"/>
  <c r="M47" i="3"/>
  <c r="L45" i="3"/>
  <c r="M37" i="3"/>
  <c r="L35" i="3"/>
  <c r="G12" i="1"/>
  <c r="G145" i="1"/>
  <c r="E64" i="1" l="1"/>
  <c r="E76" i="1" s="1"/>
  <c r="E96" i="1" s="1"/>
  <c r="E98" i="1" s="1"/>
  <c r="E99" i="1" s="1"/>
  <c r="E20" i="1"/>
  <c r="E15" i="4"/>
  <c r="J13" i="3"/>
  <c r="K43" i="3"/>
  <c r="G56" i="4"/>
  <c r="G67" i="4" s="1"/>
  <c r="G69" i="4" s="1"/>
  <c r="G15" i="4"/>
  <c r="L5" i="3"/>
  <c r="L7" i="3" s="1"/>
  <c r="N130" i="3"/>
  <c r="N128" i="3" s="1"/>
  <c r="M128" i="3"/>
  <c r="K11" i="3"/>
  <c r="N112" i="3"/>
  <c r="M111" i="3"/>
  <c r="M110" i="3"/>
  <c r="M100" i="3" s="1"/>
  <c r="M102" i="3" s="1"/>
  <c r="L69" i="3"/>
  <c r="L8" i="3" s="1"/>
  <c r="L17" i="3"/>
  <c r="M142" i="3"/>
  <c r="N143" i="3"/>
  <c r="M141" i="3"/>
  <c r="M131" i="3" s="1"/>
  <c r="M133" i="3" s="1"/>
  <c r="M80" i="3"/>
  <c r="N81" i="3"/>
  <c r="M79" i="3"/>
  <c r="N140" i="3"/>
  <c r="N138" i="3" s="1"/>
  <c r="M138" i="3"/>
  <c r="K15" i="3"/>
  <c r="K16" i="3"/>
  <c r="K6" i="3"/>
  <c r="K7" i="3"/>
  <c r="K9" i="3"/>
  <c r="K10" i="3"/>
  <c r="N109" i="3"/>
  <c r="N107" i="3" s="1"/>
  <c r="M107" i="3"/>
  <c r="L104" i="3"/>
  <c r="L46" i="3"/>
  <c r="L14" i="3"/>
  <c r="K18" i="3"/>
  <c r="K19" i="3"/>
  <c r="N99" i="3"/>
  <c r="N97" i="3" s="1"/>
  <c r="M97" i="3"/>
  <c r="M66" i="3"/>
  <c r="N68" i="3"/>
  <c r="N66" i="3" s="1"/>
  <c r="L135" i="3"/>
  <c r="N78" i="3"/>
  <c r="N76" i="3" s="1"/>
  <c r="M76" i="3"/>
  <c r="G20" i="1"/>
  <c r="G64" i="1"/>
  <c r="G76" i="1" s="1"/>
  <c r="G96" i="1" s="1"/>
  <c r="G98" i="1" s="1"/>
  <c r="G99" i="1" s="1"/>
  <c r="H99" i="1"/>
  <c r="L36" i="3"/>
  <c r="L42" i="3"/>
  <c r="N47" i="3"/>
  <c r="M45" i="3"/>
  <c r="I98" i="1"/>
  <c r="I99" i="1" s="1"/>
  <c r="N48" i="3"/>
  <c r="N37" i="3"/>
  <c r="N35" i="3" s="1"/>
  <c r="M35" i="3"/>
  <c r="H1" i="1"/>
  <c r="G1" i="1" s="1"/>
  <c r="F1" i="1" s="1"/>
  <c r="E1" i="1" s="1"/>
  <c r="D1" i="1" s="1"/>
  <c r="C1" i="1" s="1"/>
  <c r="B1" i="1" s="1"/>
  <c r="L6" i="3" l="1"/>
  <c r="M5" i="3"/>
  <c r="M6" i="3" s="1"/>
  <c r="L19" i="3"/>
  <c r="L18" i="3"/>
  <c r="L15" i="3"/>
  <c r="L16" i="3"/>
  <c r="M46" i="3"/>
  <c r="M14" i="3"/>
  <c r="L71" i="3"/>
  <c r="M69" i="3"/>
  <c r="M8" i="3" s="1"/>
  <c r="M17" i="3"/>
  <c r="L73" i="3"/>
  <c r="L11" i="3" s="1"/>
  <c r="N111" i="3"/>
  <c r="N110" i="3"/>
  <c r="N100" i="3" s="1"/>
  <c r="N102" i="3" s="1"/>
  <c r="K13" i="3"/>
  <c r="K12" i="3"/>
  <c r="M104" i="3"/>
  <c r="N142" i="3"/>
  <c r="N141" i="3"/>
  <c r="N131" i="3" s="1"/>
  <c r="N133" i="3" s="1"/>
  <c r="M135" i="3"/>
  <c r="N80" i="3"/>
  <c r="N79" i="3"/>
  <c r="N69" i="3" s="1"/>
  <c r="N71" i="3" s="1"/>
  <c r="N5" i="3"/>
  <c r="N38" i="3"/>
  <c r="M36" i="3"/>
  <c r="M42" i="3"/>
  <c r="L44" i="3"/>
  <c r="L43" i="3"/>
  <c r="N45" i="3"/>
  <c r="N36" i="3"/>
  <c r="M7" i="3" l="1"/>
  <c r="M73" i="3"/>
  <c r="M11" i="3" s="1"/>
  <c r="N135" i="3"/>
  <c r="N8" i="3"/>
  <c r="N10" i="3" s="1"/>
  <c r="N73" i="3"/>
  <c r="L9" i="3"/>
  <c r="L10" i="3"/>
  <c r="M16" i="3"/>
  <c r="M15" i="3"/>
  <c r="N104" i="3"/>
  <c r="N46" i="3"/>
  <c r="N14" i="3"/>
  <c r="N16" i="3" s="1"/>
  <c r="N17" i="3"/>
  <c r="L13" i="3"/>
  <c r="L12" i="3"/>
  <c r="N6" i="3"/>
  <c r="N7" i="3"/>
  <c r="M18" i="3"/>
  <c r="M19" i="3"/>
  <c r="N42" i="3"/>
  <c r="M71" i="3"/>
  <c r="M44" i="3"/>
  <c r="M43" i="3"/>
  <c r="K39" i="3"/>
  <c r="M39" i="3"/>
  <c r="N39" i="3"/>
  <c r="M40" i="3"/>
  <c r="N40" i="3"/>
  <c r="K40" i="3"/>
  <c r="J39" i="3"/>
  <c r="L39" i="3"/>
  <c r="J40" i="3"/>
  <c r="L40" i="3"/>
  <c r="N11" i="3" l="1"/>
  <c r="N13" i="3" s="1"/>
  <c r="N43" i="3"/>
  <c r="N44" i="3"/>
  <c r="M12" i="3"/>
  <c r="M13" i="3"/>
  <c r="N18" i="3"/>
  <c r="N19" i="3"/>
  <c r="N9" i="3"/>
  <c r="M10" i="3"/>
  <c r="M9" i="3"/>
  <c r="N15" i="3"/>
  <c r="N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<sst xmlns="http://schemas.openxmlformats.org/spreadsheetml/2006/main" count="525" uniqueCount="203">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</sst>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25" fillId="0" borderId="0" xfId="1" applyNumberFormat="1" applyFont="1" applyFill="1" applyBorder="1"/>
    <xf numFmtId="165" fontId="2" fillId="0" borderId="1" xfId="1" applyNumberFormat="1" applyFont="1" applyFill="1" applyBorder="1"/>
    <xf numFmtId="3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4" fillId="0" borderId="0" xfId="0" applyFont="1"/>
    <xf numFmtId="0" fontId="5" fillId="0" borderId="0" xfId="0" applyFont="1" applyBorder="1"/>
    <xf numFmtId="165" fontId="2" fillId="0" borderId="0" xfId="1" applyNumberFormat="1" applyFont="1" applyFill="1" applyBorder="1"/>
    <xf numFmtId="165" fontId="13" fillId="0" borderId="0" xfId="1" applyNumberFormat="1" applyFont="1" applyFill="1" applyBorder="1"/>
    <xf numFmtId="164" fontId="5" fillId="0" borderId="0" xfId="1" applyFont="1" applyBorder="1"/>
    <xf numFmtId="165" fontId="11" fillId="0" borderId="0" xfId="1" applyNumberFormat="1" applyFont="1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0" fontId="2" fillId="0" borderId="0" xfId="0" applyFont="1" applyFill="1"/>
    <xf numFmtId="165" fontId="1" fillId="0" borderId="0" xfId="1" applyNumberFormat="1" applyFont="1" applyFill="1" applyAlignment="1">
      <alignment horizontal="left"/>
    </xf>
    <xf numFmtId="0" fontId="2" fillId="0" borderId="1" xfId="0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5546875"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s="33" t="s">
        <v>195</v>
      </c>
    </row>
    <row r="3" spans="1:1">
      <c r="A3" s="33" t="s">
        <v>194</v>
      </c>
    </row>
    <row r="4" spans="1:1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6"/>
  <sheetViews>
    <sheetView zoomScaleNormal="100" workbookViewId="0">
      <selection activeCell="N162" sqref="N162"/>
    </sheetView>
  </sheetViews>
  <sheetFormatPr defaultColWidth="8.85546875" defaultRowHeight="15"/>
  <cols>
    <col min="1" max="1" width="48.85546875" customWidth="1"/>
    <col min="2" max="14" width="11.855468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4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4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>SUM(B38, B69, B100, B131, B185, B204, B150)</f>
        <v>606</v>
      </c>
      <c r="C8" s="43">
        <f t="shared" ref="C8:N8" si="32">SUM(C38, C69, C100, C131, C185, C204, C150)</f>
        <v>649</v>
      </c>
      <c r="D8" s="43">
        <f t="shared" si="32"/>
        <v>706</v>
      </c>
      <c r="E8" s="43">
        <f t="shared" si="32"/>
        <v>747</v>
      </c>
      <c r="F8" s="43">
        <f t="shared" si="32"/>
        <v>705</v>
      </c>
      <c r="G8" s="43">
        <f t="shared" si="32"/>
        <v>721</v>
      </c>
      <c r="H8" s="43">
        <f t="shared" si="32"/>
        <v>744</v>
      </c>
      <c r="I8" s="43">
        <f t="shared" si="32"/>
        <v>717</v>
      </c>
      <c r="J8" s="43">
        <f t="shared" si="32"/>
        <v>717</v>
      </c>
      <c r="K8" s="43">
        <f t="shared" si="32"/>
        <v>717</v>
      </c>
      <c r="L8" s="43">
        <f t="shared" si="32"/>
        <v>717</v>
      </c>
      <c r="M8" s="43">
        <f t="shared" si="32"/>
        <v>717</v>
      </c>
      <c r="N8" s="43">
        <f t="shared" si="32"/>
        <v>717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7.0957095709570872E-2</v>
      </c>
      <c r="D9" s="42">
        <f t="shared" ref="D9" si="35">+IFERROR(D8/C8-1,"nm")</f>
        <v>8.7827426810477727E-2</v>
      </c>
      <c r="E9" s="42">
        <f t="shared" ref="E9" si="36">+IFERROR(E8/D8-1,"nm")</f>
        <v>5.8073654390934815E-2</v>
      </c>
      <c r="F9" s="42">
        <f t="shared" ref="F9" si="37">+IFERROR(F8/E8-1,"nm")</f>
        <v>-5.6224899598393607E-2</v>
      </c>
      <c r="G9" s="42">
        <f t="shared" ref="G9" si="38">+IFERROR(G8/F8-1,"nm")</f>
        <v>2.2695035460992941E-2</v>
      </c>
      <c r="H9" s="42">
        <f t="shared" ref="H9" si="39">+IFERROR(H8/G8-1,"nm")</f>
        <v>3.1900138696255187E-2</v>
      </c>
      <c r="I9" s="42">
        <f t="shared" ref="I9" si="40">+IFERROR(I8/H8-1,"nm")</f>
        <v>-3.6290322580645129E-2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1.9803274402797295E-2</v>
      </c>
      <c r="C10" s="42">
        <f t="shared" ref="C10:N10" si="46">+IFERROR(C8/C$3,"nm")</f>
        <v>2.0045712873733631E-2</v>
      </c>
      <c r="D10" s="42">
        <f t="shared" si="46"/>
        <v>2.0553129548762736E-2</v>
      </c>
      <c r="E10" s="42">
        <f t="shared" si="46"/>
        <v>2.0523669533203285E-2</v>
      </c>
      <c r="F10" s="42">
        <f t="shared" si="46"/>
        <v>1.8022854513382928E-2</v>
      </c>
      <c r="G10" s="42">
        <f t="shared" si="46"/>
        <v>1.9276528620698875E-2</v>
      </c>
      <c r="H10" s="42">
        <f t="shared" si="46"/>
        <v>1.6704836319547355E-2</v>
      </c>
      <c r="I10" s="42">
        <f t="shared" si="46"/>
        <v>1.5350032113037893E-2</v>
      </c>
      <c r="J10" s="42">
        <f t="shared" si="46"/>
        <v>1.5350032113037893E-2</v>
      </c>
      <c r="K10" s="42">
        <f t="shared" si="46"/>
        <v>1.5350032113037893E-2</v>
      </c>
      <c r="L10" s="42">
        <f t="shared" si="46"/>
        <v>1.5350032113037893E-2</v>
      </c>
      <c r="M10" s="42">
        <f t="shared" si="46"/>
        <v>1.5350032113037893E-2</v>
      </c>
      <c r="N10" s="42">
        <f t="shared" si="46"/>
        <v>1.5350032113037893E-2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s">
        <v>101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4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s">
        <v>102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4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s">
        <v>106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4"/>
      <c r="P114" s="54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6">
        <f>+IFERROR(B128/B$114,"nm")</f>
        <v>0.20782290995056951</v>
      </c>
      <c r="C130" s="66">
        <f t="shared" ref="C130:I130" si="469">+IFERROR(C128/C$114,"nm")</f>
        <v>0.2286652078774617</v>
      </c>
      <c r="D130" s="66">
        <f t="shared" si="469"/>
        <v>0.218703820983745</v>
      </c>
      <c r="E130" s="66">
        <f t="shared" si="469"/>
        <v>0.2408052651955091</v>
      </c>
      <c r="F130" s="66">
        <f t="shared" si="469"/>
        <v>0.26189569851541683</v>
      </c>
      <c r="G130" s="66">
        <f t="shared" si="469"/>
        <v>0.24463007159904535</v>
      </c>
      <c r="H130" s="66">
        <f t="shared" si="469"/>
        <v>0.2944038929440389</v>
      </c>
      <c r="I130" s="66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s">
        <v>107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5">
        <f>I145*(1+J146)</f>
        <v>102</v>
      </c>
      <c r="K145" s="65">
        <f t="shared" ref="K145:N145" si="518">J145*(1+K146)</f>
        <v>102</v>
      </c>
      <c r="L145" s="65">
        <f t="shared" si="518"/>
        <v>102</v>
      </c>
      <c r="M145" s="65">
        <f t="shared" si="518"/>
        <v>102</v>
      </c>
      <c r="N145" s="65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6">
        <f>+IFERROR(B147/B$145,"nm")</f>
        <v>-17.85217391304348</v>
      </c>
      <c r="C149" s="66">
        <f t="shared" ref="C149:I149" si="529">+IFERROR(C147/C$145,"nm")</f>
        <v>-32.410958904109592</v>
      </c>
      <c r="D149" s="66">
        <f t="shared" si="529"/>
        <v>-33.479452054794521</v>
      </c>
      <c r="E149" s="66">
        <f t="shared" si="529"/>
        <v>-27.738636363636363</v>
      </c>
      <c r="F149" s="66">
        <f t="shared" si="529"/>
        <v>-73.023809523809518</v>
      </c>
      <c r="G149" s="66">
        <f t="shared" si="529"/>
        <v>-108.46666666666667</v>
      </c>
      <c r="H149" s="66">
        <f t="shared" si="529"/>
        <v>-137.36000000000001</v>
      </c>
      <c r="I149" s="66">
        <f t="shared" si="529"/>
        <v>-39.627450980392155</v>
      </c>
      <c r="J149" s="67">
        <f>+I149</f>
        <v>-39.627450980392155</v>
      </c>
      <c r="K149" s="67">
        <f t="shared" ref="K149:N149" si="530">+J149</f>
        <v>-39.627450980392155</v>
      </c>
      <c r="L149" s="67">
        <f t="shared" si="530"/>
        <v>-39.627450980392155</v>
      </c>
      <c r="M149" s="67">
        <f t="shared" si="530"/>
        <v>-39.627450980392155</v>
      </c>
      <c r="N149" s="67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s">
        <v>104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4"/>
      <c r="P164" s="54"/>
      <c r="Q164" s="54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8" t="s">
        <v>121</v>
      </c>
      <c r="B178" s="60">
        <f>Historicals!B131</f>
        <v>115</v>
      </c>
      <c r="C178" s="60">
        <f>Historicals!C131</f>
        <v>73</v>
      </c>
      <c r="D178" s="60">
        <f>Historicals!D131</f>
        <v>73</v>
      </c>
      <c r="E178" s="60">
        <f>Historicals!E131</f>
        <v>88</v>
      </c>
      <c r="F178" s="60">
        <f>Historicals!F131</f>
        <v>106</v>
      </c>
      <c r="G178" s="60">
        <f>Historicals!G131</f>
        <v>90</v>
      </c>
      <c r="H178" s="60">
        <f>Historicals!H131</f>
        <v>86</v>
      </c>
      <c r="I178" s="60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69">
        <f>+IFERROR(B182/B$164,"nm")</f>
        <v>0.26992936427850656</v>
      </c>
      <c r="C184" s="69">
        <f t="shared" ref="C184:I184" si="626">+IFERROR(C182/C$164,"nm")</f>
        <v>0.26291560102301792</v>
      </c>
      <c r="D184" s="69">
        <f t="shared" si="626"/>
        <v>0.24730656219392752</v>
      </c>
      <c r="E184" s="69">
        <f t="shared" si="626"/>
        <v>0.18186638388123011</v>
      </c>
      <c r="F184" s="69">
        <f t="shared" si="626"/>
        <v>0.17523609653725078</v>
      </c>
      <c r="G184" s="69">
        <f t="shared" si="626"/>
        <v>0.17443120260021669</v>
      </c>
      <c r="H184" s="69">
        <f t="shared" si="626"/>
        <v>0.25804988662131517</v>
      </c>
      <c r="I184" s="69">
        <f t="shared" si="626"/>
        <v>0.29454390451832907</v>
      </c>
      <c r="J184" s="70">
        <f>+I184</f>
        <v>0.29454390451832907</v>
      </c>
      <c r="K184" s="70">
        <f t="shared" ref="K184:N184" si="627">+J184</f>
        <v>0.29454390451832907</v>
      </c>
      <c r="L184" s="70">
        <f t="shared" si="627"/>
        <v>0.29454390451832907</v>
      </c>
      <c r="M184" s="70">
        <f t="shared" si="627"/>
        <v>0.29454390451832907</v>
      </c>
      <c r="N184" s="70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2" t="str">
        <f t="shared" ref="B190" si="642">+IFERROR(B189/A189-1,"nm")</f>
        <v>nm</v>
      </c>
      <c r="C190" s="72">
        <f t="shared" ref="C190" si="643">+IFERROR(C189/B189-1,"nm")</f>
        <v>-5.8027079303675011E-2</v>
      </c>
      <c r="D190" s="72">
        <f t="shared" ref="D190" si="644">+IFERROR(D189/C189-1,"nm")</f>
        <v>-2.0533880903490731E-2</v>
      </c>
      <c r="E190" s="72">
        <f t="shared" ref="E190" si="645">+IFERROR(E189/D189-1,"nm")</f>
        <v>-0.35010482180293501</v>
      </c>
      <c r="F190" s="72">
        <f t="shared" ref="F190" si="646">+IFERROR(F189/E189-1,"nm")</f>
        <v>-2.2580645161290325E-2</v>
      </c>
      <c r="G190" s="72">
        <f t="shared" ref="G190" si="647">+IFERROR(G189/F189-1,"nm")</f>
        <v>-1.980198019801982E-2</v>
      </c>
      <c r="H190" s="72">
        <f t="shared" ref="H190" si="648">+IFERROR(H189/G189-1,"nm")</f>
        <v>0.82828282828282829</v>
      </c>
      <c r="I190" s="72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2">
        <f>+IFERROR(B189/B$164,"nm")</f>
        <v>0.26084762865792127</v>
      </c>
      <c r="C191" s="72">
        <f t="shared" ref="C191:I191" si="650">+IFERROR(C189/C$164,"nm")</f>
        <v>0.24910485933503837</v>
      </c>
      <c r="D191" s="72">
        <f t="shared" si="650"/>
        <v>0.23359451518119489</v>
      </c>
      <c r="E191" s="72">
        <f t="shared" si="650"/>
        <v>0.16436903499469777</v>
      </c>
      <c r="F191" s="72">
        <f t="shared" si="650"/>
        <v>0.1589716684155299</v>
      </c>
      <c r="G191" s="72">
        <f t="shared" si="650"/>
        <v>0.16088840736728061</v>
      </c>
      <c r="H191" s="72">
        <f t="shared" si="650"/>
        <v>0.24625850340136055</v>
      </c>
      <c r="I191" s="72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s">
        <v>108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5">
        <f>I199*(1+J200)</f>
        <v>-72</v>
      </c>
      <c r="K199" s="65">
        <f t="shared" ref="K199:N199" si="675">J199*(1+K200)</f>
        <v>-72</v>
      </c>
      <c r="L199" s="65">
        <f t="shared" si="675"/>
        <v>-72</v>
      </c>
      <c r="M199" s="65">
        <f t="shared" si="675"/>
        <v>-72</v>
      </c>
      <c r="N199" s="65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1" t="s">
        <v>131</v>
      </c>
      <c r="B203" s="69">
        <f>+IFERROR(B201/B$199,"nm")</f>
        <v>12.512195121951219</v>
      </c>
      <c r="C203" s="69">
        <f t="shared" ref="C203:I203" si="679">+IFERROR(C201/C$199,"nm")</f>
        <v>12.662790697674419</v>
      </c>
      <c r="D203" s="69">
        <f t="shared" si="679"/>
        <v>-8.44</v>
      </c>
      <c r="E203" s="69">
        <f t="shared" si="679"/>
        <v>-51.769230769230766</v>
      </c>
      <c r="F203" s="69">
        <f t="shared" si="679"/>
        <v>242</v>
      </c>
      <c r="G203" s="69">
        <f t="shared" si="679"/>
        <v>168.63636363636363</v>
      </c>
      <c r="H203" s="69">
        <f t="shared" si="679"/>
        <v>-53</v>
      </c>
      <c r="I203" s="69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2" t="str">
        <f t="shared" ref="B209" si="695">+IFERROR(B208/A208-1,"nm")</f>
        <v>nm</v>
      </c>
      <c r="C209" s="72">
        <f t="shared" ref="C209" si="696">+IFERROR(C208/B208-1,"nm")</f>
        <v>6.5395095367847489E-2</v>
      </c>
      <c r="D209" s="72">
        <f t="shared" ref="D209" si="697">+IFERROR(D208/C208-1,"nm")</f>
        <v>-0.38277919863597609</v>
      </c>
      <c r="E209" s="72">
        <f t="shared" ref="E209" si="698">+IFERROR(E208/D208-1,"nm")</f>
        <v>1.0110497237569063</v>
      </c>
      <c r="F209" s="72">
        <f t="shared" ref="F209" si="699">+IFERROR(F208/E208-1,"nm")</f>
        <v>0.24313186813186816</v>
      </c>
      <c r="G209" s="72">
        <f t="shared" ref="G209" si="700">+IFERROR(G208/F208-1,"nm")</f>
        <v>8.6740331491712785E-2</v>
      </c>
      <c r="H209" s="72">
        <f t="shared" ref="H209" si="701">+IFERROR(H208/G208-1,"nm")</f>
        <v>0.14946619217081847</v>
      </c>
      <c r="I209" s="72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2">
        <f>+IFERROR(B208/B$199,"nm")</f>
        <v>13.426829268292684</v>
      </c>
      <c r="C210" s="72">
        <f t="shared" ref="C210:I210" si="703">+IFERROR(C208/C$199,"nm")</f>
        <v>13.63953488372093</v>
      </c>
      <c r="D210" s="72">
        <f t="shared" si="703"/>
        <v>-9.6533333333333342</v>
      </c>
      <c r="E210" s="72">
        <f t="shared" si="703"/>
        <v>-56</v>
      </c>
      <c r="F210" s="72">
        <f t="shared" si="703"/>
        <v>258.57142857142856</v>
      </c>
      <c r="G210" s="72">
        <f t="shared" si="703"/>
        <v>178.81818181818181</v>
      </c>
      <c r="H210" s="72">
        <f t="shared" si="703"/>
        <v>-56.524999999999999</v>
      </c>
      <c r="I210" s="72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zoomScaleNormal="100" workbookViewId="0">
      <pane ySplit="1" topLeftCell="A2" activePane="bottomLeft" state="frozen"/>
      <selection pane="bottomLeft" activeCell="O21" sqref="O21"/>
    </sheetView>
  </sheetViews>
  <sheetFormatPr defaultColWidth="8.85546875"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7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7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7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7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7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7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7">
      <c r="A8" s="2" t="s">
        <v>24</v>
      </c>
      <c r="B8" s="3">
        <v>28</v>
      </c>
      <c r="C8" s="3">
        <v>19</v>
      </c>
      <c r="D8" s="3">
        <v>59</v>
      </c>
      <c r="E8" s="56">
        <v>54</v>
      </c>
      <c r="F8" s="56">
        <v>49</v>
      </c>
      <c r="G8" s="56">
        <v>89</v>
      </c>
      <c r="H8" s="3">
        <v>262</v>
      </c>
      <c r="I8" s="3">
        <v>205</v>
      </c>
    </row>
    <row r="9" spans="1:17">
      <c r="A9" s="2" t="s">
        <v>5</v>
      </c>
      <c r="B9" s="3">
        <v>-58</v>
      </c>
      <c r="C9" s="3">
        <v>-140</v>
      </c>
      <c r="D9" s="3">
        <v>-196</v>
      </c>
      <c r="E9" s="56">
        <v>66</v>
      </c>
      <c r="F9" s="56">
        <v>-78</v>
      </c>
      <c r="G9" s="56">
        <v>139</v>
      </c>
      <c r="H9" s="3">
        <v>14</v>
      </c>
      <c r="I9" s="3">
        <v>-181</v>
      </c>
      <c r="K9" s="54">
        <f>SUM(B8:B9)</f>
        <v>-30</v>
      </c>
      <c r="L9" s="54">
        <f t="shared" ref="L9:Q9" si="3">SUM(C8:C9)</f>
        <v>-121</v>
      </c>
      <c r="M9" s="54">
        <f t="shared" si="3"/>
        <v>-137</v>
      </c>
      <c r="N9" s="54">
        <f t="shared" si="3"/>
        <v>120</v>
      </c>
      <c r="O9" s="54">
        <f t="shared" si="3"/>
        <v>-29</v>
      </c>
      <c r="P9" s="54">
        <f t="shared" si="3"/>
        <v>228</v>
      </c>
      <c r="Q9" s="54">
        <f t="shared" si="3"/>
        <v>276</v>
      </c>
    </row>
    <row r="10" spans="1:17">
      <c r="A10" s="4" t="s">
        <v>25</v>
      </c>
      <c r="B10" s="5">
        <f t="shared" ref="B10:H10" si="4">+B4-B7-B8-B9</f>
        <v>4205</v>
      </c>
      <c r="C10" s="5">
        <f t="shared" si="4"/>
        <v>4623</v>
      </c>
      <c r="D10" s="5">
        <f t="shared" si="4"/>
        <v>4886</v>
      </c>
      <c r="E10" s="5">
        <f t="shared" si="4"/>
        <v>4325</v>
      </c>
      <c r="F10" s="5">
        <f t="shared" si="4"/>
        <v>4801</v>
      </c>
      <c r="G10" s="5">
        <f t="shared" si="4"/>
        <v>2887</v>
      </c>
      <c r="H10" s="5">
        <f t="shared" si="4"/>
        <v>6661</v>
      </c>
      <c r="I10" s="5">
        <f>+I4-I7-I8-I9</f>
        <v>6651</v>
      </c>
      <c r="K10" s="54"/>
      <c r="L10" s="54"/>
      <c r="M10" s="54"/>
      <c r="N10" s="54"/>
      <c r="O10" s="54"/>
      <c r="P10" s="54"/>
      <c r="Q10" s="54"/>
    </row>
    <row r="11" spans="1:17">
      <c r="A11" s="2" t="s">
        <v>26</v>
      </c>
      <c r="B11" s="56">
        <v>932</v>
      </c>
      <c r="C11" s="56">
        <v>863</v>
      </c>
      <c r="D11" s="56">
        <v>646</v>
      </c>
      <c r="E11" s="56">
        <v>2392</v>
      </c>
      <c r="F11" s="56">
        <v>772</v>
      </c>
      <c r="G11" s="56">
        <v>348</v>
      </c>
      <c r="H11" s="56">
        <v>934</v>
      </c>
      <c r="I11" s="56">
        <v>605</v>
      </c>
    </row>
    <row r="12" spans="1:17" ht="15.75" thickBot="1">
      <c r="A12" s="6" t="s">
        <v>29</v>
      </c>
      <c r="B12" s="7">
        <f t="shared" ref="B12:H12" si="5">+B10-B11</f>
        <v>3273</v>
      </c>
      <c r="C12" s="7">
        <f t="shared" si="5"/>
        <v>3760</v>
      </c>
      <c r="D12" s="7">
        <f t="shared" si="5"/>
        <v>4240</v>
      </c>
      <c r="E12" s="7">
        <f t="shared" si="5"/>
        <v>1933</v>
      </c>
      <c r="F12" s="7">
        <f t="shared" si="5"/>
        <v>4029</v>
      </c>
      <c r="G12" s="7">
        <f t="shared" si="5"/>
        <v>2539</v>
      </c>
      <c r="H12" s="7">
        <f t="shared" si="5"/>
        <v>5727</v>
      </c>
      <c r="I12" s="7">
        <f>+I10-I11</f>
        <v>6046</v>
      </c>
      <c r="K12" s="54"/>
      <c r="L12" s="54"/>
      <c r="M12" s="54"/>
      <c r="N12" s="54"/>
      <c r="O12" s="54"/>
      <c r="P12" s="54"/>
      <c r="Q12" s="54"/>
    </row>
    <row r="13" spans="1:17" ht="15.75" thickTop="1">
      <c r="A13" s="1" t="s">
        <v>8</v>
      </c>
    </row>
    <row r="14" spans="1:17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 s="54"/>
      <c r="L14" s="54"/>
      <c r="M14" s="54"/>
      <c r="N14" s="54"/>
      <c r="O14" s="54"/>
      <c r="P14" s="54"/>
      <c r="Q14" s="54"/>
    </row>
    <row r="15" spans="1:17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7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75">
        <v>1968</v>
      </c>
      <c r="C29" s="75">
        <v>1489</v>
      </c>
      <c r="D29" s="75">
        <v>1150</v>
      </c>
      <c r="E29" s="75">
        <v>1130</v>
      </c>
      <c r="F29" s="75">
        <v>1968</v>
      </c>
      <c r="G29" s="75">
        <v>1653</v>
      </c>
      <c r="H29" s="75">
        <v>1498</v>
      </c>
      <c r="I29" s="75">
        <v>2129</v>
      </c>
    </row>
    <row r="30" spans="1:9">
      <c r="A30" s="4" t="s">
        <v>10</v>
      </c>
      <c r="B30" s="81">
        <f t="shared" ref="B30:H30" si="7">+SUM(B25:B29)</f>
        <v>15587</v>
      </c>
      <c r="C30" s="81">
        <f t="shared" si="7"/>
        <v>15025</v>
      </c>
      <c r="D30" s="81">
        <f t="shared" si="7"/>
        <v>16061</v>
      </c>
      <c r="E30" s="81">
        <f t="shared" si="7"/>
        <v>15134</v>
      </c>
      <c r="F30" s="81">
        <f t="shared" si="7"/>
        <v>16525</v>
      </c>
      <c r="G30" s="81">
        <f t="shared" si="7"/>
        <v>20556</v>
      </c>
      <c r="H30" s="81">
        <f t="shared" si="7"/>
        <v>26291</v>
      </c>
      <c r="I30" s="81">
        <f>+SUM(I25:I29)</f>
        <v>28213</v>
      </c>
    </row>
    <row r="31" spans="1:9">
      <c r="A31" s="2" t="s">
        <v>37</v>
      </c>
      <c r="B31" s="56">
        <v>3011</v>
      </c>
      <c r="C31" s="56">
        <v>3520</v>
      </c>
      <c r="D31" s="56">
        <v>3989</v>
      </c>
      <c r="E31" s="56">
        <v>4454</v>
      </c>
      <c r="F31" s="56">
        <v>4744</v>
      </c>
      <c r="G31" s="56">
        <v>4866</v>
      </c>
      <c r="H31" s="56">
        <v>4904</v>
      </c>
      <c r="I31" s="56">
        <v>4791</v>
      </c>
    </row>
    <row r="32" spans="1:9">
      <c r="A32" s="2" t="s">
        <v>38</v>
      </c>
      <c r="B32" s="56" t="s">
        <v>197</v>
      </c>
      <c r="C32" s="56" t="s">
        <v>198</v>
      </c>
      <c r="D32" s="56" t="s">
        <v>198</v>
      </c>
      <c r="E32" s="56" t="s">
        <v>198</v>
      </c>
      <c r="F32" s="56" t="s">
        <v>198</v>
      </c>
      <c r="G32" s="56">
        <v>3097</v>
      </c>
      <c r="H32" s="56">
        <v>3113</v>
      </c>
      <c r="I32" s="56">
        <v>2926</v>
      </c>
    </row>
    <row r="33" spans="1:11">
      <c r="A33" s="2" t="s">
        <v>39</v>
      </c>
      <c r="B33" s="56">
        <v>281</v>
      </c>
      <c r="C33" s="56">
        <v>281</v>
      </c>
      <c r="D33" s="56">
        <v>283</v>
      </c>
      <c r="E33" s="56">
        <v>285</v>
      </c>
      <c r="F33" s="56">
        <v>283</v>
      </c>
      <c r="G33" s="56">
        <v>274</v>
      </c>
      <c r="H33" s="56">
        <v>269</v>
      </c>
      <c r="I33" s="56">
        <v>286</v>
      </c>
    </row>
    <row r="34" spans="1:11">
      <c r="A34" s="2" t="s">
        <v>40</v>
      </c>
      <c r="B34" s="56">
        <v>131</v>
      </c>
      <c r="C34" s="56">
        <v>131</v>
      </c>
      <c r="D34" s="56">
        <v>139</v>
      </c>
      <c r="E34" s="56">
        <v>154</v>
      </c>
      <c r="F34" s="56">
        <v>154</v>
      </c>
      <c r="G34" s="56">
        <v>223</v>
      </c>
      <c r="H34" s="56">
        <v>242</v>
      </c>
      <c r="I34" s="56">
        <v>284</v>
      </c>
    </row>
    <row r="35" spans="1:11">
      <c r="A35" s="2" t="s">
        <v>41</v>
      </c>
      <c r="B35" s="56">
        <v>2587</v>
      </c>
      <c r="C35" s="56">
        <v>2439</v>
      </c>
      <c r="D35" s="56">
        <v>2787</v>
      </c>
      <c r="E35" s="56">
        <v>2509</v>
      </c>
      <c r="F35" s="56">
        <v>2011</v>
      </c>
      <c r="G35" s="56">
        <v>2326</v>
      </c>
      <c r="H35" s="56">
        <v>2921</v>
      </c>
      <c r="I35" s="56">
        <v>3821</v>
      </c>
    </row>
    <row r="36" spans="1:11" ht="15.75" thickBot="1">
      <c r="A36" s="6" t="s">
        <v>42</v>
      </c>
      <c r="B36" s="78">
        <f t="shared" ref="B36:H36" si="8">+SUM(B30:B35)</f>
        <v>21597</v>
      </c>
      <c r="C36" s="78">
        <f t="shared" si="8"/>
        <v>21396</v>
      </c>
      <c r="D36" s="78">
        <f t="shared" si="8"/>
        <v>23259</v>
      </c>
      <c r="E36" s="78">
        <f t="shared" si="8"/>
        <v>22536</v>
      </c>
      <c r="F36" s="78">
        <f t="shared" si="8"/>
        <v>23717</v>
      </c>
      <c r="G36" s="78">
        <f t="shared" si="8"/>
        <v>31342</v>
      </c>
      <c r="H36" s="78">
        <f t="shared" si="8"/>
        <v>37740</v>
      </c>
      <c r="I36" s="78">
        <f>+SUM(I30:I35)</f>
        <v>40321</v>
      </c>
    </row>
    <row r="37" spans="1:11" ht="15.75" thickTop="1">
      <c r="A37" s="1" t="s">
        <v>43</v>
      </c>
      <c r="B37" s="75"/>
      <c r="C37" s="75"/>
      <c r="D37" s="75"/>
      <c r="E37" s="75"/>
      <c r="F37" s="75"/>
      <c r="G37" s="75"/>
      <c r="H37" s="75"/>
      <c r="I37" s="75"/>
    </row>
    <row r="38" spans="1:11">
      <c r="A38" s="2" t="s">
        <v>44</v>
      </c>
      <c r="B38" s="75"/>
      <c r="C38" s="75"/>
      <c r="D38" s="75"/>
      <c r="E38" s="75"/>
      <c r="F38" s="75"/>
      <c r="G38" s="75"/>
      <c r="H38" s="75"/>
      <c r="I38" s="75"/>
    </row>
    <row r="39" spans="1:11">
      <c r="A39" s="11" t="s">
        <v>45</v>
      </c>
      <c r="B39" s="75">
        <v>107</v>
      </c>
      <c r="C39" s="75">
        <v>44</v>
      </c>
      <c r="D39" s="75">
        <v>6</v>
      </c>
      <c r="E39" s="75">
        <v>6</v>
      </c>
      <c r="F39" s="75">
        <v>6</v>
      </c>
      <c r="G39" s="75">
        <v>3</v>
      </c>
      <c r="H39" s="75">
        <v>0</v>
      </c>
      <c r="I39" s="75">
        <v>500</v>
      </c>
    </row>
    <row r="40" spans="1:11">
      <c r="A40" s="11" t="s">
        <v>46</v>
      </c>
      <c r="B40" s="75">
        <v>74</v>
      </c>
      <c r="C40" s="75">
        <v>1</v>
      </c>
      <c r="D40" s="75">
        <v>325</v>
      </c>
      <c r="E40" s="75">
        <v>336</v>
      </c>
      <c r="F40" s="75">
        <v>9</v>
      </c>
      <c r="G40" s="75">
        <v>248</v>
      </c>
      <c r="H40" s="75">
        <v>2</v>
      </c>
      <c r="I40" s="75">
        <v>10</v>
      </c>
    </row>
    <row r="41" spans="1:11">
      <c r="A41" s="11" t="s">
        <v>11</v>
      </c>
      <c r="B41" s="75">
        <v>2131</v>
      </c>
      <c r="C41" s="75">
        <v>2191</v>
      </c>
      <c r="D41" s="75">
        <v>2048</v>
      </c>
      <c r="E41" s="75">
        <v>2279</v>
      </c>
      <c r="F41" s="75">
        <v>2612</v>
      </c>
      <c r="G41" s="75">
        <v>2248</v>
      </c>
      <c r="H41" s="75">
        <v>2836</v>
      </c>
      <c r="I41" s="75">
        <v>3358</v>
      </c>
    </row>
    <row r="42" spans="1:11">
      <c r="A42" s="11" t="s">
        <v>47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445</v>
      </c>
      <c r="H42" s="75">
        <v>467</v>
      </c>
      <c r="I42" s="75">
        <v>420</v>
      </c>
      <c r="K42" s="54"/>
    </row>
    <row r="43" spans="1:11">
      <c r="A43" s="11" t="s">
        <v>12</v>
      </c>
      <c r="B43" s="75">
        <v>3949</v>
      </c>
      <c r="C43" s="75">
        <v>3037</v>
      </c>
      <c r="D43" s="75">
        <v>3011</v>
      </c>
      <c r="E43" s="75">
        <v>3269</v>
      </c>
      <c r="F43" s="75">
        <v>5010</v>
      </c>
      <c r="G43" s="75">
        <v>5184</v>
      </c>
      <c r="H43" s="75">
        <v>6063</v>
      </c>
      <c r="I43" s="75">
        <v>6220</v>
      </c>
    </row>
    <row r="44" spans="1:11">
      <c r="A44" s="11" t="s">
        <v>48</v>
      </c>
      <c r="B44" s="75">
        <v>71</v>
      </c>
      <c r="C44" s="75">
        <v>85</v>
      </c>
      <c r="D44" s="75">
        <v>84</v>
      </c>
      <c r="E44" s="75">
        <v>150</v>
      </c>
      <c r="F44" s="75">
        <v>229</v>
      </c>
      <c r="G44" s="75">
        <v>156</v>
      </c>
      <c r="H44" s="75">
        <v>306</v>
      </c>
      <c r="I44" s="75">
        <v>222</v>
      </c>
    </row>
    <row r="45" spans="1:11">
      <c r="A45" s="4" t="s">
        <v>13</v>
      </c>
      <c r="B45" s="81">
        <f t="shared" ref="B45:H45" si="9">+SUM(B39:B44)</f>
        <v>6332</v>
      </c>
      <c r="C45" s="81">
        <f t="shared" si="9"/>
        <v>5358</v>
      </c>
      <c r="D45" s="81">
        <f t="shared" si="9"/>
        <v>5474</v>
      </c>
      <c r="E45" s="81">
        <f t="shared" si="9"/>
        <v>6040</v>
      </c>
      <c r="F45" s="81">
        <f t="shared" si="9"/>
        <v>7866</v>
      </c>
      <c r="G45" s="81">
        <f t="shared" si="9"/>
        <v>8284</v>
      </c>
      <c r="H45" s="81">
        <f t="shared" si="9"/>
        <v>9674</v>
      </c>
      <c r="I45" s="81">
        <f>+SUM(I39:I44)</f>
        <v>10730</v>
      </c>
      <c r="J45" s="54"/>
    </row>
    <row r="46" spans="1:11">
      <c r="A46" s="2" t="s">
        <v>49</v>
      </c>
      <c r="B46" s="56">
        <v>1079</v>
      </c>
      <c r="C46" s="56">
        <v>2010</v>
      </c>
      <c r="D46" s="56">
        <v>3471</v>
      </c>
      <c r="E46" s="56">
        <v>3468</v>
      </c>
      <c r="F46" s="56">
        <v>3464</v>
      </c>
      <c r="G46" s="56">
        <v>9406</v>
      </c>
      <c r="H46" s="56">
        <v>9413</v>
      </c>
      <c r="I46" s="56">
        <v>8920</v>
      </c>
    </row>
    <row r="47" spans="1:11">
      <c r="A47" s="2" t="s">
        <v>50</v>
      </c>
      <c r="B47" s="56" t="s">
        <v>198</v>
      </c>
      <c r="C47" s="56" t="s">
        <v>198</v>
      </c>
      <c r="D47" s="56" t="s">
        <v>198</v>
      </c>
      <c r="E47" s="56" t="s">
        <v>198</v>
      </c>
      <c r="F47" s="56" t="s">
        <v>198</v>
      </c>
      <c r="G47" s="56">
        <v>2913</v>
      </c>
      <c r="H47" s="56">
        <v>2931</v>
      </c>
      <c r="I47" s="56">
        <v>2777</v>
      </c>
    </row>
    <row r="48" spans="1:11">
      <c r="A48" s="2" t="s">
        <v>51</v>
      </c>
      <c r="B48" s="56">
        <v>1479</v>
      </c>
      <c r="C48" s="56">
        <v>1770</v>
      </c>
      <c r="D48" s="56">
        <v>1907</v>
      </c>
      <c r="E48" s="56">
        <v>3216</v>
      </c>
      <c r="F48" s="56">
        <v>3347</v>
      </c>
      <c r="G48" s="56">
        <v>2684</v>
      </c>
      <c r="H48" s="56">
        <v>2955</v>
      </c>
      <c r="I48" s="56">
        <v>2613</v>
      </c>
    </row>
    <row r="49" spans="1:9">
      <c r="A49" s="2" t="s">
        <v>52</v>
      </c>
      <c r="B49" s="56" t="s">
        <v>198</v>
      </c>
      <c r="C49" s="56" t="s">
        <v>198</v>
      </c>
      <c r="D49" s="56" t="s">
        <v>198</v>
      </c>
      <c r="E49" s="56" t="s">
        <v>198</v>
      </c>
      <c r="F49" s="56" t="s">
        <v>198</v>
      </c>
      <c r="G49" s="56"/>
      <c r="H49" s="56"/>
      <c r="I49" s="56"/>
    </row>
    <row r="50" spans="1:9">
      <c r="A50" s="11" t="s">
        <v>53</v>
      </c>
      <c r="B50" s="56" t="s">
        <v>198</v>
      </c>
      <c r="C50" s="56" t="s">
        <v>198</v>
      </c>
      <c r="D50" s="56" t="s">
        <v>198</v>
      </c>
      <c r="E50" s="56" t="s">
        <v>198</v>
      </c>
      <c r="F50" s="56" t="s">
        <v>198</v>
      </c>
      <c r="G50" s="56" t="s">
        <v>198</v>
      </c>
      <c r="H50" s="56" t="s">
        <v>199</v>
      </c>
      <c r="I50" s="56" t="s">
        <v>200</v>
      </c>
    </row>
    <row r="51" spans="1:9">
      <c r="A51" s="2" t="s">
        <v>54</v>
      </c>
      <c r="B51" s="56"/>
      <c r="C51" s="56"/>
      <c r="D51" s="56"/>
      <c r="E51" s="56"/>
      <c r="F51" s="56"/>
      <c r="G51" s="56"/>
      <c r="H51" s="56"/>
      <c r="I51" s="56"/>
    </row>
    <row r="52" spans="1:9">
      <c r="A52" s="11" t="s">
        <v>55</v>
      </c>
      <c r="B52" s="56"/>
      <c r="C52" s="56"/>
      <c r="D52" s="56"/>
      <c r="E52" s="56"/>
      <c r="F52" s="56"/>
      <c r="G52" s="56"/>
      <c r="H52" s="56"/>
      <c r="I52" s="56"/>
    </row>
    <row r="53" spans="1:9">
      <c r="A53" s="17" t="s">
        <v>56</v>
      </c>
      <c r="B53" s="56" t="s">
        <v>198</v>
      </c>
      <c r="C53" s="56" t="s">
        <v>198</v>
      </c>
      <c r="D53" s="56" t="s">
        <v>198</v>
      </c>
      <c r="E53" s="56" t="s">
        <v>198</v>
      </c>
      <c r="F53" s="56" t="s">
        <v>198</v>
      </c>
      <c r="G53" s="56" t="s">
        <v>198</v>
      </c>
      <c r="H53" s="56"/>
      <c r="I53" s="56"/>
    </row>
    <row r="54" spans="1:9">
      <c r="A54" s="17" t="s">
        <v>57</v>
      </c>
      <c r="B54" s="56">
        <v>3</v>
      </c>
      <c r="C54" s="56">
        <v>3</v>
      </c>
      <c r="D54" s="56">
        <v>3</v>
      </c>
      <c r="E54" s="56">
        <v>3</v>
      </c>
      <c r="F54" s="56">
        <v>3</v>
      </c>
      <c r="G54" s="56">
        <v>3</v>
      </c>
      <c r="H54" s="56">
        <v>3</v>
      </c>
      <c r="I54" s="56">
        <v>3</v>
      </c>
    </row>
    <row r="55" spans="1:9">
      <c r="A55" s="17" t="s">
        <v>58</v>
      </c>
      <c r="B55" s="56">
        <v>6773</v>
      </c>
      <c r="C55" s="56">
        <v>7786</v>
      </c>
      <c r="D55" s="56">
        <v>8638</v>
      </c>
      <c r="E55" s="56">
        <v>6384</v>
      </c>
      <c r="F55" s="56">
        <v>7163</v>
      </c>
      <c r="G55" s="56">
        <v>8299</v>
      </c>
      <c r="H55" s="56">
        <v>9965</v>
      </c>
      <c r="I55" s="56">
        <v>11484</v>
      </c>
    </row>
    <row r="56" spans="1:9">
      <c r="A56" s="17" t="s">
        <v>59</v>
      </c>
      <c r="B56" s="56">
        <v>1246</v>
      </c>
      <c r="C56" s="56">
        <v>318</v>
      </c>
      <c r="D56" s="56">
        <v>-213</v>
      </c>
      <c r="E56" s="56">
        <v>-92</v>
      </c>
      <c r="F56" s="56">
        <v>231</v>
      </c>
      <c r="G56" s="56">
        <v>-56</v>
      </c>
      <c r="H56" s="56">
        <v>-380</v>
      </c>
      <c r="I56" s="56">
        <v>318</v>
      </c>
    </row>
    <row r="57" spans="1:9">
      <c r="A57" s="17" t="s">
        <v>60</v>
      </c>
      <c r="B57" s="56">
        <v>4685</v>
      </c>
      <c r="C57" s="56">
        <v>4151</v>
      </c>
      <c r="D57" s="56">
        <v>3979</v>
      </c>
      <c r="E57" s="56">
        <v>3517</v>
      </c>
      <c r="F57" s="56">
        <v>1643</v>
      </c>
      <c r="G57" s="56">
        <v>-191</v>
      </c>
      <c r="H57" s="56">
        <v>3179</v>
      </c>
      <c r="I57" s="56">
        <v>3476</v>
      </c>
    </row>
    <row r="58" spans="1:9">
      <c r="A58" s="4" t="s">
        <v>61</v>
      </c>
      <c r="B58" s="5">
        <f t="shared" ref="B58:H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1">+SUM(B45:B50)+B58</f>
        <v>21597</v>
      </c>
      <c r="C59" s="7">
        <f t="shared" si="11"/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2">+B59-B36</f>
        <v>0</v>
      </c>
      <c r="C60" s="13">
        <f t="shared" si="12"/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11" t="s">
        <v>66</v>
      </c>
      <c r="B66" s="56">
        <v>606</v>
      </c>
      <c r="C66" s="56">
        <v>649</v>
      </c>
      <c r="D66" s="56">
        <v>706</v>
      </c>
      <c r="E66" s="56">
        <v>747</v>
      </c>
      <c r="F66" s="56">
        <v>705</v>
      </c>
      <c r="G66" s="56">
        <v>721</v>
      </c>
      <c r="H66" s="3">
        <v>744</v>
      </c>
      <c r="I66" s="3">
        <v>717</v>
      </c>
      <c r="K66" s="54"/>
    </row>
    <row r="67" spans="1:12">
      <c r="A67" s="11" t="s">
        <v>67</v>
      </c>
      <c r="B67" s="56">
        <v>-113</v>
      </c>
      <c r="C67" s="56">
        <v>-80</v>
      </c>
      <c r="D67" s="56">
        <v>-273</v>
      </c>
      <c r="E67" s="56">
        <v>647</v>
      </c>
      <c r="F67" s="56">
        <v>34</v>
      </c>
      <c r="G67" s="56">
        <v>-380</v>
      </c>
      <c r="H67" s="3">
        <v>-385</v>
      </c>
      <c r="I67" s="3">
        <v>-650</v>
      </c>
      <c r="K67" s="54"/>
    </row>
    <row r="68" spans="1:12">
      <c r="A68" s="11" t="s">
        <v>68</v>
      </c>
      <c r="B68" s="56">
        <v>191</v>
      </c>
      <c r="C68" s="56">
        <v>236</v>
      </c>
      <c r="D68" s="56">
        <v>215</v>
      </c>
      <c r="E68" s="56">
        <v>218</v>
      </c>
      <c r="F68" s="56">
        <v>325</v>
      </c>
      <c r="G68" s="56">
        <v>429</v>
      </c>
      <c r="H68" s="3">
        <v>611</v>
      </c>
      <c r="I68" s="3">
        <v>638</v>
      </c>
      <c r="K68" s="54"/>
    </row>
    <row r="69" spans="1:12">
      <c r="A69" s="11" t="s">
        <v>69</v>
      </c>
      <c r="B69" s="56">
        <v>43</v>
      </c>
      <c r="C69" s="56">
        <v>13</v>
      </c>
      <c r="D69" s="56">
        <v>10</v>
      </c>
      <c r="E69" s="56">
        <v>27</v>
      </c>
      <c r="F69" s="56">
        <v>15</v>
      </c>
      <c r="G69" s="56">
        <v>398</v>
      </c>
      <c r="H69" s="3">
        <v>53</v>
      </c>
      <c r="I69" s="3">
        <v>123</v>
      </c>
      <c r="K69" s="54"/>
    </row>
    <row r="70" spans="1:12">
      <c r="A70" s="11" t="s">
        <v>70</v>
      </c>
      <c r="B70" s="56">
        <v>424</v>
      </c>
      <c r="C70" s="56">
        <v>98</v>
      </c>
      <c r="D70" s="56">
        <v>-117</v>
      </c>
      <c r="E70" s="56">
        <v>-99</v>
      </c>
      <c r="F70" s="56">
        <v>233</v>
      </c>
      <c r="G70" s="56">
        <v>23</v>
      </c>
      <c r="H70" s="3">
        <v>-138</v>
      </c>
      <c r="I70" s="3">
        <v>-26</v>
      </c>
    </row>
    <row r="71" spans="1:12">
      <c r="A71" s="2" t="s">
        <v>71</v>
      </c>
      <c r="B71" s="56"/>
      <c r="C71" s="56"/>
      <c r="D71" s="56"/>
      <c r="E71" s="56"/>
      <c r="F71" s="56"/>
      <c r="G71" s="56"/>
      <c r="H71" s="3"/>
      <c r="I71" s="3"/>
      <c r="K71" s="54"/>
    </row>
    <row r="72" spans="1:12">
      <c r="A72" s="11" t="s">
        <v>72</v>
      </c>
      <c r="B72" s="56">
        <v>-216</v>
      </c>
      <c r="C72" s="56">
        <v>60</v>
      </c>
      <c r="D72" s="56">
        <v>-426</v>
      </c>
      <c r="E72" s="56">
        <v>187</v>
      </c>
      <c r="F72" s="56">
        <v>-270</v>
      </c>
      <c r="G72" s="56">
        <v>1239</v>
      </c>
      <c r="H72" s="3">
        <v>-1606</v>
      </c>
      <c r="I72" s="3">
        <v>-504</v>
      </c>
    </row>
    <row r="73" spans="1:12">
      <c r="A73" s="11" t="s">
        <v>73</v>
      </c>
      <c r="B73" s="56">
        <v>-621</v>
      </c>
      <c r="C73" s="56">
        <v>-590</v>
      </c>
      <c r="D73" s="56">
        <v>-231</v>
      </c>
      <c r="E73" s="56">
        <v>-255</v>
      </c>
      <c r="F73" s="56">
        <v>-490</v>
      </c>
      <c r="G73" s="56">
        <v>-1854</v>
      </c>
      <c r="H73" s="3">
        <v>507</v>
      </c>
      <c r="I73" s="3">
        <v>-1676</v>
      </c>
    </row>
    <row r="74" spans="1:12">
      <c r="A74" s="11" t="s">
        <v>98</v>
      </c>
      <c r="B74" s="56">
        <v>-144</v>
      </c>
      <c r="C74" s="56">
        <v>-161</v>
      </c>
      <c r="D74" s="56">
        <v>-120</v>
      </c>
      <c r="E74" s="56">
        <v>35</v>
      </c>
      <c r="F74" s="56">
        <v>-203</v>
      </c>
      <c r="G74" s="56">
        <v>-654</v>
      </c>
      <c r="H74" s="3">
        <v>-182</v>
      </c>
      <c r="I74" s="3">
        <v>-845</v>
      </c>
    </row>
    <row r="75" spans="1:12">
      <c r="A75" s="11" t="s">
        <v>97</v>
      </c>
      <c r="B75" s="56">
        <v>1237</v>
      </c>
      <c r="C75" s="56">
        <v>-889</v>
      </c>
      <c r="D75" s="56">
        <v>-158</v>
      </c>
      <c r="E75" s="56">
        <v>1515</v>
      </c>
      <c r="F75" s="56">
        <v>1525</v>
      </c>
      <c r="G75" s="56">
        <v>24</v>
      </c>
      <c r="H75" s="3">
        <v>1326</v>
      </c>
      <c r="I75" s="3">
        <v>1365</v>
      </c>
    </row>
    <row r="76" spans="1:12">
      <c r="A76" s="79" t="s">
        <v>74</v>
      </c>
      <c r="B76" s="25">
        <f t="shared" ref="B76:H76" si="14">+SUM(B64:B75)</f>
        <v>4680</v>
      </c>
      <c r="C76" s="25">
        <f t="shared" si="14"/>
        <v>3096</v>
      </c>
      <c r="D76" s="25">
        <f t="shared" si="14"/>
        <v>3846</v>
      </c>
      <c r="E76" s="25">
        <f t="shared" si="14"/>
        <v>4955</v>
      </c>
      <c r="F76" s="25">
        <f t="shared" si="14"/>
        <v>5903</v>
      </c>
      <c r="G76" s="25">
        <f t="shared" si="14"/>
        <v>2485</v>
      </c>
      <c r="H76" s="25">
        <f t="shared" si="14"/>
        <v>6657</v>
      </c>
      <c r="I76" s="25">
        <f>+SUM(I64:I75)</f>
        <v>5188</v>
      </c>
    </row>
    <row r="77" spans="1:1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2" t="s">
        <v>76</v>
      </c>
      <c r="B78" s="56">
        <v>-4936</v>
      </c>
      <c r="C78" s="56">
        <v>-5367</v>
      </c>
      <c r="D78" s="56">
        <v>-5928</v>
      </c>
      <c r="E78" s="56">
        <v>-4783</v>
      </c>
      <c r="F78" s="56">
        <v>-2937</v>
      </c>
      <c r="G78" s="56">
        <v>-2426</v>
      </c>
      <c r="H78" s="56">
        <v>-9961</v>
      </c>
      <c r="I78" s="56">
        <v>-12913</v>
      </c>
      <c r="K78" s="54"/>
    </row>
    <row r="79" spans="1:12">
      <c r="A79" s="2" t="s">
        <v>77</v>
      </c>
      <c r="B79" s="56">
        <v>3655</v>
      </c>
      <c r="C79" s="56">
        <v>2924</v>
      </c>
      <c r="D79" s="56">
        <v>3623</v>
      </c>
      <c r="E79" s="56">
        <v>3613</v>
      </c>
      <c r="F79" s="56">
        <v>1715</v>
      </c>
      <c r="G79" s="56">
        <v>74</v>
      </c>
      <c r="H79" s="56">
        <v>4236</v>
      </c>
      <c r="I79" s="56">
        <v>8199</v>
      </c>
    </row>
    <row r="80" spans="1:12">
      <c r="A80" s="2" t="s">
        <v>78</v>
      </c>
      <c r="B80" s="56">
        <v>2216</v>
      </c>
      <c r="C80" s="56">
        <v>2386</v>
      </c>
      <c r="D80" s="56">
        <v>2423</v>
      </c>
      <c r="E80" s="56">
        <v>2496</v>
      </c>
      <c r="F80" s="56">
        <v>2072</v>
      </c>
      <c r="G80" s="56">
        <v>2379</v>
      </c>
      <c r="H80" s="56">
        <v>2449</v>
      </c>
      <c r="I80" s="56">
        <v>3967</v>
      </c>
    </row>
    <row r="81" spans="1:12">
      <c r="A81" s="2" t="s">
        <v>201</v>
      </c>
      <c r="B81" s="56">
        <v>-150</v>
      </c>
      <c r="C81" s="56">
        <v>150</v>
      </c>
      <c r="D81" s="56">
        <v>0</v>
      </c>
      <c r="E81" s="56">
        <v>0</v>
      </c>
      <c r="F81" s="56">
        <v>0</v>
      </c>
      <c r="G81" s="56">
        <v>0</v>
      </c>
      <c r="H81" s="56"/>
      <c r="I81" s="56"/>
    </row>
    <row r="82" spans="1:12">
      <c r="A82" s="2" t="s">
        <v>14</v>
      </c>
      <c r="B82" s="56">
        <v>-963</v>
      </c>
      <c r="C82" s="56">
        <v>-1143</v>
      </c>
      <c r="D82" s="56">
        <v>-1105</v>
      </c>
      <c r="E82" s="56">
        <v>-1028</v>
      </c>
      <c r="F82" s="56">
        <v>-1119</v>
      </c>
      <c r="G82" s="56">
        <v>-1086</v>
      </c>
      <c r="H82" s="56">
        <v>-695</v>
      </c>
      <c r="I82" s="56">
        <v>-758</v>
      </c>
    </row>
    <row r="83" spans="1:12">
      <c r="A83" s="2" t="s">
        <v>202</v>
      </c>
      <c r="B83" s="56">
        <v>3</v>
      </c>
      <c r="C83" s="56">
        <v>10</v>
      </c>
      <c r="D83" s="56">
        <v>13</v>
      </c>
      <c r="E83" s="56">
        <v>3</v>
      </c>
      <c r="F83" s="56">
        <v>0</v>
      </c>
      <c r="G83" s="56">
        <v>0</v>
      </c>
      <c r="H83" s="56"/>
      <c r="I83" s="56"/>
    </row>
    <row r="84" spans="1:12">
      <c r="A84" s="2" t="s">
        <v>79</v>
      </c>
      <c r="B84" s="56" t="s">
        <v>198</v>
      </c>
      <c r="C84" s="56">
        <v>6</v>
      </c>
      <c r="D84" s="56">
        <v>-34</v>
      </c>
      <c r="E84" s="56">
        <v>-25</v>
      </c>
      <c r="F84" s="56">
        <v>5</v>
      </c>
      <c r="G84" s="56">
        <v>31</v>
      </c>
      <c r="H84" s="56">
        <v>171</v>
      </c>
      <c r="I84" s="56">
        <v>-19</v>
      </c>
    </row>
    <row r="85" spans="1:12">
      <c r="A85" s="26" t="s">
        <v>80</v>
      </c>
      <c r="B85" s="25">
        <f t="shared" ref="B85:H85" si="15">+SUM(B78:B84)</f>
        <v>-175</v>
      </c>
      <c r="C85" s="25">
        <f t="shared" si="15"/>
        <v>-1034</v>
      </c>
      <c r="D85" s="25">
        <f t="shared" si="15"/>
        <v>-1008</v>
      </c>
      <c r="E85" s="25">
        <f t="shared" si="15"/>
        <v>276</v>
      </c>
      <c r="F85" s="25">
        <f t="shared" si="15"/>
        <v>-264</v>
      </c>
      <c r="G85" s="25">
        <f t="shared" si="15"/>
        <v>-1028</v>
      </c>
      <c r="H85" s="25">
        <f t="shared" si="15"/>
        <v>-3800</v>
      </c>
      <c r="I85" s="25">
        <f>+SUM(I78:I84)</f>
        <v>-1524</v>
      </c>
    </row>
    <row r="86" spans="1:1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4"/>
      <c r="L90" s="54"/>
    </row>
    <row r="91" spans="1:1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4"/>
    </row>
    <row r="92" spans="1:1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26" t="s">
        <v>88</v>
      </c>
      <c r="B94" s="25">
        <f t="shared" ref="B94:H94" si="16">+SUM(B87:B93)</f>
        <v>-2790</v>
      </c>
      <c r="C94" s="25">
        <f t="shared" si="16"/>
        <v>-2671</v>
      </c>
      <c r="D94" s="25">
        <f t="shared" si="16"/>
        <v>-2148</v>
      </c>
      <c r="E94" s="25">
        <f t="shared" si="16"/>
        <v>-4835</v>
      </c>
      <c r="F94" s="25">
        <f t="shared" si="16"/>
        <v>-5293</v>
      </c>
      <c r="G94" s="25">
        <f t="shared" si="16"/>
        <v>2491</v>
      </c>
      <c r="H94" s="25">
        <f t="shared" si="16"/>
        <v>-1459</v>
      </c>
      <c r="I94" s="25">
        <f>+SUM(I87:I93)</f>
        <v>-4836</v>
      </c>
    </row>
    <row r="95" spans="1:12">
      <c r="A95" s="2" t="s">
        <v>89</v>
      </c>
      <c r="B95" s="56">
        <v>-83</v>
      </c>
      <c r="C95" s="56">
        <v>-105</v>
      </c>
      <c r="D95" s="56">
        <v>-20</v>
      </c>
      <c r="E95" s="56">
        <v>45</v>
      </c>
      <c r="F95" s="56">
        <v>-129</v>
      </c>
      <c r="G95" s="56">
        <v>-66</v>
      </c>
      <c r="H95" s="56">
        <v>143</v>
      </c>
      <c r="I95" s="56">
        <v>-143</v>
      </c>
    </row>
    <row r="96" spans="1:12">
      <c r="A96" s="26" t="s">
        <v>90</v>
      </c>
      <c r="B96" s="25">
        <f t="shared" ref="B96:H96" si="17">+B76+B85+B94+B95</f>
        <v>1632</v>
      </c>
      <c r="C96" s="25">
        <f t="shared" si="17"/>
        <v>-714</v>
      </c>
      <c r="D96" s="25">
        <f t="shared" si="17"/>
        <v>670</v>
      </c>
      <c r="E96" s="25">
        <f t="shared" si="17"/>
        <v>441</v>
      </c>
      <c r="F96" s="25">
        <f t="shared" si="17"/>
        <v>217</v>
      </c>
      <c r="G96" s="25">
        <f t="shared" si="17"/>
        <v>3882</v>
      </c>
      <c r="H96" s="25">
        <f t="shared" si="17"/>
        <v>1541</v>
      </c>
      <c r="I96" s="25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>
      <c r="A110" s="11" t="s">
        <v>113</v>
      </c>
      <c r="B110" s="58">
        <v>8506</v>
      </c>
      <c r="C110" s="58">
        <v>9299</v>
      </c>
      <c r="D110" s="58">
        <v>9684</v>
      </c>
      <c r="E110" s="58">
        <v>9322</v>
      </c>
      <c r="F110" s="58">
        <v>10045</v>
      </c>
      <c r="G110" s="58">
        <v>9329</v>
      </c>
      <c r="H110" s="59">
        <v>11644</v>
      </c>
      <c r="I110" s="59">
        <v>12228</v>
      </c>
    </row>
    <row r="111" spans="1:9">
      <c r="A111" s="11" t="s">
        <v>114</v>
      </c>
      <c r="B111" s="58">
        <v>4410</v>
      </c>
      <c r="C111" s="58">
        <v>4746</v>
      </c>
      <c r="D111" s="58">
        <v>4886</v>
      </c>
      <c r="E111" s="58">
        <v>4938</v>
      </c>
      <c r="F111" s="58">
        <v>5260</v>
      </c>
      <c r="G111" s="58">
        <v>4639</v>
      </c>
      <c r="H111" s="59">
        <v>5028</v>
      </c>
      <c r="I111" s="59">
        <v>5492</v>
      </c>
    </row>
    <row r="112" spans="1:9">
      <c r="A112" s="11" t="s">
        <v>115</v>
      </c>
      <c r="B112" s="58">
        <v>824</v>
      </c>
      <c r="C112" s="58">
        <v>719</v>
      </c>
      <c r="D112" s="58">
        <v>646</v>
      </c>
      <c r="E112" s="58">
        <v>595</v>
      </c>
      <c r="F112" s="58">
        <v>597</v>
      </c>
      <c r="G112" s="58">
        <v>516</v>
      </c>
      <c r="H112" s="58">
        <v>507</v>
      </c>
      <c r="I112" s="58">
        <v>633</v>
      </c>
    </row>
    <row r="113" spans="1:9">
      <c r="A113" s="2" t="s">
        <v>101</v>
      </c>
      <c r="B113" s="3">
        <f t="shared" ref="B113" si="21">+SUM(B114:B116)</f>
        <v>7126</v>
      </c>
      <c r="C113" s="3">
        <f t="shared" ref="C113" si="22">+SUM(C114:C116)</f>
        <v>7315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5">+SUM(B122:B124)</f>
        <v>4653</v>
      </c>
      <c r="C121" s="3">
        <f t="shared" ref="C121" si="36">+SUM(C122:C124)</f>
        <v>4570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>
      <c r="A122" s="11" t="s">
        <v>113</v>
      </c>
      <c r="B122" s="58">
        <v>3093</v>
      </c>
      <c r="C122" s="58">
        <v>3106</v>
      </c>
      <c r="D122" s="58">
        <v>3285</v>
      </c>
      <c r="E122" s="58">
        <v>3575</v>
      </c>
      <c r="F122" s="58">
        <v>3622</v>
      </c>
      <c r="G122" s="58">
        <v>3449</v>
      </c>
      <c r="H122" s="59">
        <v>3659</v>
      </c>
      <c r="I122" s="59">
        <v>4111</v>
      </c>
    </row>
    <row r="123" spans="1:9">
      <c r="A123" s="11" t="s">
        <v>114</v>
      </c>
      <c r="B123" s="58">
        <v>1251</v>
      </c>
      <c r="C123" s="58">
        <v>1175</v>
      </c>
      <c r="D123" s="58">
        <v>1185</v>
      </c>
      <c r="E123" s="58">
        <v>1347</v>
      </c>
      <c r="F123" s="58">
        <v>1395</v>
      </c>
      <c r="G123" s="58">
        <v>1365</v>
      </c>
      <c r="H123" s="59">
        <v>1494</v>
      </c>
      <c r="I123" s="59">
        <v>1610</v>
      </c>
    </row>
    <row r="124" spans="1:9">
      <c r="A124" s="11" t="s">
        <v>115</v>
      </c>
      <c r="B124" s="58">
        <v>309</v>
      </c>
      <c r="C124" s="58">
        <v>289</v>
      </c>
      <c r="D124" s="58">
        <v>267</v>
      </c>
      <c r="E124" s="58">
        <v>244</v>
      </c>
      <c r="F124" s="58">
        <v>237</v>
      </c>
      <c r="G124" s="58">
        <v>214</v>
      </c>
      <c r="H124" s="58">
        <v>190</v>
      </c>
      <c r="I124" s="58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2">+B109+B113+B117+B121+B125</f>
        <v>28701</v>
      </c>
      <c r="C126" s="5">
        <f t="shared" si="42"/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>
      <c r="A127" s="2" t="s">
        <v>104</v>
      </c>
      <c r="B127" s="56">
        <v>1982</v>
      </c>
      <c r="C127" s="56">
        <v>1955</v>
      </c>
      <c r="D127" s="56">
        <v>2042</v>
      </c>
      <c r="E127" s="56">
        <v>1886</v>
      </c>
      <c r="F127" s="56">
        <v>1906</v>
      </c>
      <c r="G127" s="56">
        <v>1846</v>
      </c>
      <c r="H127" s="56">
        <v>2205</v>
      </c>
      <c r="I127" s="56">
        <v>2346</v>
      </c>
    </row>
    <row r="128" spans="1:9">
      <c r="A128" s="11" t="s">
        <v>113</v>
      </c>
      <c r="B128" s="60">
        <v>18318</v>
      </c>
      <c r="C128" s="60">
        <v>19871</v>
      </c>
      <c r="D128" s="60">
        <v>21081</v>
      </c>
      <c r="E128" s="60">
        <v>22268</v>
      </c>
      <c r="F128" s="58">
        <v>1658</v>
      </c>
      <c r="G128" s="58">
        <v>1642</v>
      </c>
      <c r="H128" s="56">
        <v>1986</v>
      </c>
      <c r="I128" s="56">
        <v>2094</v>
      </c>
    </row>
    <row r="129" spans="1:9">
      <c r="A129" s="11" t="s">
        <v>114</v>
      </c>
      <c r="B129" s="60">
        <v>8637</v>
      </c>
      <c r="C129" s="60">
        <v>9067</v>
      </c>
      <c r="D129" s="60">
        <v>9654</v>
      </c>
      <c r="E129" s="60">
        <v>10733</v>
      </c>
      <c r="F129" s="56">
        <v>118</v>
      </c>
      <c r="G129" s="56">
        <v>89</v>
      </c>
      <c r="H129" s="56">
        <v>104</v>
      </c>
      <c r="I129" s="56">
        <v>103</v>
      </c>
    </row>
    <row r="130" spans="1:9">
      <c r="A130" s="11" t="s">
        <v>115</v>
      </c>
      <c r="B130" s="60">
        <v>1631</v>
      </c>
      <c r="C130" s="60">
        <v>1496</v>
      </c>
      <c r="D130" s="60">
        <v>1425</v>
      </c>
      <c r="E130" s="60">
        <v>1396</v>
      </c>
      <c r="F130" s="56">
        <v>24</v>
      </c>
      <c r="G130" s="56">
        <v>25</v>
      </c>
      <c r="H130" s="56">
        <v>29</v>
      </c>
      <c r="I130" s="56">
        <v>26</v>
      </c>
    </row>
    <row r="131" spans="1:9">
      <c r="A131" s="11" t="s">
        <v>121</v>
      </c>
      <c r="B131" s="60">
        <v>115</v>
      </c>
      <c r="C131" s="60">
        <v>73</v>
      </c>
      <c r="D131" s="60">
        <v>73</v>
      </c>
      <c r="E131" s="60">
        <v>88</v>
      </c>
      <c r="F131" s="56">
        <v>106</v>
      </c>
      <c r="G131" s="56">
        <v>90</v>
      </c>
      <c r="H131" s="56">
        <v>86</v>
      </c>
      <c r="I131" s="56">
        <v>123</v>
      </c>
    </row>
    <row r="132" spans="1:9">
      <c r="A132" s="2" t="s">
        <v>108</v>
      </c>
      <c r="B132" s="56">
        <v>-82</v>
      </c>
      <c r="C132" s="56">
        <v>-86</v>
      </c>
      <c r="D132" s="56">
        <v>75</v>
      </c>
      <c r="E132" s="56">
        <v>26</v>
      </c>
      <c r="F132" s="56">
        <v>-7</v>
      </c>
      <c r="G132" s="56">
        <v>-11</v>
      </c>
      <c r="H132" s="56">
        <v>40</v>
      </c>
      <c r="I132" s="56">
        <v>-72</v>
      </c>
    </row>
    <row r="133" spans="1:9" ht="15.75" thickBot="1">
      <c r="A133" s="6" t="s">
        <v>105</v>
      </c>
      <c r="B133" s="7">
        <f>+B126+B127+B132</f>
        <v>30601</v>
      </c>
      <c r="C133" s="7">
        <f>+C126+C127+C132</f>
        <v>32376</v>
      </c>
      <c r="D133" s="7">
        <f>+D126+D127+D132</f>
        <v>34350</v>
      </c>
      <c r="E133" s="7">
        <f>+E126+E127+E132</f>
        <v>36397</v>
      </c>
      <c r="F133" s="7">
        <f>+F126+F127+F132</f>
        <v>39117</v>
      </c>
      <c r="G133" s="7">
        <f>+G126+G127+G132</f>
        <v>37403</v>
      </c>
      <c r="H133" s="7">
        <f>+H126+H127+H132</f>
        <v>44538</v>
      </c>
      <c r="I133" s="7">
        <f>+I126+I127+I132</f>
        <v>46710</v>
      </c>
    </row>
    <row r="134" spans="1:9" s="12" customFormat="1" ht="15.75" thickTop="1">
      <c r="A134" s="12" t="s">
        <v>111</v>
      </c>
      <c r="B134" s="13">
        <f>+I133-I2</f>
        <v>0</v>
      </c>
      <c r="C134" s="13">
        <f>+C133-C2</f>
        <v>0</v>
      </c>
      <c r="D134" s="13">
        <f>+D133-D2</f>
        <v>0</v>
      </c>
      <c r="E134" s="13">
        <f>+E133-E2</f>
        <v>0</v>
      </c>
      <c r="F134" s="13">
        <f>+F133-F2</f>
        <v>0</v>
      </c>
      <c r="G134" s="13">
        <f>+G133-G2</f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>
      <c r="A142" s="2" t="s">
        <v>104</v>
      </c>
      <c r="B142" s="56">
        <v>517</v>
      </c>
      <c r="C142" s="56">
        <v>487</v>
      </c>
      <c r="D142" s="56">
        <v>477</v>
      </c>
      <c r="E142" s="56">
        <v>310</v>
      </c>
      <c r="F142" s="56">
        <v>303</v>
      </c>
      <c r="G142" s="56">
        <v>297</v>
      </c>
      <c r="H142" s="56">
        <v>543</v>
      </c>
      <c r="I142" s="56">
        <v>669</v>
      </c>
    </row>
    <row r="143" spans="1:9">
      <c r="A143" s="2" t="s">
        <v>108</v>
      </c>
      <c r="B143" s="56">
        <v>-1101</v>
      </c>
      <c r="C143" s="56">
        <v>-1173</v>
      </c>
      <c r="D143" s="56">
        <v>-724</v>
      </c>
      <c r="E143" s="56">
        <v>-1456</v>
      </c>
      <c r="F143" s="56">
        <v>-1810</v>
      </c>
      <c r="G143" s="56">
        <v>-1967</v>
      </c>
      <c r="H143" s="56">
        <v>-2261</v>
      </c>
      <c r="I143" s="56">
        <v>-2219</v>
      </c>
    </row>
    <row r="144" spans="1:9" ht="15.75" thickBot="1">
      <c r="A144" s="6" t="s">
        <v>112</v>
      </c>
      <c r="B144" s="7">
        <f>+SUM(B141:B143)</f>
        <v>4233</v>
      </c>
      <c r="C144" s="7">
        <f>+SUM(C141:C143)</f>
        <v>4642</v>
      </c>
      <c r="D144" s="7">
        <f>+SUM(D141:D143)</f>
        <v>4945</v>
      </c>
      <c r="E144" s="7">
        <f>+SUM(E141:E143)</f>
        <v>4379</v>
      </c>
      <c r="F144" s="7">
        <f>+SUM(F141:F143)</f>
        <v>4850</v>
      </c>
      <c r="G144" s="7">
        <f>+SUM(G141:G143)</f>
        <v>2976</v>
      </c>
      <c r="H144" s="7">
        <f>+SUM(H141:H143)</f>
        <v>6923</v>
      </c>
      <c r="I144" s="7">
        <f>+SUM(I141:I143)</f>
        <v>6856</v>
      </c>
    </row>
    <row r="145" spans="1:9" s="12" customFormat="1" ht="15.75" thickTop="1">
      <c r="A145" s="12" t="s">
        <v>111</v>
      </c>
      <c r="B145" s="13">
        <f>+B144-B10-B8</f>
        <v>0</v>
      </c>
      <c r="C145" s="13">
        <f>+C144-C10-C8</f>
        <v>0</v>
      </c>
      <c r="D145" s="13">
        <f>+D144-D10-D8</f>
        <v>0</v>
      </c>
      <c r="E145" s="13">
        <f>+E144-E10-E8</f>
        <v>0</v>
      </c>
      <c r="F145" s="13">
        <f>+F144-F10-F8</f>
        <v>0</v>
      </c>
      <c r="G145" s="13">
        <f>+G144-G10-G8</f>
        <v>0</v>
      </c>
      <c r="H145" s="13">
        <f>+H144-H10-H8</f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6">
        <v>632</v>
      </c>
      <c r="C147" s="56">
        <v>742</v>
      </c>
      <c r="D147" s="56">
        <v>819</v>
      </c>
      <c r="E147" s="56">
        <v>848</v>
      </c>
      <c r="F147" s="56">
        <v>814</v>
      </c>
      <c r="G147" s="56">
        <v>645</v>
      </c>
      <c r="H147" s="56">
        <v>617</v>
      </c>
      <c r="I147" s="56">
        <v>639</v>
      </c>
    </row>
    <row r="148" spans="1:9">
      <c r="A148" s="2" t="s">
        <v>101</v>
      </c>
      <c r="B148" s="56">
        <v>498</v>
      </c>
      <c r="C148" s="56">
        <v>639</v>
      </c>
      <c r="D148" s="56">
        <v>706</v>
      </c>
      <c r="E148" s="56">
        <v>849</v>
      </c>
      <c r="F148" s="56">
        <v>929</v>
      </c>
      <c r="G148" s="56">
        <v>885</v>
      </c>
      <c r="H148" s="56">
        <v>982</v>
      </c>
      <c r="I148" s="56">
        <v>920</v>
      </c>
    </row>
    <row r="149" spans="1:9">
      <c r="A149" s="2" t="s">
        <v>102</v>
      </c>
      <c r="B149" s="56">
        <v>254</v>
      </c>
      <c r="C149" s="56">
        <v>234</v>
      </c>
      <c r="D149" s="56">
        <v>225</v>
      </c>
      <c r="E149" s="56">
        <v>256</v>
      </c>
      <c r="F149" s="56">
        <v>237</v>
      </c>
      <c r="G149" s="56">
        <v>214</v>
      </c>
      <c r="H149" s="56">
        <v>288</v>
      </c>
      <c r="I149" s="56">
        <v>303</v>
      </c>
    </row>
    <row r="150" spans="1:9">
      <c r="A150" s="2" t="s">
        <v>118</v>
      </c>
      <c r="B150" s="56">
        <v>308</v>
      </c>
      <c r="C150" s="56">
        <v>332</v>
      </c>
      <c r="D150" s="56">
        <v>343</v>
      </c>
      <c r="E150" s="56">
        <v>339</v>
      </c>
      <c r="F150" s="56">
        <v>326</v>
      </c>
      <c r="G150" s="56">
        <v>296</v>
      </c>
      <c r="H150" s="56">
        <v>304</v>
      </c>
      <c r="I150" s="56">
        <v>274</v>
      </c>
    </row>
    <row r="151" spans="1:9">
      <c r="A151" s="2" t="s">
        <v>107</v>
      </c>
      <c r="B151" s="56">
        <v>484</v>
      </c>
      <c r="C151" s="56">
        <v>511</v>
      </c>
      <c r="D151" s="56">
        <v>533</v>
      </c>
      <c r="E151" s="56">
        <v>597</v>
      </c>
      <c r="F151" s="56">
        <v>665</v>
      </c>
      <c r="G151" s="56">
        <v>830</v>
      </c>
      <c r="H151" s="56">
        <v>780</v>
      </c>
      <c r="I151" s="56">
        <v>789</v>
      </c>
    </row>
    <row r="152" spans="1:9">
      <c r="A152" s="4" t="s">
        <v>119</v>
      </c>
      <c r="B152" s="5">
        <f t="shared" ref="B152:I152" si="44">+SUM(B147:B151)</f>
        <v>2176</v>
      </c>
      <c r="C152" s="5">
        <f t="shared" si="44"/>
        <v>2458</v>
      </c>
      <c r="D152" s="5">
        <f t="shared" si="44"/>
        <v>2626</v>
      </c>
      <c r="E152" s="5">
        <f t="shared" si="44"/>
        <v>2889</v>
      </c>
      <c r="F152" s="5">
        <f t="shared" si="44"/>
        <v>2971</v>
      </c>
      <c r="G152" s="5">
        <f t="shared" si="44"/>
        <v>2870</v>
      </c>
      <c r="H152" s="5">
        <f t="shared" si="44"/>
        <v>2971</v>
      </c>
      <c r="I152" s="5">
        <f t="shared" si="44"/>
        <v>2925</v>
      </c>
    </row>
    <row r="153" spans="1:9">
      <c r="A153" s="2" t="s">
        <v>104</v>
      </c>
      <c r="B153" s="56">
        <v>122</v>
      </c>
      <c r="C153" s="56">
        <v>125</v>
      </c>
      <c r="D153" s="56">
        <v>125</v>
      </c>
      <c r="E153" s="56">
        <v>115</v>
      </c>
      <c r="F153" s="56">
        <v>100</v>
      </c>
      <c r="G153" s="56">
        <v>80</v>
      </c>
      <c r="H153" s="56">
        <v>63</v>
      </c>
      <c r="I153" s="56">
        <v>49</v>
      </c>
    </row>
    <row r="154" spans="1:9">
      <c r="A154" s="2" t="s">
        <v>108</v>
      </c>
      <c r="B154" s="56">
        <v>713</v>
      </c>
      <c r="C154" s="56">
        <v>937</v>
      </c>
      <c r="D154" s="56">
        <v>1238</v>
      </c>
      <c r="E154" s="56">
        <v>1450</v>
      </c>
      <c r="F154" s="56">
        <v>1673</v>
      </c>
      <c r="G154" s="56">
        <v>1916</v>
      </c>
      <c r="H154" s="56">
        <v>1870</v>
      </c>
      <c r="I154" s="56">
        <v>1817</v>
      </c>
    </row>
    <row r="155" spans="1:9" ht="15.75" thickBot="1">
      <c r="A155" s="6" t="s">
        <v>120</v>
      </c>
      <c r="B155" s="7">
        <f t="shared" ref="B155:H155" si="45">+SUM(B152:B154)</f>
        <v>3011</v>
      </c>
      <c r="C155" s="7">
        <f t="shared" si="45"/>
        <v>3520</v>
      </c>
      <c r="D155" s="7">
        <f t="shared" si="45"/>
        <v>3989</v>
      </c>
      <c r="E155" s="7">
        <f t="shared" si="45"/>
        <v>4454</v>
      </c>
      <c r="F155" s="7">
        <f t="shared" si="45"/>
        <v>4744</v>
      </c>
      <c r="G155" s="7">
        <f t="shared" si="45"/>
        <v>4866</v>
      </c>
      <c r="H155" s="7">
        <f t="shared" si="45"/>
        <v>4904</v>
      </c>
      <c r="I155" s="7">
        <f>+SUM(I152:I154)</f>
        <v>4791</v>
      </c>
    </row>
    <row r="156" spans="1:9" ht="15.75" thickTop="1">
      <c r="A156" s="12" t="s">
        <v>111</v>
      </c>
      <c r="B156" s="13">
        <f>+B155-B31</f>
        <v>0</v>
      </c>
      <c r="C156" s="13">
        <f>+C155-C31</f>
        <v>0</v>
      </c>
      <c r="D156" s="13">
        <f>+D155-D31</f>
        <v>0</v>
      </c>
      <c r="E156" s="13">
        <f>+E155-E31</f>
        <v>0</v>
      </c>
      <c r="F156" s="13">
        <f>+F155-F31</f>
        <v>0</v>
      </c>
      <c r="G156" s="13">
        <f>+G155-G31</f>
        <v>0</v>
      </c>
      <c r="H156" s="13">
        <f>+H155-H31</f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6">
        <v>208</v>
      </c>
      <c r="C158" s="56">
        <v>242</v>
      </c>
      <c r="D158" s="56">
        <v>223</v>
      </c>
      <c r="E158" s="56">
        <v>196</v>
      </c>
      <c r="F158" s="56">
        <v>117</v>
      </c>
      <c r="G158" s="56">
        <v>110</v>
      </c>
      <c r="H158" s="56">
        <v>98</v>
      </c>
      <c r="I158" s="56">
        <v>146</v>
      </c>
    </row>
    <row r="159" spans="1:9">
      <c r="A159" s="2" t="s">
        <v>101</v>
      </c>
      <c r="B159" s="56">
        <v>236</v>
      </c>
      <c r="C159" s="56">
        <v>232</v>
      </c>
      <c r="D159" s="56">
        <v>172</v>
      </c>
      <c r="E159" s="56">
        <v>240</v>
      </c>
      <c r="F159" s="56">
        <v>233</v>
      </c>
      <c r="G159" s="56">
        <v>139</v>
      </c>
      <c r="H159" s="56">
        <v>153</v>
      </c>
      <c r="I159" s="56">
        <v>197</v>
      </c>
    </row>
    <row r="160" spans="1:9">
      <c r="A160" s="2" t="s">
        <v>102</v>
      </c>
      <c r="B160" s="56">
        <v>69</v>
      </c>
      <c r="C160" s="56">
        <v>44</v>
      </c>
      <c r="D160" s="56">
        <v>51</v>
      </c>
      <c r="E160" s="56">
        <v>76</v>
      </c>
      <c r="F160" s="56">
        <v>49</v>
      </c>
      <c r="G160" s="56">
        <v>28</v>
      </c>
      <c r="H160" s="56">
        <v>94</v>
      </c>
      <c r="I160" s="56">
        <v>78</v>
      </c>
    </row>
    <row r="161" spans="1:9">
      <c r="A161" s="2" t="s">
        <v>118</v>
      </c>
      <c r="B161" s="56">
        <v>52</v>
      </c>
      <c r="C161" s="56">
        <v>64</v>
      </c>
      <c r="D161" s="56">
        <v>60</v>
      </c>
      <c r="E161" s="56">
        <v>49</v>
      </c>
      <c r="F161" s="56">
        <v>47</v>
      </c>
      <c r="G161" s="56">
        <v>41</v>
      </c>
      <c r="H161" s="56">
        <v>54</v>
      </c>
      <c r="I161" s="56">
        <v>56</v>
      </c>
    </row>
    <row r="162" spans="1:9">
      <c r="A162" s="2" t="s">
        <v>107</v>
      </c>
      <c r="B162" s="56">
        <v>225</v>
      </c>
      <c r="C162" s="56">
        <v>258</v>
      </c>
      <c r="D162" s="56">
        <v>278</v>
      </c>
      <c r="E162" s="56">
        <v>286</v>
      </c>
      <c r="F162" s="56">
        <v>278</v>
      </c>
      <c r="G162" s="56">
        <v>438</v>
      </c>
      <c r="H162" s="56">
        <v>278</v>
      </c>
      <c r="I162" s="56">
        <v>222</v>
      </c>
    </row>
    <row r="163" spans="1:9">
      <c r="A163" s="4" t="s">
        <v>119</v>
      </c>
      <c r="B163" s="5">
        <f t="shared" ref="B163:I163" si="46">+SUM(B158:B162)</f>
        <v>790</v>
      </c>
      <c r="C163" s="5">
        <f t="shared" si="46"/>
        <v>840</v>
      </c>
      <c r="D163" s="5">
        <f t="shared" si="46"/>
        <v>784</v>
      </c>
      <c r="E163" s="5">
        <f t="shared" si="46"/>
        <v>847</v>
      </c>
      <c r="F163" s="5">
        <f t="shared" si="46"/>
        <v>724</v>
      </c>
      <c r="G163" s="5">
        <f t="shared" si="46"/>
        <v>756</v>
      </c>
      <c r="H163" s="5">
        <f t="shared" si="46"/>
        <v>677</v>
      </c>
      <c r="I163" s="5">
        <f t="shared" si="46"/>
        <v>699</v>
      </c>
    </row>
    <row r="164" spans="1:9">
      <c r="A164" s="2" t="s">
        <v>104</v>
      </c>
      <c r="B164" s="56">
        <v>69</v>
      </c>
      <c r="C164" s="56">
        <v>39</v>
      </c>
      <c r="D164" s="56">
        <v>30</v>
      </c>
      <c r="E164" s="56">
        <v>22</v>
      </c>
      <c r="F164" s="56">
        <v>18</v>
      </c>
      <c r="G164" s="56">
        <v>12</v>
      </c>
      <c r="H164" s="3">
        <v>7</v>
      </c>
      <c r="I164" s="3">
        <v>9</v>
      </c>
    </row>
    <row r="165" spans="1:9">
      <c r="A165" s="2" t="s">
        <v>108</v>
      </c>
      <c r="B165" s="3">
        <f>-(SUM(B163:B164)+B82)</f>
        <v>104</v>
      </c>
      <c r="C165" s="3">
        <f>-(SUM(C163:C164)+C82)</f>
        <v>264</v>
      </c>
      <c r="D165" s="3">
        <f>-(SUM(D163:D164)+D82)</f>
        <v>291</v>
      </c>
      <c r="E165" s="3">
        <f>-(SUM(E163:E164)+E82)</f>
        <v>159</v>
      </c>
      <c r="F165" s="3">
        <f>-(SUM(F163:F164)+F82)</f>
        <v>377</v>
      </c>
      <c r="G165" s="3">
        <f>-(SUM(G163:G164)+G82)</f>
        <v>318</v>
      </c>
      <c r="H165" s="3">
        <f>-(SUM(H163:H164)+H82)</f>
        <v>11</v>
      </c>
      <c r="I165" s="3">
        <f>-(SUM(I163:I164)+I82)</f>
        <v>50</v>
      </c>
    </row>
    <row r="166" spans="1:9" ht="15.75" thickBot="1">
      <c r="A166" s="6" t="s">
        <v>123</v>
      </c>
      <c r="B166" s="7">
        <f t="shared" ref="B166:H166" si="47">+SUM(B163:B165)</f>
        <v>963</v>
      </c>
      <c r="C166" s="7">
        <f t="shared" si="47"/>
        <v>1143</v>
      </c>
      <c r="D166" s="7">
        <f t="shared" si="47"/>
        <v>1105</v>
      </c>
      <c r="E166" s="7">
        <f t="shared" si="47"/>
        <v>1028</v>
      </c>
      <c r="F166" s="7">
        <f t="shared" si="47"/>
        <v>1119</v>
      </c>
      <c r="G166" s="7">
        <f t="shared" si="47"/>
        <v>1086</v>
      </c>
      <c r="H166" s="7">
        <f t="shared" si="47"/>
        <v>695</v>
      </c>
      <c r="I166" s="7">
        <f>+SUM(I163:I165)</f>
        <v>758</v>
      </c>
    </row>
    <row r="167" spans="1:9" ht="15.75" thickTop="1">
      <c r="A167" s="12" t="s">
        <v>111</v>
      </c>
      <c r="B167" s="13">
        <f>+B166+B82</f>
        <v>0</v>
      </c>
      <c r="C167" s="13">
        <f>+C166+C82</f>
        <v>0</v>
      </c>
      <c r="D167" s="13">
        <f>+D166+D82</f>
        <v>0</v>
      </c>
      <c r="E167" s="13">
        <f>+E166+E82</f>
        <v>0</v>
      </c>
      <c r="F167" s="13">
        <f>+F166+F82</f>
        <v>0</v>
      </c>
      <c r="G167" s="13">
        <f>+G166+G82</f>
        <v>0</v>
      </c>
      <c r="H167" s="13">
        <f>+H166+H82</f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48">+SUM(B169:B173)</f>
        <v>513</v>
      </c>
      <c r="C174" s="5">
        <f t="shared" si="48"/>
        <v>538</v>
      </c>
      <c r="D174" s="5">
        <f t="shared" si="48"/>
        <v>587</v>
      </c>
      <c r="E174" s="5">
        <f t="shared" si="48"/>
        <v>604</v>
      </c>
      <c r="F174" s="5">
        <f t="shared" si="48"/>
        <v>558</v>
      </c>
      <c r="G174" s="5">
        <f t="shared" si="48"/>
        <v>584</v>
      </c>
      <c r="H174" s="5">
        <f t="shared" si="48"/>
        <v>577</v>
      </c>
      <c r="I174" s="5">
        <f t="shared" si="48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>
      <c r="A177" s="6" t="s">
        <v>125</v>
      </c>
      <c r="B177" s="7">
        <f t="shared" ref="B177:H177" si="49">+SUM(B174:B176)</f>
        <v>606</v>
      </c>
      <c r="C177" s="7">
        <f t="shared" si="49"/>
        <v>649</v>
      </c>
      <c r="D177" s="7">
        <f t="shared" si="49"/>
        <v>706</v>
      </c>
      <c r="E177" s="7">
        <f t="shared" si="49"/>
        <v>747</v>
      </c>
      <c r="F177" s="7">
        <f t="shared" si="49"/>
        <v>705</v>
      </c>
      <c r="G177" s="7">
        <f t="shared" si="49"/>
        <v>721</v>
      </c>
      <c r="H177" s="7">
        <f t="shared" si="49"/>
        <v>744</v>
      </c>
      <c r="I177" s="7">
        <f>+SUM(I174:I176)</f>
        <v>717</v>
      </c>
    </row>
    <row r="178" spans="1:9" ht="15.75" thickTop="1">
      <c r="A178" s="12" t="s">
        <v>111</v>
      </c>
      <c r="B178" s="13">
        <f>+B177-B66</f>
        <v>0</v>
      </c>
      <c r="C178" s="13">
        <f>+C177-C66</f>
        <v>0</v>
      </c>
      <c r="D178" s="13">
        <f>+D177-D66</f>
        <v>0</v>
      </c>
      <c r="E178" s="13">
        <f>+E177-E66</f>
        <v>0</v>
      </c>
      <c r="F178" s="13">
        <f>+F177-F66</f>
        <v>0</v>
      </c>
      <c r="G178" s="13">
        <f>+G177-G66</f>
        <v>0</v>
      </c>
      <c r="H178" s="13">
        <f>+H177-H66</f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1">
        <v>0.12</v>
      </c>
      <c r="C181" s="61">
        <v>0.08</v>
      </c>
      <c r="D181" s="61">
        <v>0.03</v>
      </c>
      <c r="E181" s="61">
        <v>-0.02</v>
      </c>
      <c r="F181" s="61">
        <v>7.0000000000000007E-2</v>
      </c>
      <c r="G181" s="61">
        <v>-0.09</v>
      </c>
      <c r="H181" s="61">
        <v>0.19</v>
      </c>
      <c r="I181" s="61">
        <v>7.0000000000000007E-2</v>
      </c>
    </row>
    <row r="182" spans="1:9">
      <c r="A182" s="29" t="s">
        <v>113</v>
      </c>
      <c r="B182" s="62">
        <v>0.14000000000000001</v>
      </c>
      <c r="C182" s="62">
        <v>0.1</v>
      </c>
      <c r="D182" s="62">
        <v>0.04</v>
      </c>
      <c r="E182" s="62">
        <v>-0.04</v>
      </c>
      <c r="F182" s="62">
        <v>0.08</v>
      </c>
      <c r="G182" s="62">
        <v>-0.14000000000000001</v>
      </c>
      <c r="H182" s="62">
        <v>0.25</v>
      </c>
      <c r="I182" s="62">
        <v>0.05</v>
      </c>
    </row>
    <row r="183" spans="1:9">
      <c r="A183" s="29" t="s">
        <v>114</v>
      </c>
      <c r="B183" s="62">
        <v>0.12</v>
      </c>
      <c r="C183" s="62">
        <v>0.08</v>
      </c>
      <c r="D183" s="62">
        <v>0.03</v>
      </c>
      <c r="E183" s="62">
        <v>0.01</v>
      </c>
      <c r="F183" s="62">
        <v>7.0000000000000007E-2</v>
      </c>
      <c r="G183" s="62">
        <v>-0.12</v>
      </c>
      <c r="H183" s="62">
        <v>0.08</v>
      </c>
      <c r="I183" s="62">
        <v>0.09</v>
      </c>
    </row>
    <row r="184" spans="1:9">
      <c r="A184" s="29" t="s">
        <v>115</v>
      </c>
      <c r="B184" s="62">
        <v>-0.05</v>
      </c>
      <c r="C184" s="62">
        <v>-0.13</v>
      </c>
      <c r="D184" s="62">
        <v>-0.1</v>
      </c>
      <c r="E184" s="62">
        <v>-0.08</v>
      </c>
      <c r="F184" s="62">
        <v>0</v>
      </c>
      <c r="G184" s="62">
        <v>-7.0000000000000007E-2</v>
      </c>
      <c r="H184" s="62">
        <v>-0.02</v>
      </c>
      <c r="I184" s="62">
        <v>0.25</v>
      </c>
    </row>
    <row r="185" spans="1:9">
      <c r="A185" s="31" t="s">
        <v>101</v>
      </c>
      <c r="B185" s="61">
        <v>0.36</v>
      </c>
      <c r="C185" s="61">
        <v>0.31</v>
      </c>
      <c r="D185" s="61">
        <v>0.18</v>
      </c>
      <c r="E185" s="61">
        <v>0.09</v>
      </c>
      <c r="F185" s="62">
        <v>0.11</v>
      </c>
      <c r="G185" s="61">
        <v>-0.01</v>
      </c>
      <c r="H185" s="61">
        <v>0.17</v>
      </c>
      <c r="I185" s="61">
        <v>0.12</v>
      </c>
    </row>
    <row r="186" spans="1:9">
      <c r="A186" s="29" t="s">
        <v>113</v>
      </c>
      <c r="B186" s="62">
        <v>0.47</v>
      </c>
      <c r="C186" s="62">
        <v>0.37</v>
      </c>
      <c r="D186" s="62">
        <v>0.16</v>
      </c>
      <c r="E186" s="62">
        <v>0.06</v>
      </c>
      <c r="F186" s="62">
        <v>0.12</v>
      </c>
      <c r="G186" s="62">
        <v>-0.03</v>
      </c>
      <c r="H186" s="62">
        <v>0.13</v>
      </c>
      <c r="I186" s="62">
        <v>0.09</v>
      </c>
    </row>
    <row r="187" spans="1:9">
      <c r="A187" s="29" t="s">
        <v>114</v>
      </c>
      <c r="B187" s="62">
        <v>0.19</v>
      </c>
      <c r="C187" s="62">
        <v>0.25</v>
      </c>
      <c r="D187" s="62">
        <v>0.25</v>
      </c>
      <c r="E187" s="62">
        <v>0.16</v>
      </c>
      <c r="F187" s="62">
        <v>0.09</v>
      </c>
      <c r="G187" s="62">
        <v>0.02</v>
      </c>
      <c r="H187" s="62">
        <v>0.25</v>
      </c>
      <c r="I187" s="62">
        <v>0.16</v>
      </c>
    </row>
    <row r="188" spans="1:9">
      <c r="A188" s="29" t="s">
        <v>115</v>
      </c>
      <c r="B188" s="62">
        <v>0.19</v>
      </c>
      <c r="C188" s="62">
        <v>0.15</v>
      </c>
      <c r="D188" s="62">
        <v>0.13</v>
      </c>
      <c r="E188" s="62">
        <v>0.06</v>
      </c>
      <c r="F188" s="62">
        <v>0.05</v>
      </c>
      <c r="G188" s="62">
        <v>-0.03</v>
      </c>
      <c r="H188" s="62">
        <v>0.19</v>
      </c>
      <c r="I188" s="62">
        <v>0.17</v>
      </c>
    </row>
    <row r="189" spans="1:9">
      <c r="A189" s="31" t="s">
        <v>102</v>
      </c>
      <c r="B189" s="61">
        <v>0.19</v>
      </c>
      <c r="C189" s="61">
        <v>7.0000000000000007E-2</v>
      </c>
      <c r="D189" s="61">
        <v>0.17</v>
      </c>
      <c r="E189" s="61">
        <v>0.18</v>
      </c>
      <c r="F189" s="61">
        <v>0.24</v>
      </c>
      <c r="G189" s="61">
        <v>0.11</v>
      </c>
      <c r="H189" s="61">
        <v>0.19</v>
      </c>
      <c r="I189" s="61">
        <v>-0.13</v>
      </c>
    </row>
    <row r="190" spans="1:9">
      <c r="A190" s="29" t="s">
        <v>113</v>
      </c>
      <c r="B190" s="62">
        <v>0.28000000000000003</v>
      </c>
      <c r="C190" s="62">
        <v>0.33</v>
      </c>
      <c r="D190" s="62">
        <v>0.18</v>
      </c>
      <c r="E190" s="62">
        <v>0.16</v>
      </c>
      <c r="F190" s="62">
        <v>0.25</v>
      </c>
      <c r="G190" s="62">
        <v>0.12</v>
      </c>
      <c r="H190" s="62">
        <v>0.19</v>
      </c>
      <c r="I190" s="62">
        <v>-0.1</v>
      </c>
    </row>
    <row r="191" spans="1:9">
      <c r="A191" s="29" t="s">
        <v>114</v>
      </c>
      <c r="B191" s="62">
        <v>7.0000000000000007E-2</v>
      </c>
      <c r="C191" s="62">
        <v>0.17</v>
      </c>
      <c r="D191" s="62">
        <v>0.18</v>
      </c>
      <c r="E191" s="62">
        <v>0.23</v>
      </c>
      <c r="F191" s="62">
        <v>0.23</v>
      </c>
      <c r="G191" s="62">
        <v>0.08</v>
      </c>
      <c r="H191" s="62">
        <v>0.19</v>
      </c>
      <c r="I191" s="62">
        <v>-0.21</v>
      </c>
    </row>
    <row r="192" spans="1:9">
      <c r="A192" s="29" t="s">
        <v>115</v>
      </c>
      <c r="B192" s="62">
        <v>0.01</v>
      </c>
      <c r="C192" s="62">
        <v>7.0000000000000007E-2</v>
      </c>
      <c r="D192" s="62">
        <v>0.03</v>
      </c>
      <c r="E192" s="62">
        <v>-0.01</v>
      </c>
      <c r="F192" s="62">
        <v>0.08</v>
      </c>
      <c r="G192" s="62">
        <v>0.11</v>
      </c>
      <c r="H192" s="62">
        <v>0.26</v>
      </c>
      <c r="I192" s="62">
        <v>-0.06</v>
      </c>
    </row>
    <row r="193" spans="1:9">
      <c r="A193" s="31" t="s">
        <v>106</v>
      </c>
      <c r="B193" s="61">
        <v>0.17</v>
      </c>
      <c r="C193" s="61">
        <v>0.35</v>
      </c>
      <c r="D193" s="61">
        <v>0.21</v>
      </c>
      <c r="E193" s="61">
        <v>0.1</v>
      </c>
      <c r="F193" s="61">
        <v>0.13</v>
      </c>
      <c r="G193" s="61">
        <v>0.01</v>
      </c>
      <c r="H193" s="61">
        <v>0.08</v>
      </c>
      <c r="I193" s="61">
        <v>0.16</v>
      </c>
    </row>
    <row r="194" spans="1:9">
      <c r="A194" s="29" t="s">
        <v>113</v>
      </c>
      <c r="B194" s="62">
        <v>0.32</v>
      </c>
      <c r="C194" s="62">
        <v>0.48</v>
      </c>
      <c r="D194" s="62">
        <v>0.24</v>
      </c>
      <c r="E194" s="62">
        <v>0.09</v>
      </c>
      <c r="F194" s="62">
        <v>0.12</v>
      </c>
      <c r="G194" s="62">
        <v>0</v>
      </c>
      <c r="H194" s="62">
        <v>0.08</v>
      </c>
      <c r="I194" s="62">
        <v>0.17</v>
      </c>
    </row>
    <row r="195" spans="1:9">
      <c r="A195" s="29" t="s">
        <v>114</v>
      </c>
      <c r="B195" s="62">
        <v>-0.03</v>
      </c>
      <c r="C195" s="62">
        <v>0.16</v>
      </c>
      <c r="D195" s="62">
        <v>0.18</v>
      </c>
      <c r="E195" s="62">
        <v>0.15</v>
      </c>
      <c r="F195" s="62">
        <v>0.15</v>
      </c>
      <c r="G195" s="62">
        <v>0.02</v>
      </c>
      <c r="H195" s="62">
        <v>0.1</v>
      </c>
      <c r="I195" s="62">
        <v>0.12</v>
      </c>
    </row>
    <row r="196" spans="1:9">
      <c r="A196" s="29" t="s">
        <v>115</v>
      </c>
      <c r="B196" s="62">
        <v>-0.01</v>
      </c>
      <c r="C196" s="62">
        <v>0.14000000000000001</v>
      </c>
      <c r="D196" s="62">
        <v>-0.04</v>
      </c>
      <c r="E196" s="62">
        <v>-0.08</v>
      </c>
      <c r="F196" s="62">
        <v>0.08</v>
      </c>
      <c r="G196" s="62">
        <v>-0.04</v>
      </c>
      <c r="H196" s="62">
        <v>-0.09</v>
      </c>
      <c r="I196" s="62">
        <v>0.28000000000000003</v>
      </c>
    </row>
    <row r="197" spans="1:9">
      <c r="A197" s="31" t="s">
        <v>107</v>
      </c>
      <c r="B197" s="61">
        <v>-0.02</v>
      </c>
      <c r="C197" s="61">
        <v>-0.3</v>
      </c>
      <c r="D197" s="61">
        <v>0.02</v>
      </c>
      <c r="E197" s="61">
        <v>0.12</v>
      </c>
      <c r="F197" s="61">
        <v>3.02</v>
      </c>
      <c r="G197" s="61">
        <v>-0.26</v>
      </c>
      <c r="H197" s="61">
        <v>-0.17</v>
      </c>
      <c r="I197" s="61">
        <v>3.02</v>
      </c>
    </row>
    <row r="198" spans="1:9">
      <c r="A198" s="32" t="s">
        <v>103</v>
      </c>
      <c r="B198" s="63">
        <v>0.1</v>
      </c>
      <c r="C198" s="63">
        <v>0.13</v>
      </c>
      <c r="D198" s="63">
        <v>0.06</v>
      </c>
      <c r="E198" s="63">
        <v>0.05</v>
      </c>
      <c r="F198" s="63">
        <v>0.11</v>
      </c>
      <c r="G198" s="63">
        <v>-0.02</v>
      </c>
      <c r="H198" s="63">
        <v>0.17</v>
      </c>
      <c r="I198" s="63">
        <v>0.06</v>
      </c>
    </row>
    <row r="199" spans="1:9">
      <c r="A199" s="31" t="s">
        <v>104</v>
      </c>
      <c r="B199" s="61">
        <v>0.21</v>
      </c>
      <c r="C199" s="61">
        <v>0.02</v>
      </c>
      <c r="D199" s="61">
        <v>0.06</v>
      </c>
      <c r="E199" s="61">
        <v>-0.11</v>
      </c>
      <c r="F199" s="61">
        <v>7.0000000000000007E-2</v>
      </c>
      <c r="G199" s="61">
        <v>-0.01</v>
      </c>
      <c r="H199" s="61">
        <v>0.16</v>
      </c>
      <c r="I199" s="61">
        <v>7.0000000000000007E-2</v>
      </c>
    </row>
    <row r="200" spans="1:9">
      <c r="A200" s="29" t="s">
        <v>113</v>
      </c>
      <c r="B200" s="62"/>
      <c r="C200" s="62"/>
      <c r="D200" s="62"/>
      <c r="E200" s="62"/>
      <c r="F200" s="62">
        <v>0.06</v>
      </c>
      <c r="G200" s="62">
        <v>0.01</v>
      </c>
      <c r="H200" s="62">
        <v>0.17</v>
      </c>
      <c r="I200" s="62">
        <v>0.06</v>
      </c>
    </row>
    <row r="201" spans="1:9">
      <c r="A201" s="29" t="s">
        <v>114</v>
      </c>
      <c r="B201" s="62"/>
      <c r="C201" s="62"/>
      <c r="D201" s="62"/>
      <c r="E201" s="62"/>
      <c r="F201" s="62">
        <v>-0.03</v>
      </c>
      <c r="G201" s="62">
        <v>-0.22</v>
      </c>
      <c r="H201" s="62">
        <v>0.13</v>
      </c>
      <c r="I201" s="62">
        <v>-0.03</v>
      </c>
    </row>
    <row r="202" spans="1:9">
      <c r="A202" s="29" t="s">
        <v>115</v>
      </c>
      <c r="B202" s="62"/>
      <c r="C202" s="62"/>
      <c r="D202" s="62"/>
      <c r="E202" s="62"/>
      <c r="F202" s="62">
        <v>-0.16</v>
      </c>
      <c r="G202" s="62">
        <v>0.08</v>
      </c>
      <c r="H202" s="62">
        <v>0.14000000000000001</v>
      </c>
      <c r="I202" s="62">
        <v>-0.16</v>
      </c>
    </row>
    <row r="203" spans="1:9">
      <c r="A203" s="29" t="s">
        <v>121</v>
      </c>
      <c r="B203" s="62"/>
      <c r="C203" s="62"/>
      <c r="D203" s="62"/>
      <c r="E203" s="62"/>
      <c r="F203" s="62">
        <v>0.42</v>
      </c>
      <c r="G203" s="62">
        <v>-0.14000000000000001</v>
      </c>
      <c r="H203" s="62">
        <v>-0.01</v>
      </c>
      <c r="I203" s="62">
        <v>0.42</v>
      </c>
    </row>
    <row r="204" spans="1:9">
      <c r="A204" s="28" t="s">
        <v>108</v>
      </c>
      <c r="B204" s="62">
        <v>0</v>
      </c>
      <c r="C204" s="62">
        <v>0</v>
      </c>
      <c r="D204" s="62">
        <v>0</v>
      </c>
      <c r="E204" s="62">
        <v>0</v>
      </c>
      <c r="F204" s="62">
        <v>0</v>
      </c>
      <c r="G204" s="62">
        <v>0</v>
      </c>
      <c r="H204" s="62">
        <v>0</v>
      </c>
      <c r="I204" s="62">
        <v>0</v>
      </c>
    </row>
    <row r="205" spans="1:9" ht="15.75" thickBot="1">
      <c r="A205" s="30" t="s">
        <v>105</v>
      </c>
      <c r="B205" s="64">
        <v>0.1</v>
      </c>
      <c r="C205" s="64">
        <v>0.12</v>
      </c>
      <c r="D205" s="64">
        <v>0.06</v>
      </c>
      <c r="E205" s="64">
        <v>0.04</v>
      </c>
      <c r="F205" s="64">
        <v>0.11</v>
      </c>
      <c r="G205" s="64">
        <v>-0.02</v>
      </c>
      <c r="H205" s="64">
        <v>0.17</v>
      </c>
      <c r="I205" s="64">
        <v>0.06</v>
      </c>
    </row>
    <row r="206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3"/>
  <sheetViews>
    <sheetView tabSelected="1" zoomScale="90" zoomScaleNormal="90" workbookViewId="0">
      <selection activeCell="A70" sqref="A70:XFD70"/>
    </sheetView>
  </sheetViews>
  <sheetFormatPr defaultColWidth="8.85546875" defaultRowHeight="15"/>
  <cols>
    <col min="1" max="1" width="48.85546875" customWidth="1"/>
    <col min="2" max="14" width="11.85546875" customWidth="1"/>
    <col min="15" max="15" width="39.8554687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90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/>
      <c r="K4" s="49"/>
      <c r="L4" s="49"/>
      <c r="M4" s="49"/>
      <c r="N4" s="49"/>
    </row>
    <row r="5" spans="1:17">
      <c r="A5" s="92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93" t="s">
        <v>132</v>
      </c>
      <c r="B6" s="50">
        <f>'Segmental forecast'!B8</f>
        <v>606</v>
      </c>
      <c r="C6" s="50">
        <f>'Segmental forecast'!C8</f>
        <v>649</v>
      </c>
      <c r="D6" s="50">
        <f>'Segmental forecast'!D8</f>
        <v>706</v>
      </c>
      <c r="E6" s="50">
        <f>'Segmental forecast'!E8</f>
        <v>747</v>
      </c>
      <c r="F6" s="50">
        <f>'Segmental forecast'!F8</f>
        <v>705</v>
      </c>
      <c r="G6" s="50">
        <f>'Segmental forecast'!G8</f>
        <v>721</v>
      </c>
      <c r="H6" s="50">
        <f>'Segmental forecast'!H8</f>
        <v>744</v>
      </c>
      <c r="I6" s="50">
        <f>'Segmental forecast'!I8</f>
        <v>717</v>
      </c>
      <c r="J6" s="50"/>
      <c r="K6" s="50"/>
      <c r="L6" s="50"/>
      <c r="M6" s="50"/>
      <c r="N6" s="50"/>
    </row>
    <row r="7" spans="1:17">
      <c r="A7" s="94" t="s">
        <v>134</v>
      </c>
      <c r="B7" s="5">
        <f>B5-B6</f>
        <v>4233</v>
      </c>
      <c r="C7" s="5">
        <f>C5-C6</f>
        <v>4642</v>
      </c>
      <c r="D7" s="5">
        <f>D5-D6</f>
        <v>4945</v>
      </c>
      <c r="E7" s="5">
        <f>E5-E6</f>
        <v>4379</v>
      </c>
      <c r="F7" s="5">
        <f>F5-F6</f>
        <v>4850</v>
      </c>
      <c r="G7" s="5">
        <f>G5-G6</f>
        <v>2976</v>
      </c>
      <c r="H7" s="5">
        <f>H5-H6</f>
        <v>6923</v>
      </c>
      <c r="I7" s="5">
        <f>I5-I6</f>
        <v>6856</v>
      </c>
      <c r="J7" s="5"/>
      <c r="K7" s="5"/>
      <c r="L7" s="5"/>
      <c r="M7" s="5"/>
      <c r="N7" s="5"/>
    </row>
    <row r="8" spans="1:17">
      <c r="A8" s="90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/>
      <c r="K8" s="49"/>
      <c r="L8" s="49"/>
      <c r="M8" s="49"/>
      <c r="N8" s="49"/>
    </row>
    <row r="9" spans="1:17">
      <c r="A9" s="90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/>
      <c r="K9" s="49"/>
      <c r="L9" s="49"/>
      <c r="M9" s="49"/>
      <c r="N9" s="49"/>
    </row>
    <row r="10" spans="1:17">
      <c r="A10" s="91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7">
      <c r="A11" s="94" t="s">
        <v>144</v>
      </c>
      <c r="B11" s="5">
        <f>B7-B10</f>
        <v>4205</v>
      </c>
      <c r="C11" s="5">
        <f>C7-C10</f>
        <v>4623</v>
      </c>
      <c r="D11" s="5">
        <f>D7-D10</f>
        <v>4886</v>
      </c>
      <c r="E11" s="5">
        <f>E7-E10</f>
        <v>4325</v>
      </c>
      <c r="F11" s="5">
        <f>F7-F10</f>
        <v>4801</v>
      </c>
      <c r="G11" s="5">
        <f>G7-G10</f>
        <v>2887</v>
      </c>
      <c r="H11" s="5">
        <f>H7-H10</f>
        <v>6661</v>
      </c>
      <c r="I11" s="5">
        <f>I7-I10</f>
        <v>6651</v>
      </c>
      <c r="J11" s="5"/>
      <c r="K11" s="5"/>
      <c r="L11" s="5"/>
      <c r="M11" s="5"/>
      <c r="N11" s="5"/>
      <c r="O11" s="36"/>
      <c r="P11" s="36"/>
      <c r="Q11" s="36"/>
    </row>
    <row r="12" spans="1:17">
      <c r="A12" t="s">
        <v>26</v>
      </c>
      <c r="B12" s="56">
        <f>Historicals!B11</f>
        <v>932</v>
      </c>
      <c r="C12" s="56">
        <f>Historicals!C11</f>
        <v>863</v>
      </c>
      <c r="D12" s="56">
        <f>Historicals!D11</f>
        <v>646</v>
      </c>
      <c r="E12" s="56">
        <f>Historicals!E11</f>
        <v>2392</v>
      </c>
      <c r="F12" s="56">
        <f>Historicals!F11</f>
        <v>772</v>
      </c>
      <c r="G12" s="56">
        <f>Historicals!G11</f>
        <v>348</v>
      </c>
      <c r="H12" s="56">
        <f>Historicals!H11</f>
        <v>934</v>
      </c>
      <c r="I12" s="56">
        <f>Historicals!I11</f>
        <v>605</v>
      </c>
      <c r="J12" s="3"/>
      <c r="K12" s="3"/>
      <c r="L12" s="3"/>
      <c r="M12" s="3"/>
      <c r="N12" s="3"/>
    </row>
    <row r="13" spans="1:17">
      <c r="A13" s="45" t="s">
        <v>145</v>
      </c>
      <c r="B13" s="51">
        <f>B12/B11</f>
        <v>0.22164090368608799</v>
      </c>
      <c r="C13" s="51">
        <f t="shared" ref="C13:I13" si="2">C12/C11</f>
        <v>0.18667531905688947</v>
      </c>
      <c r="D13" s="51">
        <f t="shared" si="2"/>
        <v>0.13221449038067951</v>
      </c>
      <c r="E13" s="51">
        <f t="shared" si="2"/>
        <v>0.55306358381502885</v>
      </c>
      <c r="F13" s="51">
        <f t="shared" si="2"/>
        <v>0.16079983336804832</v>
      </c>
      <c r="G13" s="51">
        <f t="shared" si="2"/>
        <v>0.12054035330793211</v>
      </c>
      <c r="H13" s="51">
        <f t="shared" si="2"/>
        <v>0.14021918630836211</v>
      </c>
      <c r="I13" s="51">
        <f t="shared" si="2"/>
        <v>9.0963764847391368E-2</v>
      </c>
      <c r="J13" s="52"/>
      <c r="K13" s="52"/>
      <c r="L13" s="52"/>
      <c r="M13" s="52"/>
      <c r="N13" s="52"/>
    </row>
    <row r="14" spans="1:17" ht="15.75" thickBot="1">
      <c r="A14" s="6" t="s">
        <v>146</v>
      </c>
      <c r="B14" s="78">
        <f>B11-B12</f>
        <v>3273</v>
      </c>
      <c r="C14" s="78">
        <f t="shared" ref="C14:I14" si="3">C11-C12</f>
        <v>3760</v>
      </c>
      <c r="D14" s="78">
        <f t="shared" si="3"/>
        <v>4240</v>
      </c>
      <c r="E14" s="78">
        <f t="shared" si="3"/>
        <v>1933</v>
      </c>
      <c r="F14" s="78">
        <f t="shared" si="3"/>
        <v>4029</v>
      </c>
      <c r="G14" s="78">
        <f t="shared" si="3"/>
        <v>2539</v>
      </c>
      <c r="H14" s="78">
        <f t="shared" si="3"/>
        <v>5727</v>
      </c>
      <c r="I14" s="78">
        <f t="shared" si="3"/>
        <v>6046</v>
      </c>
      <c r="J14" s="78"/>
      <c r="K14" s="78"/>
      <c r="L14" s="78"/>
      <c r="M14" s="78"/>
      <c r="N14" s="78"/>
    </row>
    <row r="15" spans="1:17" ht="15.75" thickTop="1">
      <c r="A15" s="86" t="s">
        <v>169</v>
      </c>
      <c r="B15" s="88">
        <f>B14-Historicals!B12</f>
        <v>0</v>
      </c>
      <c r="C15" s="88">
        <f>C14-Historicals!C12</f>
        <v>0</v>
      </c>
      <c r="D15" s="88">
        <f>D14-Historicals!D12</f>
        <v>0</v>
      </c>
      <c r="E15" s="88">
        <f>E14-Historicals!E12</f>
        <v>0</v>
      </c>
      <c r="F15" s="88">
        <f>F14-Historicals!F12</f>
        <v>0</v>
      </c>
      <c r="G15" s="88">
        <f>G14-Historicals!G12</f>
        <v>0</v>
      </c>
      <c r="H15" s="88">
        <f>H14-Historicals!H12</f>
        <v>0</v>
      </c>
      <c r="I15" s="88">
        <f>I14-Historicals!I12</f>
        <v>0</v>
      </c>
      <c r="J15" s="87"/>
      <c r="K15" s="87"/>
      <c r="L15" s="87"/>
      <c r="M15" s="87"/>
      <c r="N15" s="87"/>
    </row>
    <row r="16" spans="1:17">
      <c r="A16" t="s">
        <v>147</v>
      </c>
      <c r="B16" s="3">
        <f>Historicals!B18</f>
        <v>1768.8</v>
      </c>
      <c r="C16" s="3">
        <f>Historicals!C18</f>
        <v>1742.5</v>
      </c>
      <c r="D16" s="3">
        <f>Historicals!D18</f>
        <v>1692</v>
      </c>
      <c r="E16" s="3">
        <f>Historicals!E18</f>
        <v>1659.1</v>
      </c>
      <c r="F16" s="3">
        <f>Historicals!F18</f>
        <v>1618.4</v>
      </c>
      <c r="G16" s="3">
        <f>Historicals!G18</f>
        <v>1591.6</v>
      </c>
      <c r="H16" s="3">
        <f>Historicals!H18</f>
        <v>1609.4</v>
      </c>
      <c r="I16" s="3">
        <f>Historicals!I18</f>
        <v>1610.8</v>
      </c>
      <c r="J16" s="3"/>
      <c r="K16" s="3"/>
      <c r="L16" s="3"/>
      <c r="M16" s="3"/>
      <c r="N16" s="3"/>
      <c r="O16" t="s">
        <v>192</v>
      </c>
    </row>
    <row r="17" spans="1:15">
      <c r="A17" t="s">
        <v>148</v>
      </c>
      <c r="B17" s="53">
        <f>B14/B16</f>
        <v>1.8504070556309362</v>
      </c>
      <c r="C17" s="53">
        <f t="shared" ref="C17:I17" si="4">C14/C16</f>
        <v>2.1578192252510759</v>
      </c>
      <c r="D17" s="53">
        <f t="shared" si="4"/>
        <v>2.5059101654846336</v>
      </c>
      <c r="E17" s="53">
        <f t="shared" si="4"/>
        <v>1.1650895063588693</v>
      </c>
      <c r="F17" s="53">
        <f t="shared" si="4"/>
        <v>2.4894957983193278</v>
      </c>
      <c r="G17" s="53">
        <f t="shared" si="4"/>
        <v>1.5952500628298569</v>
      </c>
      <c r="H17" s="53">
        <f t="shared" si="4"/>
        <v>3.5584689946563937</v>
      </c>
      <c r="I17" s="53">
        <f t="shared" si="4"/>
        <v>3.7534144524459898</v>
      </c>
      <c r="J17" s="53"/>
      <c r="K17" s="53"/>
      <c r="L17" s="53"/>
      <c r="M17" s="53"/>
      <c r="N17" s="53"/>
    </row>
    <row r="18" spans="1:15">
      <c r="A18" t="s">
        <v>149</v>
      </c>
      <c r="B18" s="53">
        <f>Historicals!B15</f>
        <v>1.85</v>
      </c>
      <c r="C18" s="53">
        <f>Historicals!C15</f>
        <v>2.16</v>
      </c>
      <c r="D18" s="53">
        <f>Historicals!D15</f>
        <v>2.5099999999999998</v>
      </c>
      <c r="E18" s="53">
        <f>Historicals!E15</f>
        <v>1.17</v>
      </c>
      <c r="F18" s="53">
        <f>Historicals!F15</f>
        <v>2.4900000000000002</v>
      </c>
      <c r="G18" s="53">
        <f>Historicals!G15</f>
        <v>1.6</v>
      </c>
      <c r="H18" s="53">
        <f>Historicals!H15</f>
        <v>3.56</v>
      </c>
      <c r="I18" s="53">
        <f>Historicals!I15</f>
        <v>3.75</v>
      </c>
      <c r="J18" s="53"/>
      <c r="K18" s="53"/>
      <c r="L18" s="53"/>
      <c r="M18" s="53"/>
      <c r="N18" s="53"/>
    </row>
    <row r="19" spans="1:15">
      <c r="A19" s="45" t="s">
        <v>129</v>
      </c>
      <c r="B19" s="42" t="str">
        <f>+IFERROR(B18/A18-1,"nm")</f>
        <v>nm</v>
      </c>
      <c r="C19" s="42">
        <f t="shared" ref="C19:I19" si="5">+IFERROR(C18/B18-1,"nm")</f>
        <v>0.16756756756756763</v>
      </c>
      <c r="D19" s="42">
        <f t="shared" si="5"/>
        <v>0.16203703703703676</v>
      </c>
      <c r="E19" s="42">
        <f t="shared" si="5"/>
        <v>-0.53386454183266929</v>
      </c>
      <c r="F19" s="42">
        <f t="shared" si="5"/>
        <v>1.1282051282051286</v>
      </c>
      <c r="G19" s="42">
        <f t="shared" si="5"/>
        <v>-0.35742971887550201</v>
      </c>
      <c r="H19" s="42">
        <f t="shared" si="5"/>
        <v>1.2250000000000001</v>
      </c>
      <c r="I19" s="42">
        <f t="shared" si="5"/>
        <v>5.3370786516854007E-2</v>
      </c>
      <c r="J19" s="52"/>
      <c r="K19" s="52"/>
      <c r="L19" s="52"/>
      <c r="M19" s="52"/>
      <c r="N19" s="52"/>
      <c r="O19" t="s">
        <v>193</v>
      </c>
    </row>
    <row r="20" spans="1:15">
      <c r="A20" s="45" t="s">
        <v>150</v>
      </c>
      <c r="B20" s="51">
        <f>B18/B17</f>
        <v>0.99978001833180574</v>
      </c>
      <c r="C20" s="51">
        <f t="shared" ref="C20:I20" si="6">C18/C17</f>
        <v>1.0010106382978725</v>
      </c>
      <c r="D20" s="51">
        <f t="shared" si="6"/>
        <v>1.0016320754716981</v>
      </c>
      <c r="E20" s="51">
        <f t="shared" si="6"/>
        <v>1.0042146921883082</v>
      </c>
      <c r="F20" s="51">
        <f t="shared" si="6"/>
        <v>1.0002025316455696</v>
      </c>
      <c r="G20" s="51">
        <f t="shared" si="6"/>
        <v>1.0029775502166207</v>
      </c>
      <c r="H20" s="51">
        <f t="shared" si="6"/>
        <v>1.0004302427099703</v>
      </c>
      <c r="I20" s="51">
        <f t="shared" si="6"/>
        <v>0.99909030764141571</v>
      </c>
      <c r="J20" s="51"/>
      <c r="K20" s="51"/>
      <c r="L20" s="51"/>
      <c r="M20" s="51"/>
      <c r="N20" s="51"/>
      <c r="O20" t="s">
        <v>193</v>
      </c>
    </row>
    <row r="21" spans="1:15">
      <c r="A21" s="46" t="s">
        <v>151</v>
      </c>
      <c r="B21" s="35"/>
      <c r="C21" s="35"/>
      <c r="D21" s="35"/>
      <c r="E21" s="35"/>
      <c r="F21" s="35"/>
      <c r="G21" s="35"/>
      <c r="H21" s="35"/>
      <c r="I21" s="35"/>
      <c r="J21" s="34"/>
      <c r="K21" s="34"/>
      <c r="L21" s="34"/>
      <c r="M21" s="34"/>
      <c r="N21" s="34"/>
    </row>
    <row r="22" spans="1:15">
      <c r="A22" t="s">
        <v>152</v>
      </c>
      <c r="B22" s="75">
        <f>Historicals!B25</f>
        <v>3852</v>
      </c>
      <c r="C22" s="75">
        <f>Historicals!C25</f>
        <v>3138</v>
      </c>
      <c r="D22" s="75">
        <f>Historicals!D25</f>
        <v>3808</v>
      </c>
      <c r="E22" s="75">
        <f>Historicals!E25</f>
        <v>4249</v>
      </c>
      <c r="F22" s="75">
        <f>Historicals!F25</f>
        <v>4466</v>
      </c>
      <c r="G22" s="75">
        <f>Historicals!G25</f>
        <v>8348</v>
      </c>
      <c r="H22" s="75">
        <f>Historicals!H25</f>
        <v>9889</v>
      </c>
      <c r="I22" s="75">
        <f>Historicals!I25</f>
        <v>8574</v>
      </c>
      <c r="J22" s="3"/>
      <c r="K22" s="3"/>
      <c r="L22" s="3"/>
      <c r="M22" s="3"/>
      <c r="N22" s="3"/>
    </row>
    <row r="23" spans="1:15">
      <c r="A23" t="s">
        <v>153</v>
      </c>
      <c r="B23" s="75">
        <f>Historicals!B26</f>
        <v>2072</v>
      </c>
      <c r="C23" s="75">
        <f>Historicals!C26</f>
        <v>2319</v>
      </c>
      <c r="D23" s="75">
        <f>Historicals!D26</f>
        <v>2371</v>
      </c>
      <c r="E23" s="75">
        <f>Historicals!E26</f>
        <v>996</v>
      </c>
      <c r="F23" s="75">
        <f>Historicals!F26</f>
        <v>197</v>
      </c>
      <c r="G23" s="75">
        <f>Historicals!G26</f>
        <v>439</v>
      </c>
      <c r="H23" s="75">
        <f>Historicals!H26</f>
        <v>3587</v>
      </c>
      <c r="I23" s="75">
        <f>Historicals!I26</f>
        <v>4423</v>
      </c>
      <c r="J23" s="80"/>
      <c r="K23" s="3"/>
      <c r="L23" s="3"/>
      <c r="M23" s="3"/>
      <c r="N23" s="3"/>
    </row>
    <row r="24" spans="1:15">
      <c r="A24" t="s">
        <v>154</v>
      </c>
      <c r="B24" s="75">
        <f>Historicals!B28+Historicals!B27-Historicals!B41</f>
        <v>5564</v>
      </c>
      <c r="C24" s="75">
        <f>Historicals!C28+Historicals!C27-Historicals!C41</f>
        <v>5888</v>
      </c>
      <c r="D24" s="75">
        <f>Historicals!D28+Historicals!D27-Historicals!D41</f>
        <v>6684</v>
      </c>
      <c r="E24" s="75">
        <f>Historicals!E28+Historicals!E27-Historicals!E41</f>
        <v>6480</v>
      </c>
      <c r="F24" s="75">
        <f>Historicals!F28+Historicals!F27-Historicals!F41</f>
        <v>7282</v>
      </c>
      <c r="G24" s="75">
        <f>Historicals!G28+Historicals!G27-Historicals!G41</f>
        <v>7868</v>
      </c>
      <c r="H24" s="75">
        <f>Historicals!H28+Historicals!H27-Historicals!H41</f>
        <v>8481</v>
      </c>
      <c r="I24" s="75">
        <f>Historicals!I28+Historicals!I27-Historicals!I41</f>
        <v>9729</v>
      </c>
      <c r="J24" s="80"/>
      <c r="K24" s="3"/>
      <c r="L24" s="3"/>
      <c r="M24" s="3"/>
      <c r="N24" s="3"/>
    </row>
    <row r="25" spans="1:15">
      <c r="A25" s="76" t="s">
        <v>155</v>
      </c>
      <c r="B25" s="69">
        <f>+IFERROR(B24/B$3,"nm")</f>
        <v>0.18182412339466031</v>
      </c>
      <c r="C25" s="69">
        <f t="shared" ref="C25:I25" si="7">+IFERROR(C24/C$3,"nm")</f>
        <v>0.1818631084754139</v>
      </c>
      <c r="D25" s="69">
        <f t="shared" si="7"/>
        <v>0.19458515283842795</v>
      </c>
      <c r="E25" s="69">
        <f t="shared" si="7"/>
        <v>0.17803665137236585</v>
      </c>
      <c r="F25" s="69">
        <f t="shared" si="7"/>
        <v>0.18615947030702765</v>
      </c>
      <c r="G25" s="69">
        <f t="shared" si="7"/>
        <v>0.21035745795791783</v>
      </c>
      <c r="H25" s="69">
        <f t="shared" si="7"/>
        <v>0.19042166240064665</v>
      </c>
      <c r="I25" s="69">
        <f t="shared" si="7"/>
        <v>0.20828516377649325</v>
      </c>
      <c r="J25" s="77"/>
      <c r="K25" s="77"/>
      <c r="L25" s="77"/>
      <c r="M25" s="77"/>
      <c r="N25" s="77"/>
    </row>
    <row r="26" spans="1:15">
      <c r="A26" t="s">
        <v>156</v>
      </c>
      <c r="B26" s="75">
        <f>Historicals!B29</f>
        <v>1968</v>
      </c>
      <c r="C26" s="75">
        <f>Historicals!C29</f>
        <v>1489</v>
      </c>
      <c r="D26" s="75">
        <f>Historicals!D29</f>
        <v>1150</v>
      </c>
      <c r="E26" s="75">
        <f>Historicals!E29</f>
        <v>1130</v>
      </c>
      <c r="F26" s="75">
        <f>Historicals!F29</f>
        <v>1968</v>
      </c>
      <c r="G26" s="75">
        <f>Historicals!G29</f>
        <v>1653</v>
      </c>
      <c r="H26" s="75">
        <f>Historicals!H29</f>
        <v>1498</v>
      </c>
      <c r="I26" s="75">
        <f>Historicals!I29</f>
        <v>2129</v>
      </c>
      <c r="J26" s="80"/>
      <c r="K26" s="75"/>
      <c r="L26" s="75"/>
      <c r="M26" s="75"/>
      <c r="N26" s="75"/>
      <c r="O26" s="76"/>
    </row>
    <row r="27" spans="1:15">
      <c r="A27" t="s">
        <v>157</v>
      </c>
      <c r="B27" s="75">
        <f>'Segmental forecast'!B17</f>
        <v>3011</v>
      </c>
      <c r="C27" s="75">
        <f>'Segmental forecast'!C17</f>
        <v>3520</v>
      </c>
      <c r="D27" s="75">
        <f>'Segmental forecast'!D17</f>
        <v>3989</v>
      </c>
      <c r="E27" s="75">
        <f>'Segmental forecast'!E17</f>
        <v>4454</v>
      </c>
      <c r="F27" s="75">
        <f>'Segmental forecast'!F17</f>
        <v>4744</v>
      </c>
      <c r="G27" s="75">
        <f>'Segmental forecast'!G17</f>
        <v>4866</v>
      </c>
      <c r="H27" s="75">
        <f>'Segmental forecast'!H17</f>
        <v>4904</v>
      </c>
      <c r="I27" s="75">
        <f>'Segmental forecast'!I17</f>
        <v>4791</v>
      </c>
      <c r="J27" s="3"/>
      <c r="K27" s="3"/>
      <c r="L27" s="3"/>
      <c r="M27" s="3"/>
      <c r="N27" s="3"/>
      <c r="O27" s="1"/>
    </row>
    <row r="28" spans="1:15">
      <c r="A28" t="s">
        <v>158</v>
      </c>
      <c r="B28" s="75">
        <f>Historicals!B33</f>
        <v>281</v>
      </c>
      <c r="C28" s="75">
        <f>Historicals!C33</f>
        <v>281</v>
      </c>
      <c r="D28" s="75">
        <f>Historicals!D33</f>
        <v>283</v>
      </c>
      <c r="E28" s="75">
        <f>Historicals!E33</f>
        <v>285</v>
      </c>
      <c r="F28" s="75">
        <f>Historicals!F33</f>
        <v>283</v>
      </c>
      <c r="G28" s="75">
        <f>Historicals!G33</f>
        <v>274</v>
      </c>
      <c r="H28" s="75">
        <f>Historicals!H33</f>
        <v>269</v>
      </c>
      <c r="I28" s="75">
        <f>Historicals!I33</f>
        <v>286</v>
      </c>
      <c r="J28" s="3"/>
      <c r="K28" s="3"/>
      <c r="L28" s="3"/>
      <c r="M28" s="3"/>
      <c r="N28" s="3"/>
      <c r="O28" s="1"/>
    </row>
    <row r="29" spans="1:15">
      <c r="A29" t="s">
        <v>40</v>
      </c>
      <c r="B29" s="75">
        <f>Historicals!B34</f>
        <v>131</v>
      </c>
      <c r="C29" s="75">
        <f>Historicals!C34</f>
        <v>131</v>
      </c>
      <c r="D29" s="75">
        <f>Historicals!D34</f>
        <v>139</v>
      </c>
      <c r="E29" s="75">
        <f>Historicals!E34</f>
        <v>154</v>
      </c>
      <c r="F29" s="75">
        <f>Historicals!F34</f>
        <v>154</v>
      </c>
      <c r="G29" s="75">
        <f>Historicals!G34</f>
        <v>223</v>
      </c>
      <c r="H29" s="75">
        <f>Historicals!H34</f>
        <v>242</v>
      </c>
      <c r="I29" s="75">
        <f>Historicals!I34</f>
        <v>284</v>
      </c>
      <c r="J29" s="3"/>
      <c r="K29" s="3"/>
      <c r="L29" s="3"/>
      <c r="M29" s="3"/>
      <c r="N29" s="3"/>
      <c r="O29" s="1"/>
    </row>
    <row r="30" spans="1:15">
      <c r="A30" s="47" t="s">
        <v>38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>Historicals!G32</f>
        <v>3097</v>
      </c>
      <c r="H30" s="75">
        <f>Historicals!H32</f>
        <v>3113</v>
      </c>
      <c r="I30" s="75">
        <f>Historicals!I32</f>
        <v>2926</v>
      </c>
      <c r="J30" s="3"/>
      <c r="K30" s="3"/>
      <c r="L30" s="3"/>
      <c r="M30" s="3"/>
      <c r="N30" s="3"/>
    </row>
    <row r="31" spans="1:15">
      <c r="A31" t="s">
        <v>159</v>
      </c>
      <c r="B31" s="75">
        <f>Historicals!B35</f>
        <v>2587</v>
      </c>
      <c r="C31" s="75">
        <f>Historicals!C35</f>
        <v>2439</v>
      </c>
      <c r="D31" s="75">
        <f>Historicals!D35</f>
        <v>2787</v>
      </c>
      <c r="E31" s="75">
        <f>Historicals!E35</f>
        <v>2509</v>
      </c>
      <c r="F31" s="75">
        <f>Historicals!F35</f>
        <v>2011</v>
      </c>
      <c r="G31" s="75">
        <f>Historicals!G35</f>
        <v>2326</v>
      </c>
      <c r="H31" s="75">
        <f>Historicals!H35</f>
        <v>2921</v>
      </c>
      <c r="I31" s="75">
        <f>Historicals!I35</f>
        <v>3821</v>
      </c>
      <c r="J31" s="3"/>
      <c r="K31" s="3"/>
      <c r="L31" s="3"/>
      <c r="M31" s="3"/>
      <c r="N31" s="3"/>
    </row>
    <row r="32" spans="1:15" ht="15.75" thickBot="1">
      <c r="A32" s="6" t="s">
        <v>160</v>
      </c>
      <c r="B32" s="7">
        <f>(B22+B23+B24+B26+B27+B28+B29+B30+B31)</f>
        <v>19466</v>
      </c>
      <c r="C32" s="7">
        <f>(C22+C23+C24+C26+C27+C28+C29+C30+C31)</f>
        <v>19205</v>
      </c>
      <c r="D32" s="7">
        <f t="shared" ref="D32:H32" si="8">(D22+D23+D24+D26+D27+D28+D29+D30+D31)</f>
        <v>21211</v>
      </c>
      <c r="E32" s="7">
        <f t="shared" si="8"/>
        <v>20257</v>
      </c>
      <c r="F32" s="7">
        <f t="shared" si="8"/>
        <v>21105</v>
      </c>
      <c r="G32" s="7">
        <f t="shared" si="8"/>
        <v>29094</v>
      </c>
      <c r="H32" s="7">
        <f t="shared" si="8"/>
        <v>34904</v>
      </c>
      <c r="I32" s="7">
        <f>(I22+I23+I24+I26+I27+I28+I29+I30+I31)</f>
        <v>36963</v>
      </c>
      <c r="J32" s="7"/>
      <c r="K32" s="7"/>
      <c r="L32" s="7"/>
      <c r="M32" s="7"/>
      <c r="N32" s="7"/>
    </row>
    <row r="33" spans="1:14" ht="15.75" thickTop="1">
      <c r="A33" t="s">
        <v>161</v>
      </c>
      <c r="B33" s="75">
        <f>B35+B34</f>
        <v>181</v>
      </c>
      <c r="C33" s="75">
        <f t="shared" ref="C33:I33" si="9">C35+C34</f>
        <v>45</v>
      </c>
      <c r="D33" s="75">
        <f t="shared" si="9"/>
        <v>331</v>
      </c>
      <c r="E33" s="75">
        <f t="shared" si="9"/>
        <v>342</v>
      </c>
      <c r="F33" s="75">
        <f t="shared" si="9"/>
        <v>15</v>
      </c>
      <c r="G33" s="75">
        <f t="shared" si="9"/>
        <v>251</v>
      </c>
      <c r="H33" s="75">
        <f t="shared" si="9"/>
        <v>2</v>
      </c>
      <c r="I33" s="75">
        <f t="shared" si="9"/>
        <v>510</v>
      </c>
      <c r="J33" s="80"/>
      <c r="K33" s="3"/>
      <c r="L33" s="3"/>
      <c r="M33" s="3"/>
      <c r="N33" s="3"/>
    </row>
    <row r="34" spans="1:14">
      <c r="A34" s="2" t="s">
        <v>45</v>
      </c>
      <c r="B34" s="56">
        <f>Historicals!B39</f>
        <v>107</v>
      </c>
      <c r="C34" s="56">
        <f>Historicals!C39</f>
        <v>44</v>
      </c>
      <c r="D34" s="56">
        <f>Historicals!D39</f>
        <v>6</v>
      </c>
      <c r="E34" s="56">
        <f>Historicals!E39</f>
        <v>6</v>
      </c>
      <c r="F34" s="56">
        <f>Historicals!F39</f>
        <v>6</v>
      </c>
      <c r="G34" s="56">
        <f>Historicals!G39</f>
        <v>3</v>
      </c>
      <c r="H34" s="56">
        <f>Historicals!H39</f>
        <v>0</v>
      </c>
      <c r="I34" s="56">
        <f>Historicals!I39</f>
        <v>500</v>
      </c>
      <c r="J34" s="3"/>
      <c r="K34" s="3"/>
      <c r="L34" s="3"/>
      <c r="M34" s="3"/>
      <c r="N34" s="3"/>
    </row>
    <row r="35" spans="1:14">
      <c r="A35" s="2" t="s">
        <v>46</v>
      </c>
      <c r="B35" s="75">
        <f>Historicals!B40</f>
        <v>74</v>
      </c>
      <c r="C35" s="75">
        <f>Historicals!C40</f>
        <v>1</v>
      </c>
      <c r="D35" s="75">
        <f>Historicals!D40</f>
        <v>325</v>
      </c>
      <c r="E35" s="75">
        <f>Historicals!E40</f>
        <v>336</v>
      </c>
      <c r="F35" s="75">
        <f>Historicals!F40</f>
        <v>9</v>
      </c>
      <c r="G35" s="75">
        <f>Historicals!G40</f>
        <v>248</v>
      </c>
      <c r="H35" s="75">
        <f>Historicals!H40</f>
        <v>2</v>
      </c>
      <c r="I35" s="75">
        <f>Historicals!I40</f>
        <v>10</v>
      </c>
      <c r="J35" s="3"/>
      <c r="K35" s="3"/>
      <c r="L35" s="3"/>
      <c r="M35" s="3"/>
      <c r="N35" s="3"/>
    </row>
    <row r="36" spans="1:14">
      <c r="A36" t="s">
        <v>162</v>
      </c>
      <c r="B36" s="75">
        <f>Historicals!B43+Historicals!B44</f>
        <v>4020</v>
      </c>
      <c r="C36" s="75">
        <f>Historicals!C43+Historicals!C44</f>
        <v>3122</v>
      </c>
      <c r="D36" s="75">
        <f>Historicals!D43+Historicals!D44</f>
        <v>3095</v>
      </c>
      <c r="E36" s="75">
        <f>Historicals!E43+Historicals!E44</f>
        <v>3419</v>
      </c>
      <c r="F36" s="75">
        <f>Historicals!F43+Historicals!F44</f>
        <v>5239</v>
      </c>
      <c r="G36" s="75">
        <f>Historicals!G43+Historicals!G44</f>
        <v>5340</v>
      </c>
      <c r="H36" s="75">
        <f>Historicals!H43+Historicals!H44</f>
        <v>6369</v>
      </c>
      <c r="I36" s="75">
        <f>Historicals!I43+Historicals!I44</f>
        <v>6442</v>
      </c>
      <c r="J36" s="80"/>
      <c r="K36" s="3"/>
      <c r="L36" s="3"/>
      <c r="M36" s="3"/>
      <c r="N36" s="3"/>
    </row>
    <row r="37" spans="1:14">
      <c r="A37" t="s">
        <v>49</v>
      </c>
      <c r="B37" s="75">
        <f>Historicals!B46</f>
        <v>1079</v>
      </c>
      <c r="C37" s="75">
        <f>Historicals!C46</f>
        <v>2010</v>
      </c>
      <c r="D37" s="75">
        <f>Historicals!D46</f>
        <v>3471</v>
      </c>
      <c r="E37" s="75">
        <f>Historicals!E46</f>
        <v>3468</v>
      </c>
      <c r="F37" s="75">
        <f>Historicals!F46</f>
        <v>3464</v>
      </c>
      <c r="G37" s="75">
        <f>Historicals!G46</f>
        <v>9406</v>
      </c>
      <c r="H37" s="75">
        <f>Historicals!H46</f>
        <v>9413</v>
      </c>
      <c r="I37" s="75">
        <f>Historicals!I46</f>
        <v>8920</v>
      </c>
      <c r="J37" s="3"/>
      <c r="K37" s="3"/>
      <c r="L37" s="3"/>
      <c r="M37" s="3"/>
      <c r="N37" s="3"/>
    </row>
    <row r="38" spans="1:14">
      <c r="A38" s="47" t="s">
        <v>50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f>Historicals!G42+Historicals!G47</f>
        <v>3358</v>
      </c>
      <c r="H38" s="75">
        <f>Historicals!H42+Historicals!H47</f>
        <v>3398</v>
      </c>
      <c r="I38" s="75">
        <f>Historicals!I42+Historicals!I47</f>
        <v>3197</v>
      </c>
      <c r="J38" s="3"/>
      <c r="K38" s="3"/>
      <c r="L38" s="3"/>
      <c r="M38" s="3"/>
      <c r="N38" s="3"/>
    </row>
    <row r="39" spans="1:14">
      <c r="A39" t="s">
        <v>163</v>
      </c>
      <c r="B39" s="75">
        <f>Historicals!B48</f>
        <v>1479</v>
      </c>
      <c r="C39" s="75">
        <f>Historicals!C48</f>
        <v>1770</v>
      </c>
      <c r="D39" s="75">
        <f>Historicals!D48</f>
        <v>1907</v>
      </c>
      <c r="E39" s="75">
        <f>Historicals!E48</f>
        <v>3216</v>
      </c>
      <c r="F39" s="75">
        <f>Historicals!F48</f>
        <v>3347</v>
      </c>
      <c r="G39" s="75">
        <f>Historicals!G48</f>
        <v>2684</v>
      </c>
      <c r="H39" s="75">
        <f>Historicals!H48</f>
        <v>2955</v>
      </c>
      <c r="I39" s="75">
        <f>Historicals!I48</f>
        <v>2613</v>
      </c>
      <c r="J39" s="3"/>
      <c r="K39" s="3"/>
      <c r="L39" s="3"/>
      <c r="M39" s="3"/>
      <c r="N39" s="3"/>
    </row>
    <row r="40" spans="1:14">
      <c r="A40" t="s">
        <v>164</v>
      </c>
      <c r="B40" s="75">
        <f>SUM(B41:B43)</f>
        <v>12707</v>
      </c>
      <c r="C40" s="75">
        <f t="shared" ref="C40:I40" si="10">SUM(C41:C43)</f>
        <v>12258</v>
      </c>
      <c r="D40" s="75">
        <f t="shared" si="10"/>
        <v>12407</v>
      </c>
      <c r="E40" s="75">
        <f t="shared" si="10"/>
        <v>9812</v>
      </c>
      <c r="F40" s="75">
        <f t="shared" si="10"/>
        <v>9040</v>
      </c>
      <c r="G40" s="75">
        <f t="shared" si="10"/>
        <v>8055</v>
      </c>
      <c r="H40" s="75">
        <f t="shared" si="10"/>
        <v>12767</v>
      </c>
      <c r="I40" s="75">
        <f t="shared" si="10"/>
        <v>15281</v>
      </c>
      <c r="J40" s="80"/>
      <c r="K40" s="3"/>
      <c r="L40" s="3"/>
      <c r="M40" s="3"/>
      <c r="N40" s="3"/>
    </row>
    <row r="41" spans="1:14">
      <c r="A41" s="2" t="s">
        <v>165</v>
      </c>
      <c r="B41" s="75">
        <f>Historicals!B54</f>
        <v>3</v>
      </c>
      <c r="C41" s="75">
        <f>Historicals!C54</f>
        <v>3</v>
      </c>
      <c r="D41" s="75">
        <f>Historicals!D54</f>
        <v>3</v>
      </c>
      <c r="E41" s="75">
        <f>Historicals!E54</f>
        <v>3</v>
      </c>
      <c r="F41" s="75">
        <f>Historicals!F54</f>
        <v>3</v>
      </c>
      <c r="G41" s="75">
        <f>Historicals!G54</f>
        <v>3</v>
      </c>
      <c r="H41" s="75">
        <f>Historicals!H54</f>
        <v>3</v>
      </c>
      <c r="I41" s="75">
        <f>Historicals!I54</f>
        <v>3</v>
      </c>
      <c r="J41" s="3"/>
      <c r="K41" s="3"/>
      <c r="L41" s="3"/>
      <c r="M41" s="3"/>
      <c r="N41" s="3"/>
    </row>
    <row r="42" spans="1:14">
      <c r="A42" s="2" t="s">
        <v>166</v>
      </c>
      <c r="B42" s="56">
        <f>Historicals!B57</f>
        <v>4685</v>
      </c>
      <c r="C42" s="56">
        <f>Historicals!C57</f>
        <v>4151</v>
      </c>
      <c r="D42" s="56">
        <f>Historicals!D57</f>
        <v>3979</v>
      </c>
      <c r="E42" s="56">
        <f>Historicals!E57</f>
        <v>3517</v>
      </c>
      <c r="F42" s="56">
        <f>Historicals!F57</f>
        <v>1643</v>
      </c>
      <c r="G42" s="56">
        <f>Historicals!G57</f>
        <v>-191</v>
      </c>
      <c r="H42" s="56">
        <f>Historicals!H57</f>
        <v>3179</v>
      </c>
      <c r="I42" s="56">
        <f>Historicals!I57</f>
        <v>3476</v>
      </c>
      <c r="J42" s="3"/>
      <c r="K42" s="3"/>
      <c r="L42" s="3"/>
      <c r="M42" s="3"/>
      <c r="N42" s="3"/>
    </row>
    <row r="43" spans="1:14">
      <c r="A43" s="2" t="s">
        <v>167</v>
      </c>
      <c r="B43" s="75">
        <f>Historicals!B55+Historicals!B56</f>
        <v>8019</v>
      </c>
      <c r="C43" s="75">
        <f>Historicals!C55+Historicals!C56</f>
        <v>8104</v>
      </c>
      <c r="D43" s="75">
        <f>Historicals!D55+Historicals!D56</f>
        <v>8425</v>
      </c>
      <c r="E43" s="75">
        <f>Historicals!E55+Historicals!E56</f>
        <v>6292</v>
      </c>
      <c r="F43" s="75">
        <f>Historicals!F55+Historicals!F56</f>
        <v>7394</v>
      </c>
      <c r="G43" s="75">
        <f>Historicals!G55+Historicals!G56</f>
        <v>8243</v>
      </c>
      <c r="H43" s="75">
        <f>Historicals!H55+Historicals!H56</f>
        <v>9585</v>
      </c>
      <c r="I43" s="75">
        <f>Historicals!I55+Historicals!I56</f>
        <v>11802</v>
      </c>
      <c r="J43" s="3"/>
      <c r="K43" s="3"/>
      <c r="L43" s="3"/>
      <c r="M43" s="3"/>
      <c r="N43" s="3"/>
    </row>
    <row r="44" spans="1:14" ht="15.75" thickBot="1">
      <c r="A44" s="6" t="s">
        <v>168</v>
      </c>
      <c r="B44" s="7">
        <f>B33+B36+B37+B38+B39+B40</f>
        <v>19466</v>
      </c>
      <c r="C44" s="7">
        <f t="shared" ref="C44:I44" si="11">C33+C36+C37+C38+C39+C40</f>
        <v>19205</v>
      </c>
      <c r="D44" s="7">
        <f t="shared" si="11"/>
        <v>21211</v>
      </c>
      <c r="E44" s="7">
        <f t="shared" si="11"/>
        <v>20257</v>
      </c>
      <c r="F44" s="7">
        <f t="shared" si="11"/>
        <v>21105</v>
      </c>
      <c r="G44" s="7">
        <f t="shared" si="11"/>
        <v>29094</v>
      </c>
      <c r="H44" s="7">
        <f t="shared" si="11"/>
        <v>34904</v>
      </c>
      <c r="I44" s="7">
        <f t="shared" si="11"/>
        <v>36963</v>
      </c>
      <c r="J44" s="7"/>
      <c r="K44" s="7"/>
      <c r="L44" s="7"/>
      <c r="M44" s="7"/>
      <c r="N44" s="7"/>
    </row>
    <row r="45" spans="1:14" ht="15.75" thickTop="1">
      <c r="A45" s="89" t="s">
        <v>169</v>
      </c>
      <c r="B45" s="48">
        <f>B44-B32</f>
        <v>0</v>
      </c>
      <c r="C45" s="48">
        <f>C44-C32</f>
        <v>0</v>
      </c>
      <c r="D45" s="48">
        <f>D44-D32</f>
        <v>0</v>
      </c>
      <c r="E45" s="48">
        <f>E44-E32</f>
        <v>0</v>
      </c>
      <c r="F45" s="48">
        <f>F44-F32</f>
        <v>0</v>
      </c>
      <c r="G45" s="48">
        <f>G44-G32</f>
        <v>0</v>
      </c>
      <c r="H45" s="48">
        <f>H44-H32</f>
        <v>0</v>
      </c>
      <c r="I45" s="48">
        <f>I44-I32</f>
        <v>0</v>
      </c>
      <c r="J45" s="48"/>
      <c r="K45" s="48"/>
      <c r="L45" s="48"/>
      <c r="M45" s="48"/>
      <c r="N45" s="48"/>
    </row>
    <row r="46" spans="1:14">
      <c r="A46" s="46" t="s">
        <v>170</v>
      </c>
      <c r="B46" s="35"/>
      <c r="C46" s="35"/>
      <c r="D46" s="35"/>
      <c r="E46" s="35"/>
      <c r="F46" s="35"/>
      <c r="G46" s="35"/>
      <c r="H46" s="35"/>
      <c r="I46" s="35"/>
      <c r="J46" s="34"/>
      <c r="K46" s="34"/>
      <c r="L46" s="34"/>
      <c r="M46" s="34"/>
      <c r="N46" s="34"/>
    </row>
    <row r="47" spans="1:14">
      <c r="A47" s="1" t="s">
        <v>134</v>
      </c>
      <c r="B47" s="9">
        <f>'Segmental forecast'!B11</f>
        <v>4233</v>
      </c>
      <c r="C47" s="9">
        <f>'Segmental forecast'!C11</f>
        <v>4642</v>
      </c>
      <c r="D47" s="9">
        <f>'Segmental forecast'!D11</f>
        <v>4945</v>
      </c>
      <c r="E47" s="9">
        <f>'Segmental forecast'!E11</f>
        <v>4379</v>
      </c>
      <c r="F47" s="9">
        <f>'Segmental forecast'!F11</f>
        <v>4850</v>
      </c>
      <c r="G47" s="9">
        <f>'Segmental forecast'!G11</f>
        <v>2976</v>
      </c>
      <c r="H47" s="9">
        <f>'Segmental forecast'!H11</f>
        <v>6923</v>
      </c>
      <c r="I47" s="9">
        <f>'Segmental forecast'!I11</f>
        <v>6856</v>
      </c>
      <c r="J47" s="9"/>
      <c r="K47" s="9"/>
      <c r="L47" s="9"/>
      <c r="M47" s="9"/>
      <c r="N47" s="9"/>
    </row>
    <row r="48" spans="1:14">
      <c r="A48" t="s">
        <v>132</v>
      </c>
      <c r="B48" s="54">
        <f>Historicals!B66+Historicals!B69</f>
        <v>649</v>
      </c>
      <c r="C48" s="54">
        <f>Historicals!C66+Historicals!C69</f>
        <v>662</v>
      </c>
      <c r="D48" s="54">
        <f>Historicals!D66+Historicals!D69</f>
        <v>716</v>
      </c>
      <c r="E48" s="54">
        <f>Historicals!E66+Historicals!E69</f>
        <v>774</v>
      </c>
      <c r="F48" s="54">
        <f>Historicals!F66+Historicals!F69</f>
        <v>720</v>
      </c>
      <c r="G48" s="54">
        <f>Historicals!G66+Historicals!G69</f>
        <v>1119</v>
      </c>
      <c r="H48" s="54">
        <f>Historicals!H66+Historicals!H69</f>
        <v>797</v>
      </c>
      <c r="I48" s="54">
        <f>Historicals!I66+Historicals!I69</f>
        <v>840</v>
      </c>
      <c r="J48" s="54"/>
      <c r="K48" s="54"/>
      <c r="L48" s="54"/>
      <c r="M48" s="54"/>
      <c r="N48" s="54"/>
    </row>
    <row r="49" spans="1:14">
      <c r="A49" t="s">
        <v>171</v>
      </c>
      <c r="B49" s="75">
        <f>Historicals!B67</f>
        <v>-113</v>
      </c>
      <c r="C49" s="75">
        <f>Historicals!C67</f>
        <v>-80</v>
      </c>
      <c r="D49" s="75">
        <f>Historicals!D67</f>
        <v>-273</v>
      </c>
      <c r="E49" s="75">
        <f>Historicals!E67</f>
        <v>647</v>
      </c>
      <c r="F49" s="75">
        <f>Historicals!F67</f>
        <v>34</v>
      </c>
      <c r="G49" s="75">
        <f>Historicals!G67</f>
        <v>-380</v>
      </c>
      <c r="H49" s="75">
        <f>Historicals!H67</f>
        <v>-385</v>
      </c>
      <c r="I49" s="75">
        <f>Historicals!I67</f>
        <v>-650</v>
      </c>
      <c r="J49" s="75"/>
      <c r="K49" s="75"/>
      <c r="L49" s="75"/>
      <c r="M49" s="75"/>
      <c r="N49" s="75"/>
    </row>
    <row r="50" spans="1:14">
      <c r="A50" s="1" t="s">
        <v>172</v>
      </c>
      <c r="B50" s="9">
        <f>B47*(1-(B49/B47))</f>
        <v>4346</v>
      </c>
      <c r="C50" s="9">
        <f t="shared" ref="C50:I50" si="12">C47*(1-(C49/C47))</f>
        <v>4722</v>
      </c>
      <c r="D50" s="9">
        <f t="shared" si="12"/>
        <v>5218</v>
      </c>
      <c r="E50" s="9">
        <f t="shared" si="12"/>
        <v>3732</v>
      </c>
      <c r="F50" s="9">
        <f t="shared" si="12"/>
        <v>4816</v>
      </c>
      <c r="G50" s="9">
        <f t="shared" si="12"/>
        <v>3356</v>
      </c>
      <c r="H50" s="9">
        <f t="shared" si="12"/>
        <v>7308</v>
      </c>
      <c r="I50" s="9">
        <f t="shared" si="12"/>
        <v>7505.9999999999991</v>
      </c>
      <c r="J50" s="9"/>
      <c r="K50" s="9"/>
      <c r="L50" s="9"/>
      <c r="M50" s="9"/>
      <c r="N50" s="9"/>
    </row>
    <row r="51" spans="1:14">
      <c r="A51" t="s">
        <v>173</v>
      </c>
      <c r="B51" s="3">
        <f>Historicals!B102</f>
        <v>53</v>
      </c>
      <c r="C51" s="3">
        <f>Historicals!C102</f>
        <v>70</v>
      </c>
      <c r="D51" s="3">
        <f>Historicals!D102</f>
        <v>98</v>
      </c>
      <c r="E51" s="3">
        <f>Historicals!E102</f>
        <v>125</v>
      </c>
      <c r="F51" s="3">
        <f>Historicals!F102</f>
        <v>153</v>
      </c>
      <c r="G51" s="3">
        <f>Historicals!G102</f>
        <v>140</v>
      </c>
      <c r="H51" s="3">
        <f>Historicals!H102</f>
        <v>293</v>
      </c>
      <c r="I51" s="3">
        <f>Historicals!I102</f>
        <v>290</v>
      </c>
      <c r="J51" s="3"/>
      <c r="K51" s="3"/>
      <c r="L51" s="3"/>
      <c r="M51" s="3"/>
      <c r="N51" s="3"/>
    </row>
    <row r="52" spans="1:14">
      <c r="A52" t="s">
        <v>174</v>
      </c>
      <c r="B52" s="75">
        <f>Historicals!B72+Historicals!B73+Historicals!B74+Historicals!B75</f>
        <v>256</v>
      </c>
      <c r="C52" s="75">
        <f>Historicals!C72+Historicals!C73+Historicals!C74+Historicals!C75</f>
        <v>-1580</v>
      </c>
      <c r="D52" s="75">
        <f>Historicals!D72+Historicals!D73+Historicals!D74+Historicals!D75</f>
        <v>-935</v>
      </c>
      <c r="E52" s="75">
        <f>Historicals!E72+Historicals!E73+Historicals!E74+Historicals!E75</f>
        <v>1482</v>
      </c>
      <c r="F52" s="75">
        <f>Historicals!F72+Historicals!F73+Historicals!F74+Historicals!F75</f>
        <v>562</v>
      </c>
      <c r="G52" s="75">
        <f>Historicals!G72+Historicals!G73+Historicals!G74+Historicals!G75</f>
        <v>-1245</v>
      </c>
      <c r="H52" s="75">
        <f>Historicals!H72+Historicals!H73+Historicals!H74+Historicals!H75</f>
        <v>45</v>
      </c>
      <c r="I52" s="75">
        <f>Historicals!I72+Historicals!I73+Historicals!I74+Historicals!I75</f>
        <v>-1660</v>
      </c>
      <c r="J52" s="75"/>
      <c r="K52" s="75"/>
      <c r="L52" s="75"/>
      <c r="M52" s="75"/>
      <c r="N52" s="75"/>
    </row>
    <row r="53" spans="1:14">
      <c r="A53" t="s">
        <v>135</v>
      </c>
      <c r="B53" s="3">
        <f>Historicals!B82</f>
        <v>-963</v>
      </c>
      <c r="C53" s="3">
        <f>Historicals!C82</f>
        <v>-1143</v>
      </c>
      <c r="D53" s="3">
        <f>Historicals!D82</f>
        <v>-1105</v>
      </c>
      <c r="E53" s="3">
        <f>Historicals!E82</f>
        <v>-1028</v>
      </c>
      <c r="F53" s="3">
        <f>Historicals!F82</f>
        <v>-1119</v>
      </c>
      <c r="G53" s="3">
        <f>Historicals!G82</f>
        <v>-1086</v>
      </c>
      <c r="H53" s="3">
        <f>Historicals!H82</f>
        <v>-695</v>
      </c>
      <c r="I53" s="3">
        <f>Historicals!I82</f>
        <v>-758</v>
      </c>
      <c r="J53" s="3"/>
      <c r="K53" s="3"/>
      <c r="L53" s="3"/>
      <c r="M53" s="3"/>
      <c r="N53" s="3"/>
    </row>
    <row r="54" spans="1:14">
      <c r="A54" s="1" t="s">
        <v>175</v>
      </c>
      <c r="B54" s="9">
        <f>B50+B48-B49-B51-B52</f>
        <v>4799</v>
      </c>
      <c r="C54" s="9">
        <f t="shared" ref="C54:I54" si="13">C50+C48-C49-C51-C52</f>
        <v>6974</v>
      </c>
      <c r="D54" s="9">
        <f t="shared" si="13"/>
        <v>7044</v>
      </c>
      <c r="E54" s="9">
        <f t="shared" si="13"/>
        <v>2252</v>
      </c>
      <c r="F54" s="9">
        <f t="shared" si="13"/>
        <v>4787</v>
      </c>
      <c r="G54" s="9">
        <f t="shared" si="13"/>
        <v>5960</v>
      </c>
      <c r="H54" s="9">
        <f t="shared" si="13"/>
        <v>8152</v>
      </c>
      <c r="I54" s="9">
        <f t="shared" si="13"/>
        <v>10366</v>
      </c>
      <c r="J54" s="9"/>
      <c r="K54" s="9"/>
      <c r="L54" s="9"/>
      <c r="M54" s="9"/>
      <c r="N54" s="9"/>
    </row>
    <row r="55" spans="1:14">
      <c r="A55" t="s">
        <v>176</v>
      </c>
      <c r="B55" s="75">
        <f>Historicals!B68+Historicals!B70</f>
        <v>615</v>
      </c>
      <c r="C55" s="75">
        <f>Historicals!C68+Historicals!C70</f>
        <v>334</v>
      </c>
      <c r="D55" s="75">
        <f>Historicals!D68+Historicals!D70</f>
        <v>98</v>
      </c>
      <c r="E55" s="75">
        <f>Historicals!E68+Historicals!E70</f>
        <v>119</v>
      </c>
      <c r="F55" s="75">
        <f>Historicals!F68+Historicals!F70</f>
        <v>558</v>
      </c>
      <c r="G55" s="75">
        <f>Historicals!G68+Historicals!G70</f>
        <v>452</v>
      </c>
      <c r="H55" s="75">
        <f>Historicals!H68+Historicals!H70</f>
        <v>473</v>
      </c>
      <c r="I55" s="75">
        <f>Historicals!I68+Historicals!I70</f>
        <v>612</v>
      </c>
      <c r="J55" s="75"/>
      <c r="K55" s="75"/>
      <c r="L55" s="75"/>
      <c r="M55" s="75"/>
      <c r="N55" s="75"/>
    </row>
    <row r="56" spans="1:14">
      <c r="A56" s="26" t="s">
        <v>177</v>
      </c>
      <c r="B56" s="25">
        <f>B48+B49+B52+B55+B14</f>
        <v>4680</v>
      </c>
      <c r="C56" s="25">
        <f>C48+C49+C52+C55+C14</f>
        <v>3096</v>
      </c>
      <c r="D56" s="25">
        <f>D48+D49+D52+D55+D14</f>
        <v>3846</v>
      </c>
      <c r="E56" s="25">
        <f>E48+E49+E52+E55+E14</f>
        <v>4955</v>
      </c>
      <c r="F56" s="25">
        <f>F48+F49+F52+F55+F14</f>
        <v>5903</v>
      </c>
      <c r="G56" s="25">
        <f>G48+G49+G52+G55+G14</f>
        <v>2485</v>
      </c>
      <c r="H56" s="25">
        <f>H48+H49+H52+H55+H14</f>
        <v>6657</v>
      </c>
      <c r="I56" s="25">
        <f>I48+I49+I52+I55+I14</f>
        <v>5188</v>
      </c>
      <c r="J56" s="25"/>
      <c r="K56" s="25"/>
      <c r="L56" s="25"/>
      <c r="M56" s="25"/>
      <c r="N56" s="25"/>
    </row>
    <row r="57" spans="1:14">
      <c r="A57" t="s">
        <v>178</v>
      </c>
      <c r="B57" s="56">
        <f>Historicals!B78+Historicals!B79+Historicals!B80+Historicals!B81+Historicals!B82+Historicals!B83</f>
        <v>-175</v>
      </c>
      <c r="C57" s="56">
        <f>Historicals!C78+Historicals!C79+Historicals!C80+Historicals!C81+Historicals!C82+Historicals!C83</f>
        <v>-1040</v>
      </c>
      <c r="D57" s="56">
        <f>Historicals!D78+Historicals!D79+Historicals!D80+Historicals!D81+Historicals!D82+Historicals!D83</f>
        <v>-974</v>
      </c>
      <c r="E57" s="56">
        <f>Historicals!E78+Historicals!E79+Historicals!E80+Historicals!E81+Historicals!E82+Historicals!E83</f>
        <v>301</v>
      </c>
      <c r="F57" s="56">
        <f>Historicals!F78+Historicals!F79+Historicals!F80+Historicals!F81+Historicals!F82+Historicals!F83</f>
        <v>-269</v>
      </c>
      <c r="G57" s="56">
        <f>Historicals!G78+Historicals!G79+Historicals!G80+Historicals!G81+Historicals!G82+Historicals!G83</f>
        <v>-1059</v>
      </c>
      <c r="H57" s="56">
        <f>Historicals!H78+Historicals!H79+Historicals!H80+Historicals!H81+Historicals!H82+Historicals!H83</f>
        <v>-3971</v>
      </c>
      <c r="I57" s="56">
        <f>Historicals!I78+Historicals!I79+Historicals!I80+Historicals!I81+Historicals!I82+Historicals!I83</f>
        <v>-1505</v>
      </c>
      <c r="J57" s="3"/>
      <c r="K57" s="3"/>
      <c r="L57" s="3"/>
      <c r="M57" s="3"/>
      <c r="N57" s="3"/>
    </row>
    <row r="58" spans="1:14">
      <c r="A58" t="s">
        <v>179</v>
      </c>
      <c r="B58" s="3">
        <v>0</v>
      </c>
      <c r="C58" s="3">
        <f>Historicals!C84</f>
        <v>6</v>
      </c>
      <c r="D58" s="3">
        <f>Historicals!D84</f>
        <v>-34</v>
      </c>
      <c r="E58" s="3">
        <f>Historicals!E84</f>
        <v>-25</v>
      </c>
      <c r="F58" s="3">
        <f>Historicals!F84</f>
        <v>5</v>
      </c>
      <c r="G58" s="3">
        <f>Historicals!G84</f>
        <v>31</v>
      </c>
      <c r="H58" s="3">
        <f>Historicals!H84</f>
        <v>171</v>
      </c>
      <c r="I58" s="3">
        <f>Historicals!I84</f>
        <v>-19</v>
      </c>
      <c r="J58" s="3"/>
      <c r="K58" s="3"/>
      <c r="L58" s="3"/>
      <c r="M58" s="3"/>
      <c r="N58" s="3"/>
    </row>
    <row r="59" spans="1:14">
      <c r="A59" s="26" t="s">
        <v>180</v>
      </c>
      <c r="B59" s="25">
        <f>B57+B58</f>
        <v>-175</v>
      </c>
      <c r="C59" s="25">
        <f t="shared" ref="C59:I59" si="14">C57+C58</f>
        <v>-1034</v>
      </c>
      <c r="D59" s="25">
        <f t="shared" si="14"/>
        <v>-1008</v>
      </c>
      <c r="E59" s="25">
        <f t="shared" si="14"/>
        <v>276</v>
      </c>
      <c r="F59" s="25">
        <f t="shared" si="14"/>
        <v>-264</v>
      </c>
      <c r="G59" s="25">
        <f t="shared" si="14"/>
        <v>-1028</v>
      </c>
      <c r="H59" s="25">
        <f t="shared" si="14"/>
        <v>-3800</v>
      </c>
      <c r="I59" s="25">
        <f t="shared" si="14"/>
        <v>-1524</v>
      </c>
      <c r="J59" s="25"/>
      <c r="K59" s="25"/>
      <c r="L59" s="25"/>
      <c r="M59" s="25"/>
      <c r="N59" s="25"/>
    </row>
    <row r="60" spans="1:14">
      <c r="A60" t="s">
        <v>181</v>
      </c>
      <c r="B60" s="3">
        <f>Historicals!B88+Historicals!B90+Historicals!B91</f>
        <v>-2083</v>
      </c>
      <c r="C60" s="3">
        <f>Historicals!C88+Historicals!C90+Historicals!C91</f>
        <v>-2798</v>
      </c>
      <c r="D60" s="3">
        <f>Historicals!D88+Historicals!D90+Historicals!D91</f>
        <v>-2407</v>
      </c>
      <c r="E60" s="3">
        <f>Historicals!E88+Historicals!E90+Historicals!E91</f>
        <v>-3508</v>
      </c>
      <c r="F60" s="3">
        <f>Historicals!F88+Historicals!F90+Historicals!F91</f>
        <v>-3911</v>
      </c>
      <c r="G60" s="3">
        <f>Historicals!G88+Historicals!G90+Historicals!G91</f>
        <v>-2133</v>
      </c>
      <c r="H60" s="3">
        <f>Historicals!H88+Historicals!H90+Historicals!H91</f>
        <v>512</v>
      </c>
      <c r="I60" s="3">
        <f>Historicals!I88+Historicals!I90+Historicals!I91</f>
        <v>-2848</v>
      </c>
      <c r="J60" s="3"/>
      <c r="K60" s="3"/>
      <c r="L60" s="55"/>
      <c r="M60" s="3"/>
      <c r="N60" s="3"/>
    </row>
    <row r="61" spans="1:14">
      <c r="A61" s="45" t="s">
        <v>129</v>
      </c>
      <c r="B61" s="42" t="str">
        <f>+IFERROR(B60/A60-1,"nm")</f>
        <v>nm</v>
      </c>
      <c r="C61" s="42">
        <f>+IFERROR(C60/B60-1,"nm")</f>
        <v>0.34325492078732589</v>
      </c>
      <c r="D61" s="42">
        <f t="shared" ref="D61:I61" si="15">+IFERROR(D60/C60-1,"nm")</f>
        <v>-0.13974267333809864</v>
      </c>
      <c r="E61" s="42">
        <f t="shared" si="15"/>
        <v>0.45741587037806397</v>
      </c>
      <c r="F61" s="42">
        <f t="shared" si="15"/>
        <v>0.11488027366020526</v>
      </c>
      <c r="G61" s="42">
        <f t="shared" si="15"/>
        <v>-0.45461518793147537</v>
      </c>
      <c r="H61" s="42">
        <f t="shared" si="15"/>
        <v>-1.2400375058602906</v>
      </c>
      <c r="I61" s="42">
        <f t="shared" si="15"/>
        <v>-6.5625</v>
      </c>
      <c r="J61" s="51"/>
      <c r="K61" s="51"/>
      <c r="L61" s="51"/>
      <c r="M61" s="52"/>
      <c r="N61" s="52"/>
    </row>
    <row r="62" spans="1:14">
      <c r="A62" t="s">
        <v>182</v>
      </c>
      <c r="B62" s="3">
        <f>Historicals!B92</f>
        <v>-899</v>
      </c>
      <c r="C62" s="3">
        <f>Historicals!C92</f>
        <v>-1022</v>
      </c>
      <c r="D62" s="3">
        <f>Historicals!D92</f>
        <v>-1133</v>
      </c>
      <c r="E62" s="3">
        <f>Historicals!E92</f>
        <v>-1243</v>
      </c>
      <c r="F62" s="3">
        <f>Historicals!F92</f>
        <v>-1332</v>
      </c>
      <c r="G62" s="3">
        <f>Historicals!G92</f>
        <v>-1452</v>
      </c>
      <c r="H62" s="3">
        <f>Historicals!H92</f>
        <v>-1638</v>
      </c>
      <c r="I62" s="3">
        <f>Historicals!I92</f>
        <v>-1837</v>
      </c>
      <c r="J62" s="3"/>
      <c r="K62" s="3"/>
      <c r="L62" s="3"/>
      <c r="M62" s="3"/>
      <c r="N62" s="3"/>
    </row>
    <row r="63" spans="1:14">
      <c r="A63" t="s">
        <v>183</v>
      </c>
      <c r="B63" s="3">
        <f>Historicals!B89+Historicals!B87</f>
        <v>-7</v>
      </c>
      <c r="C63" s="3">
        <f>Historicals!C89+Historicals!C87</f>
        <v>875</v>
      </c>
      <c r="D63" s="3">
        <f>Historicals!D89+Historicals!D87</f>
        <v>1438</v>
      </c>
      <c r="E63" s="3">
        <f>Historicals!E89+Historicals!E87</f>
        <v>-6</v>
      </c>
      <c r="F63" s="3">
        <f>Historicals!F89+Historicals!F87</f>
        <v>-6</v>
      </c>
      <c r="G63" s="3">
        <f>Historicals!G89+Historicals!G87</f>
        <v>6128</v>
      </c>
      <c r="H63" s="3">
        <f>Historicals!H89+Historicals!H87</f>
        <v>-197</v>
      </c>
      <c r="I63" s="3">
        <f>Historicals!I89+Historicals!I87</f>
        <v>0</v>
      </c>
      <c r="J63" s="3"/>
      <c r="K63" s="3"/>
      <c r="L63" s="3"/>
      <c r="M63" s="3"/>
      <c r="N63" s="3"/>
    </row>
    <row r="64" spans="1:14">
      <c r="A64" t="s">
        <v>184</v>
      </c>
      <c r="B64" s="3">
        <f>Historicals!B93</f>
        <v>199</v>
      </c>
      <c r="C64" s="3">
        <f>Historicals!C93</f>
        <v>274</v>
      </c>
      <c r="D64" s="3">
        <f>Historicals!D93</f>
        <v>-46</v>
      </c>
      <c r="E64" s="3">
        <f>Historicals!E93</f>
        <v>-78</v>
      </c>
      <c r="F64" s="3">
        <f>Historicals!F93</f>
        <v>-44</v>
      </c>
      <c r="G64" s="3">
        <f>Historicals!G93</f>
        <v>-52</v>
      </c>
      <c r="H64" s="3">
        <f>Historicals!H93</f>
        <v>-136</v>
      </c>
      <c r="I64" s="3">
        <f>Historicals!I93</f>
        <v>-151</v>
      </c>
      <c r="J64" s="3"/>
      <c r="K64" s="3"/>
      <c r="L64" s="3"/>
      <c r="M64" s="3"/>
      <c r="N64" s="3"/>
    </row>
    <row r="65" spans="1:14">
      <c r="A65" s="26" t="s">
        <v>185</v>
      </c>
      <c r="B65" s="25">
        <f>B60+B62+B63+B64</f>
        <v>-2790</v>
      </c>
      <c r="C65" s="25">
        <f t="shared" ref="C65:I65" si="16">C60+C62+C63+C64</f>
        <v>-2671</v>
      </c>
      <c r="D65" s="25">
        <f t="shared" si="16"/>
        <v>-2148</v>
      </c>
      <c r="E65" s="25">
        <f t="shared" si="16"/>
        <v>-4835</v>
      </c>
      <c r="F65" s="25">
        <f t="shared" si="16"/>
        <v>-5293</v>
      </c>
      <c r="G65" s="25">
        <f t="shared" si="16"/>
        <v>2491</v>
      </c>
      <c r="H65" s="25">
        <f t="shared" si="16"/>
        <v>-1459</v>
      </c>
      <c r="I65" s="25">
        <f t="shared" si="16"/>
        <v>-4836</v>
      </c>
      <c r="J65" s="25"/>
      <c r="K65" s="25"/>
      <c r="L65" s="25"/>
      <c r="M65" s="25"/>
      <c r="N65" s="25"/>
    </row>
    <row r="66" spans="1:14">
      <c r="A66" t="s">
        <v>186</v>
      </c>
      <c r="B66" s="3">
        <f>Historicals!B95</f>
        <v>-83</v>
      </c>
      <c r="C66" s="3">
        <f>Historicals!C95</f>
        <v>-105</v>
      </c>
      <c r="D66" s="3">
        <f>Historicals!D95</f>
        <v>-20</v>
      </c>
      <c r="E66" s="3">
        <f>Historicals!E95</f>
        <v>45</v>
      </c>
      <c r="F66" s="3">
        <f>Historicals!F95</f>
        <v>-129</v>
      </c>
      <c r="G66" s="3">
        <f>Historicals!G95</f>
        <v>-66</v>
      </c>
      <c r="H66" s="3">
        <f>Historicals!H95</f>
        <v>143</v>
      </c>
      <c r="I66" s="3">
        <f>Historicals!I95</f>
        <v>-143</v>
      </c>
      <c r="J66" s="3"/>
      <c r="K66" s="3"/>
      <c r="L66" s="3"/>
      <c r="M66" s="3"/>
      <c r="N66" s="3"/>
    </row>
    <row r="67" spans="1:14">
      <c r="A67" s="26" t="s">
        <v>187</v>
      </c>
      <c r="B67" s="25">
        <f t="shared" ref="B67:I67" si="17">B56+B59+B65+B66</f>
        <v>1632</v>
      </c>
      <c r="C67" s="25">
        <f t="shared" si="17"/>
        <v>-714</v>
      </c>
      <c r="D67" s="25">
        <f t="shared" si="17"/>
        <v>670</v>
      </c>
      <c r="E67" s="25">
        <f t="shared" si="17"/>
        <v>441</v>
      </c>
      <c r="F67" s="25">
        <f t="shared" si="17"/>
        <v>217</v>
      </c>
      <c r="G67" s="25">
        <f t="shared" si="17"/>
        <v>3882</v>
      </c>
      <c r="H67" s="25">
        <f t="shared" si="17"/>
        <v>1541</v>
      </c>
      <c r="I67" s="25">
        <f t="shared" si="17"/>
        <v>-1315</v>
      </c>
      <c r="J67" s="25"/>
      <c r="K67" s="25"/>
      <c r="L67" s="25"/>
      <c r="M67" s="25"/>
      <c r="N67" s="25"/>
    </row>
    <row r="68" spans="1:14">
      <c r="A68" t="s">
        <v>188</v>
      </c>
      <c r="B68" s="3">
        <f>Historicals!B97</f>
        <v>2220</v>
      </c>
      <c r="C68" s="3">
        <f>Historicals!C97</f>
        <v>3852</v>
      </c>
      <c r="D68" s="3">
        <f>Historicals!D97</f>
        <v>3138</v>
      </c>
      <c r="E68" s="3">
        <f>Historicals!E97</f>
        <v>3808</v>
      </c>
      <c r="F68" s="3">
        <f>Historicals!F97</f>
        <v>4249</v>
      </c>
      <c r="G68" s="3">
        <f>Historicals!G97</f>
        <v>4466</v>
      </c>
      <c r="H68" s="3">
        <f>Historicals!H97</f>
        <v>8348</v>
      </c>
      <c r="I68" s="3">
        <f>Historicals!I97</f>
        <v>9889</v>
      </c>
      <c r="J68" s="3"/>
      <c r="K68" s="3"/>
      <c r="L68" s="3"/>
      <c r="M68" s="3"/>
      <c r="N68" s="3"/>
    </row>
    <row r="69" spans="1:14" ht="15.75" thickBot="1">
      <c r="A69" s="6" t="s">
        <v>189</v>
      </c>
      <c r="B69" s="7">
        <f>B67+B68</f>
        <v>3852</v>
      </c>
      <c r="C69" s="7">
        <f t="shared" ref="C69:I69" si="18">C67+C68</f>
        <v>3138</v>
      </c>
      <c r="D69" s="7">
        <f t="shared" si="18"/>
        <v>3808</v>
      </c>
      <c r="E69" s="7">
        <f t="shared" si="18"/>
        <v>4249</v>
      </c>
      <c r="F69" s="7">
        <f t="shared" si="18"/>
        <v>4466</v>
      </c>
      <c r="G69" s="7">
        <f t="shared" si="18"/>
        <v>8348</v>
      </c>
      <c r="H69" s="7">
        <f t="shared" si="18"/>
        <v>9889</v>
      </c>
      <c r="I69" s="7">
        <f t="shared" si="18"/>
        <v>8574</v>
      </c>
      <c r="J69" s="7"/>
      <c r="K69" s="7"/>
      <c r="L69" s="7"/>
      <c r="M69" s="7"/>
      <c r="N69" s="7"/>
    </row>
    <row r="70" spans="1:14" ht="15.75" thickTop="1">
      <c r="A70" s="1" t="s">
        <v>190</v>
      </c>
      <c r="B70" s="43">
        <f>Historicals!B45-Historicals!B25</f>
        <v>2480</v>
      </c>
      <c r="C70" s="43">
        <f>Historicals!C45-Historicals!C25</f>
        <v>2220</v>
      </c>
      <c r="D70" s="43">
        <f>Historicals!D45-Historicals!D25</f>
        <v>1666</v>
      </c>
      <c r="E70" s="43">
        <f>Historicals!E45-Historicals!E25</f>
        <v>1791</v>
      </c>
      <c r="F70" s="43">
        <f>Historicals!F45-Historicals!F25</f>
        <v>3400</v>
      </c>
      <c r="G70" s="43">
        <f>Historicals!G45-Historicals!G25</f>
        <v>-64</v>
      </c>
      <c r="H70" s="43">
        <f>Historicals!H45-Historicals!H25</f>
        <v>-215</v>
      </c>
      <c r="I70" s="43">
        <f>Historicals!I45-Historicals!I25</f>
        <v>2156</v>
      </c>
      <c r="J70" s="43"/>
      <c r="K70" s="43"/>
      <c r="L70" s="43"/>
      <c r="M70" s="43"/>
      <c r="N70" s="43"/>
    </row>
    <row r="83" spans="2:2">
      <c r="B83" s="73"/>
    </row>
    <row r="85" spans="2:2">
      <c r="B85" s="73"/>
    </row>
    <row r="86" spans="2:2">
      <c r="B86" s="73"/>
    </row>
    <row r="88" spans="2:2">
      <c r="B88" s="73"/>
    </row>
    <row r="90" spans="2:2">
      <c r="B90" s="74"/>
    </row>
    <row r="92" spans="2:2">
      <c r="B92" s="74"/>
    </row>
    <row r="94" spans="2:2">
      <c r="B94" s="74"/>
    </row>
    <row r="96" spans="2:2">
      <c r="B96" s="74"/>
    </row>
    <row r="98" spans="2:2">
      <c r="B98" s="73"/>
    </row>
    <row r="100" spans="2:2">
      <c r="B100" s="73"/>
    </row>
    <row r="102" spans="2:2">
      <c r="B102" s="83"/>
    </row>
    <row r="103" spans="2:2">
      <c r="B103" s="83"/>
    </row>
    <row r="104" spans="2:2">
      <c r="B104" s="82"/>
    </row>
    <row r="105" spans="2:2">
      <c r="B105" s="82"/>
    </row>
    <row r="106" spans="2:2">
      <c r="B106" s="82"/>
    </row>
    <row r="107" spans="2:2">
      <c r="B107" s="82"/>
    </row>
    <row r="108" spans="2:2">
      <c r="B108" s="82"/>
    </row>
    <row r="109" spans="2:2">
      <c r="B109" s="82"/>
    </row>
    <row r="110" spans="2:2">
      <c r="B110" s="82"/>
    </row>
    <row r="111" spans="2:2">
      <c r="B111" s="82"/>
    </row>
    <row r="112" spans="2:2">
      <c r="B112" s="82"/>
    </row>
    <row r="113" spans="2:2">
      <c r="B113" s="82"/>
    </row>
    <row r="114" spans="2:2">
      <c r="B114" s="83"/>
    </row>
    <row r="115" spans="2:2">
      <c r="B115" s="83"/>
    </row>
    <row r="116" spans="2:2">
      <c r="B116" s="83"/>
    </row>
    <row r="117" spans="2:2">
      <c r="B117" s="83"/>
    </row>
    <row r="118" spans="2:2">
      <c r="B118" s="82"/>
    </row>
    <row r="119" spans="2:2">
      <c r="B119" s="82"/>
    </row>
    <row r="120" spans="2:2">
      <c r="B120" s="83"/>
    </row>
    <row r="121" spans="2:2">
      <c r="B121" s="83"/>
    </row>
    <row r="122" spans="2:2">
      <c r="B122" s="85"/>
    </row>
    <row r="123" spans="2:2">
      <c r="B123" s="85"/>
    </row>
    <row r="125" spans="2:2">
      <c r="B125" s="83"/>
    </row>
    <row r="126" spans="2:2">
      <c r="B126" s="83"/>
    </row>
    <row r="127" spans="2:2">
      <c r="B127" s="83"/>
    </row>
    <row r="128" spans="2:2">
      <c r="B128" s="83"/>
    </row>
    <row r="130" spans="2:2">
      <c r="B130" s="84"/>
    </row>
    <row r="131" spans="2:2">
      <c r="B131" s="84"/>
    </row>
    <row r="132" spans="2:2">
      <c r="B132" s="84"/>
    </row>
    <row r="133" spans="2:2">
      <c r="B133" s="84"/>
    </row>
  </sheetData>
  <mergeCells count="15">
    <mergeCell ref="B127:B128"/>
    <mergeCell ref="B130:B131"/>
    <mergeCell ref="B132:B133"/>
    <mergeCell ref="B114:B115"/>
    <mergeCell ref="B116:B117"/>
    <mergeCell ref="B118:B119"/>
    <mergeCell ref="B120:B121"/>
    <mergeCell ref="B122:B123"/>
    <mergeCell ref="B125:B126"/>
    <mergeCell ref="B112:B113"/>
    <mergeCell ref="B102:B103"/>
    <mergeCell ref="B104:B105"/>
    <mergeCell ref="B106:B107"/>
    <mergeCell ref="B108:B109"/>
    <mergeCell ref="B110:B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2020-05-20T17:26:08Z</dcterms:created>
  <dcterms:modified xsi:type="dcterms:W3CDTF">2023-09-21T19:11:29Z</dcterms:modified>
</cp:coreProperties>
</file>