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7812" tabRatio="609" activeTab="2"/>
  </bookViews>
  <sheets>
    <sheet name="Instructions" sheetId="1" r:id="rId1"/>
    <sheet name="Financial Statements" sheetId="2" r:id="rId2"/>
    <sheet name="List of Ratios" sheetId="3" r:id="rId3"/>
    <sheet name="Growth Rates" sheetId="4" r:id="rId4"/>
    <sheet name="Margins" sheetId="5" r:id="rId5"/>
    <sheet name="additional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C30" i="3"/>
  <c r="C28" i="3"/>
  <c r="D40" i="3"/>
  <c r="D41" i="3"/>
  <c r="C41" i="3"/>
  <c r="C40" i="3"/>
  <c r="A14" i="4"/>
  <c r="A15" i="4" s="1"/>
  <c r="C15" i="4"/>
  <c r="C14" i="4"/>
  <c r="C13" i="4"/>
  <c r="C12" i="4"/>
  <c r="C11" i="4"/>
  <c r="C10" i="4"/>
  <c r="C6" i="4"/>
  <c r="C5" i="4"/>
  <c r="A10" i="4"/>
  <c r="A11" i="4" s="1"/>
  <c r="A12" i="4" s="1"/>
  <c r="A13" i="4" s="1"/>
  <c r="A5" i="4"/>
  <c r="A6" i="4" s="1"/>
  <c r="A7" i="4" s="1"/>
  <c r="C8" i="3" l="1"/>
  <c r="D8" i="3"/>
  <c r="C9" i="3"/>
  <c r="D9" i="3"/>
  <c r="D47" i="3"/>
  <c r="D50" i="3"/>
  <c r="D49" i="3" s="1"/>
  <c r="C50" i="3"/>
  <c r="C49" i="3" s="1"/>
  <c r="C112" i="2"/>
  <c r="B112" i="2"/>
  <c r="D35" i="3"/>
  <c r="C35" i="3"/>
  <c r="D20" i="3"/>
  <c r="C20" i="3"/>
  <c r="C89" i="2"/>
  <c r="D29" i="3" s="1"/>
  <c r="B89" i="2"/>
  <c r="C29" i="3" s="1"/>
  <c r="C96" i="2"/>
  <c r="B96" i="2"/>
  <c r="C105" i="2"/>
  <c r="D28" i="3" s="1"/>
  <c r="B105" i="2"/>
  <c r="C41" i="2"/>
  <c r="C47" i="2"/>
  <c r="C54" i="2"/>
  <c r="D6" i="3" s="1"/>
  <c r="C59" i="2"/>
  <c r="C69" i="2"/>
  <c r="D42" i="3" s="1"/>
  <c r="B69" i="2"/>
  <c r="C42" i="3" s="1"/>
  <c r="B59" i="2"/>
  <c r="B54" i="2"/>
  <c r="C6" i="3" s="1"/>
  <c r="B47" i="2"/>
  <c r="B41" i="2"/>
  <c r="C13" i="3" s="1"/>
  <c r="C12" i="3" s="1"/>
  <c r="C16" i="2"/>
  <c r="D6" i="5" s="1"/>
  <c r="C25" i="2"/>
  <c r="C21" i="2"/>
  <c r="B22" i="2"/>
  <c r="B25" i="2" s="1"/>
  <c r="B21" i="2"/>
  <c r="B16" i="2"/>
  <c r="C8" i="2"/>
  <c r="B8" i="2"/>
  <c r="D7" i="5" l="1"/>
  <c r="C47" i="3"/>
  <c r="D48" i="3"/>
  <c r="C7" i="4"/>
  <c r="C5" i="5"/>
  <c r="B48" i="2"/>
  <c r="C36" i="3" s="1"/>
  <c r="C7" i="3"/>
  <c r="D34" i="3"/>
  <c r="D5" i="5"/>
  <c r="C48" i="2"/>
  <c r="D7" i="3"/>
  <c r="D46" i="3"/>
  <c r="C6" i="5"/>
  <c r="C21" i="3"/>
  <c r="C7" i="5"/>
  <c r="C46" i="3"/>
  <c r="D13" i="3"/>
  <c r="D12" i="3" s="1"/>
  <c r="D10" i="3"/>
  <c r="D11" i="3" s="1"/>
  <c r="D5" i="3"/>
  <c r="C10" i="3"/>
  <c r="C11" i="3" s="1"/>
  <c r="C5" i="3"/>
  <c r="D4" i="3"/>
  <c r="C4" i="3"/>
  <c r="D39" i="3"/>
  <c r="C27" i="3"/>
  <c r="C18" i="3"/>
  <c r="C17" i="3" s="1"/>
  <c r="D27" i="3"/>
  <c r="D18" i="3"/>
  <c r="D17" i="3" s="1"/>
  <c r="C39" i="3"/>
  <c r="C16" i="3"/>
  <c r="C34" i="3"/>
  <c r="D21" i="3"/>
  <c r="D26" i="3"/>
  <c r="D19" i="3"/>
  <c r="C19" i="3"/>
  <c r="C26" i="3"/>
  <c r="D36" i="3"/>
  <c r="D16" i="3"/>
  <c r="C60" i="2"/>
  <c r="B60" i="2"/>
  <c r="C48" i="3" l="1"/>
  <c r="C70" i="2"/>
  <c r="D33" i="3" s="1"/>
  <c r="D24" i="3"/>
  <c r="D25" i="3"/>
  <c r="B70" i="2"/>
  <c r="C33" i="3" s="1"/>
  <c r="C24" i="3"/>
  <c r="C25" i="3" l="1"/>
</calcChain>
</file>

<file path=xl/sharedStrings.xml><?xml version="1.0" encoding="utf-8"?>
<sst xmlns="http://schemas.openxmlformats.org/spreadsheetml/2006/main" count="185" uniqueCount="175">
  <si>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</si>
  <si>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</si>
  <si>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</si>
  <si>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</si>
  <si>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</si>
  <si>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</si>
  <si>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</si>
  <si>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</si>
  <si>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</si>
  <si>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</si>
  <si>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</si>
  <si>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</si>
  <si>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</si>
  <si>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</si>
  <si>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</si>
  <si>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</si>
  <si>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</si>
  <si>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</si>
  <si>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</si>
  <si>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</si>
  <si>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</si>
  <si>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</si>
  <si>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</si>
  <si>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</si>
  <si>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</si>
  <si>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</si>
  <si>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</si>
  <si>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</si>
  <si>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</si>
  <si>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</si>
  <si>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</si>
  <si>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</si>
  <si>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</si>
  <si>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</si>
  <si>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</si>
  <si>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</si>
  <si>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</si>
  <si>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</si>
  <si>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</si>
  <si>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</si>
  <si>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</si>
  <si>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</si>
  <si>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</si>
  <si>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</si>
  <si>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</si>
  <si>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</si>
  <si>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</si>
  <si>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</si>
  <si>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</si>
  <si>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</si>
  <si>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</si>
  <si>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</si>
  <si>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</si>
  <si>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</si>
  <si>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</si>
  <si>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</si>
  <si>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</si>
  <si>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</si>
  <si>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</si>
  <si>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</si>
  <si>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</si>
  <si>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</si>
  <si>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 xml:space="preserve">Product </t>
  </si>
  <si>
    <t xml:space="preserve">Services </t>
  </si>
  <si>
    <t xml:space="preserve">Total net sales </t>
  </si>
  <si>
    <t xml:space="preserve">Opperating expenses: </t>
  </si>
  <si>
    <t xml:space="preserve">Cost of sales </t>
  </si>
  <si>
    <t>Fulfilment</t>
  </si>
  <si>
    <t xml:space="preserve">Technology and content </t>
  </si>
  <si>
    <t xml:space="preserve">Sales and Mrketing </t>
  </si>
  <si>
    <t xml:space="preserve">General administrative </t>
  </si>
  <si>
    <t>Other operating expense (income), net</t>
  </si>
  <si>
    <t>Total operating expenses</t>
  </si>
  <si>
    <t xml:space="preserve">Operating income </t>
  </si>
  <si>
    <t xml:space="preserve">Interest income </t>
  </si>
  <si>
    <t xml:space="preserve">Interest expense 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</si>
  <si>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</si>
  <si>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</si>
  <si>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</si>
  <si>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</si>
  <si>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</si>
  <si>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</si>
  <si>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 xml:space="preserve">Earnings per share: </t>
  </si>
  <si>
    <t>Basic</t>
  </si>
  <si>
    <t>Diluted</t>
  </si>
  <si>
    <t>Weighted-average shares used in computation of earnings per share:</t>
  </si>
  <si>
    <t>Years ended December 31,</t>
  </si>
  <si>
    <t>As at December 31,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</si>
  <si>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</si>
  <si>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</si>
  <si>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</si>
  <si>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</si>
  <si>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</si>
  <si>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</si>
  <si>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</si>
  <si>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</si>
  <si>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</si>
  <si>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</si>
  <si>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</si>
  <si>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</si>
  <si>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</si>
  <si>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</si>
  <si>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</si>
  <si>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</si>
  <si>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</si>
  <si>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</si>
  <si>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Property and equipment, net</t>
  </si>
  <si>
    <t>Opperating leases</t>
  </si>
  <si>
    <t>Goodwill</t>
  </si>
  <si>
    <t>Other assets</t>
  </si>
  <si>
    <t>Accrued expenses and others</t>
  </si>
  <si>
    <t>Unearned revenue</t>
  </si>
  <si>
    <t xml:space="preserve">Long-term lease liabilities </t>
  </si>
  <si>
    <t xml:space="preserve">Longterm debt </t>
  </si>
  <si>
    <t xml:space="preserve">Other long-term liabilities </t>
  </si>
  <si>
    <t xml:space="preserve">Total non current liabilities </t>
  </si>
  <si>
    <t>Preferred stock ($0.01 par value; 500 shares authorised; no shares issued or outstanding)</t>
  </si>
  <si>
    <t>Common stock ($0.01 par value; 100,000 shares authorised; 10,644 and 10,757 shares issued; 10,175 and 10,242 shares outstanding)</t>
  </si>
  <si>
    <t xml:space="preserve">Treasury stock, at cost </t>
  </si>
  <si>
    <t xml:space="preserve">Additional paid-in capital </t>
  </si>
  <si>
    <t>Accumulated other comprehensive income (loss)</t>
  </si>
  <si>
    <t>Operating activities:</t>
  </si>
  <si>
    <t>Adjustments to reconcile net income to cash generated by operating</t>
  </si>
  <si>
    <t>Changes in operating assets and liabilities: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</si>
  <si>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</si>
  <si>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</si>
  <si>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</si>
  <si>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</si>
  <si>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</si>
  <si>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</si>
  <si>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</si>
  <si>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</si>
  <si>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</si>
  <si>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</si>
  <si>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Cash, cash equivalents and restricted cash, beginning of balances</t>
  </si>
  <si>
    <t xml:space="preserve">Depreciation and amortization of property and equipment and capitlized content costs, operating lease assets and other </t>
  </si>
  <si>
    <t>Stock-based compensations</t>
  </si>
  <si>
    <t xml:space="preserve">Other expense (income), net </t>
  </si>
  <si>
    <t xml:space="preserve">Deferred income taxes </t>
  </si>
  <si>
    <t xml:space="preserve">Accounts recievable, net and other </t>
  </si>
  <si>
    <t>Accrued expenses and other</t>
  </si>
  <si>
    <t xml:space="preserve">Unearned revenue </t>
  </si>
  <si>
    <t xml:space="preserve">Purchases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</si>
  <si>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</si>
  <si>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</si>
  <si>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</si>
  <si>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Purchases of marketable securities </t>
  </si>
  <si>
    <t xml:space="preserve">Common stock repurchased </t>
  </si>
  <si>
    <t xml:space="preserve">Proceeds from hort-term debt, and other </t>
  </si>
  <si>
    <t>Repayments of short-term debt, and other</t>
  </si>
  <si>
    <t xml:space="preserve">Proceeds frm long-term debt </t>
  </si>
  <si>
    <t xml:space="preserve">Principal repayments of finance leases </t>
  </si>
  <si>
    <t xml:space="preserve">Repayments of long-term debt </t>
  </si>
  <si>
    <t xml:space="preserve">Principal repayments of financing obligations </t>
  </si>
  <si>
    <t>Foreign currency effecrt on cash, cash equivalents, and restricted cash</t>
  </si>
  <si>
    <t xml:space="preserve">     </t>
  </si>
  <si>
    <t>% Growth rate calculated from 2020 to 2022</t>
  </si>
  <si>
    <t>Growth Rate</t>
  </si>
  <si>
    <t>Sales Growth Rates</t>
  </si>
  <si>
    <t>Product Sales Growth Rate</t>
  </si>
  <si>
    <t>Services Sales Growth Rate</t>
  </si>
  <si>
    <t>Total Net Sales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</si>
  <si>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</si>
  <si>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</si>
  <si>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</si>
  <si>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</si>
  <si>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</si>
  <si>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>Property, Plant and Equipment, Net Growth Rate</t>
  </si>
  <si>
    <t>Other Non-Current Assets Growth Rate</t>
  </si>
  <si>
    <t xml:space="preserve">Calculated Margins as a Percentage of Net Sales </t>
  </si>
  <si>
    <t>COGS (Cost of Goods Sold)</t>
  </si>
  <si>
    <t xml:space="preserve">Operating Income </t>
  </si>
  <si>
    <t xml:space="preserve">Net Profit </t>
  </si>
  <si>
    <t>Feedback</t>
  </si>
  <si>
    <t>Link row 57 for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</si>
</sst>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165" fontId="2" fillId="0" borderId="0" xfId="1" applyNumberFormat="1" applyFont="1" applyBorder="1"/>
    <xf numFmtId="0" fontId="0" fillId="0" borderId="0" xfId="0" applyAlignment="1">
      <alignment horizontal="left"/>
    </xf>
    <xf numFmtId="0" fontId="2" fillId="0" borderId="3" xfId="0" applyFont="1" applyBorder="1"/>
    <xf numFmtId="165" fontId="2" fillId="0" borderId="3" xfId="1" applyNumberFormat="1" applyFont="1" applyBorder="1"/>
    <xf numFmtId="0" fontId="2" fillId="0" borderId="2" xfId="0" applyFont="1" applyBorder="1" applyAlignment="1">
      <alignment horizontal="left"/>
    </xf>
    <xf numFmtId="165" fontId="1" fillId="0" borderId="0" xfId="1" applyNumberFormat="1" applyFont="1" applyBorder="1"/>
    <xf numFmtId="165" fontId="1" fillId="0" borderId="0" xfId="1" applyNumberFormat="1" applyFont="1"/>
    <xf numFmtId="164" fontId="0" fillId="0" borderId="0" xfId="1" applyFont="1"/>
    <xf numFmtId="164" fontId="2" fillId="0" borderId="0" xfId="1" applyFont="1" applyBorder="1"/>
    <xf numFmtId="164" fontId="2" fillId="0" borderId="0" xfId="1" applyFont="1"/>
    <xf numFmtId="164" fontId="2" fillId="0" borderId="3" xfId="1" applyFont="1" applyBorder="1"/>
    <xf numFmtId="165" fontId="0" fillId="0" borderId="0" xfId="1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165" fontId="2" fillId="0" borderId="4" xfId="0" applyNumberFormat="1" applyFont="1" applyBorder="1"/>
    <xf numFmtId="165" fontId="0" fillId="0" borderId="4" xfId="0" applyNumberFormat="1" applyBorder="1"/>
    <xf numFmtId="0" fontId="0" fillId="0" borderId="4" xfId="0" applyBorder="1"/>
    <xf numFmtId="165" fontId="2" fillId="0" borderId="2" xfId="0" applyNumberFormat="1" applyFont="1" applyBorder="1"/>
    <xf numFmtId="10" fontId="0" fillId="0" borderId="0" xfId="0" applyNumberFormat="1"/>
    <xf numFmtId="165" fontId="0" fillId="0" borderId="0" xfId="1" applyNumberFormat="1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3" sqref="A3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155</v>
      </c>
    </row>
    <row r="3" spans="1:1" x14ac:dyDescent="0.3">
      <c r="A3" s="2" t="s">
        <v>59</v>
      </c>
    </row>
    <row r="4" spans="1:1" x14ac:dyDescent="0.3">
      <c r="A4" s="5" t="s">
        <v>4</v>
      </c>
    </row>
    <row r="5" spans="1:1" x14ac:dyDescent="0.3">
      <c r="A5" s="6" t="s">
        <v>0</v>
      </c>
    </row>
    <row r="7" spans="1:1" x14ac:dyDescent="0.3">
      <c r="A7" s="2" t="s">
        <v>57</v>
      </c>
    </row>
    <row r="8" spans="1:1" x14ac:dyDescent="0.3">
      <c r="A8" s="2" t="s">
        <v>58</v>
      </c>
    </row>
    <row r="9" spans="1:1" ht="28.8" x14ac:dyDescent="0.3">
      <c r="A9" s="2" t="s">
        <v>1</v>
      </c>
    </row>
    <row r="10" spans="1:1" x14ac:dyDescent="0.3">
      <c r="A10" s="2" t="s">
        <v>5</v>
      </c>
    </row>
    <row r="11" spans="1:1" x14ac:dyDescent="0.3">
      <c r="A11" s="2" t="s">
        <v>3</v>
      </c>
    </row>
    <row r="13" spans="1:1" x14ac:dyDescent="0.3">
      <c r="A13" s="4" t="s">
        <v>2</v>
      </c>
    </row>
    <row r="14" spans="1:1" x14ac:dyDescent="0.3">
      <c r="A14" s="2" t="s">
        <v>6</v>
      </c>
    </row>
    <row r="15" spans="1:1" x14ac:dyDescent="0.3">
      <c r="A15" s="2" t="s">
        <v>7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37" zoomScaleNormal="100" workbookViewId="0">
      <selection activeCell="C60" sqref="C60"/>
    </sheetView>
  </sheetViews>
  <sheetFormatPr defaultColWidth="8.77734375" defaultRowHeight="14.4" x14ac:dyDescent="0.3"/>
  <cols>
    <col min="1" max="1" width="61.109375" customWidth="1"/>
    <col min="2" max="3" width="11.44140625" bestFit="1" customWidth="1"/>
    <col min="5" max="5" width="9.109375" customWidth="1"/>
  </cols>
  <sheetData>
    <row r="1" spans="1:10" ht="60" customHeight="1" x14ac:dyDescent="0.3">
      <c r="A1" s="7" t="s">
        <v>55</v>
      </c>
      <c r="B1" s="42" t="s">
        <v>8</v>
      </c>
      <c r="C1" s="42"/>
      <c r="D1" s="42"/>
      <c r="E1" s="42"/>
      <c r="F1" s="42"/>
      <c r="G1" s="42"/>
      <c r="H1" s="42"/>
      <c r="I1" s="42"/>
      <c r="J1" s="42"/>
    </row>
    <row r="2" spans="1:10" x14ac:dyDescent="0.3">
      <c r="A2" s="44" t="s">
        <v>9</v>
      </c>
      <c r="B2" s="44"/>
      <c r="C2" s="44"/>
    </row>
    <row r="3" spans="1:10" x14ac:dyDescent="0.3">
      <c r="B3" s="43" t="s">
        <v>86</v>
      </c>
      <c r="C3" s="43"/>
    </row>
    <row r="4" spans="1:10" x14ac:dyDescent="0.3">
      <c r="B4" s="8">
        <v>2022</v>
      </c>
      <c r="C4" s="8">
        <v>2021</v>
      </c>
    </row>
    <row r="5" spans="1:10" x14ac:dyDescent="0.3">
      <c r="A5" t="s">
        <v>61</v>
      </c>
    </row>
    <row r="6" spans="1:10" x14ac:dyDescent="0.3">
      <c r="A6" s="1" t="s">
        <v>62</v>
      </c>
      <c r="B6" s="9">
        <v>242901</v>
      </c>
      <c r="C6" s="9">
        <v>241787</v>
      </c>
    </row>
    <row r="7" spans="1:10" x14ac:dyDescent="0.3">
      <c r="A7" s="1" t="s">
        <v>63</v>
      </c>
      <c r="B7" s="9">
        <v>271082</v>
      </c>
      <c r="C7" s="9">
        <v>228035</v>
      </c>
    </row>
    <row r="8" spans="1:10" x14ac:dyDescent="0.3">
      <c r="A8" s="10" t="s">
        <v>64</v>
      </c>
      <c r="B8" s="11">
        <f>B6+B7</f>
        <v>513983</v>
      </c>
      <c r="C8" s="11">
        <f>C6+C7</f>
        <v>469822</v>
      </c>
      <c r="E8" s="8"/>
      <c r="F8" s="8"/>
    </row>
    <row r="9" spans="1:10" x14ac:dyDescent="0.3">
      <c r="A9" t="s">
        <v>65</v>
      </c>
      <c r="B9" s="9"/>
      <c r="C9" s="9"/>
    </row>
    <row r="10" spans="1:10" x14ac:dyDescent="0.3">
      <c r="A10" s="1" t="s">
        <v>66</v>
      </c>
      <c r="B10" s="9">
        <v>288831</v>
      </c>
      <c r="C10" s="9">
        <v>272344</v>
      </c>
    </row>
    <row r="11" spans="1:10" x14ac:dyDescent="0.3">
      <c r="A11" s="1" t="s">
        <v>67</v>
      </c>
      <c r="B11" s="9">
        <v>84299</v>
      </c>
      <c r="C11" s="9">
        <v>75111</v>
      </c>
    </row>
    <row r="12" spans="1:10" x14ac:dyDescent="0.3">
      <c r="A12" s="1" t="s">
        <v>68</v>
      </c>
      <c r="B12" s="9">
        <v>73213</v>
      </c>
      <c r="C12" s="9">
        <v>56052</v>
      </c>
      <c r="E12" s="8"/>
      <c r="F12" s="8"/>
    </row>
    <row r="13" spans="1:10" x14ac:dyDescent="0.3">
      <c r="A13" s="1" t="s">
        <v>69</v>
      </c>
      <c r="B13" s="9">
        <v>42238</v>
      </c>
      <c r="C13" s="9">
        <v>32551</v>
      </c>
      <c r="E13" s="8"/>
      <c r="F13" s="8"/>
    </row>
    <row r="14" spans="1:10" x14ac:dyDescent="0.3">
      <c r="A14" s="1" t="s">
        <v>70</v>
      </c>
      <c r="B14" s="9">
        <v>11891</v>
      </c>
      <c r="C14" s="9">
        <v>8823</v>
      </c>
    </row>
    <row r="15" spans="1:10" x14ac:dyDescent="0.3">
      <c r="A15" s="1" t="s">
        <v>71</v>
      </c>
      <c r="B15" s="9">
        <v>1263</v>
      </c>
      <c r="C15" s="9">
        <v>62</v>
      </c>
    </row>
    <row r="16" spans="1:10" x14ac:dyDescent="0.3">
      <c r="A16" s="23" t="s">
        <v>72</v>
      </c>
      <c r="B16" s="24">
        <f>B10+B11+B12+B13+B14+B15</f>
        <v>501735</v>
      </c>
      <c r="C16" s="24">
        <f>C10+C11+C12+C13+C14+C15</f>
        <v>444943</v>
      </c>
    </row>
    <row r="17" spans="1:6" x14ac:dyDescent="0.3">
      <c r="A17" t="s">
        <v>73</v>
      </c>
      <c r="B17" s="26">
        <v>12248</v>
      </c>
      <c r="C17" s="26">
        <v>24879</v>
      </c>
      <c r="E17" s="8"/>
    </row>
    <row r="18" spans="1:6" x14ac:dyDescent="0.3">
      <c r="A18" s="22" t="s">
        <v>74</v>
      </c>
      <c r="B18" s="9">
        <v>989</v>
      </c>
      <c r="C18" s="27">
        <v>448</v>
      </c>
      <c r="E18" s="8"/>
    </row>
    <row r="19" spans="1:6" x14ac:dyDescent="0.3">
      <c r="A19" s="22" t="s">
        <v>75</v>
      </c>
      <c r="B19" s="9">
        <v>-2367</v>
      </c>
      <c r="C19" s="27">
        <v>-1809</v>
      </c>
    </row>
    <row r="20" spans="1:6" x14ac:dyDescent="0.3">
      <c r="A20" s="22" t="s">
        <v>76</v>
      </c>
      <c r="B20" s="9">
        <v>-16806</v>
      </c>
      <c r="C20" s="27">
        <v>14633</v>
      </c>
      <c r="E20" s="8"/>
    </row>
    <row r="21" spans="1:6" x14ac:dyDescent="0.3">
      <c r="A21" s="23" t="s">
        <v>77</v>
      </c>
      <c r="B21" s="24">
        <f>B18+B19+B20</f>
        <v>-18184</v>
      </c>
      <c r="C21" s="24">
        <f>C18+C19+C20</f>
        <v>13272</v>
      </c>
    </row>
    <row r="22" spans="1:6" s="8" customFormat="1" x14ac:dyDescent="0.3">
      <c r="A22" t="s">
        <v>78</v>
      </c>
      <c r="B22" s="26">
        <f>B20+B19+B18+B17</f>
        <v>-5936</v>
      </c>
      <c r="C22" s="26">
        <v>38151</v>
      </c>
    </row>
    <row r="23" spans="1:6" s="8" customFormat="1" x14ac:dyDescent="0.3">
      <c r="A23" s="22" t="s">
        <v>79</v>
      </c>
      <c r="B23" s="26">
        <v>3217</v>
      </c>
      <c r="C23" s="26">
        <v>-4791</v>
      </c>
      <c r="E23"/>
      <c r="F23"/>
    </row>
    <row r="24" spans="1:6" s="8" customFormat="1" x14ac:dyDescent="0.3">
      <c r="A24" s="22" t="s">
        <v>80</v>
      </c>
      <c r="B24" s="26">
        <v>-3</v>
      </c>
      <c r="C24" s="21"/>
      <c r="E24"/>
      <c r="F24"/>
    </row>
    <row r="25" spans="1:6" s="8" customFormat="1" ht="15" thickBot="1" x14ac:dyDescent="0.35">
      <c r="A25" s="25" t="s">
        <v>81</v>
      </c>
      <c r="B25" s="13">
        <f>B22+B23+B24</f>
        <v>-2722</v>
      </c>
      <c r="C25" s="13">
        <f>C22+C23+C24</f>
        <v>33360</v>
      </c>
      <c r="E25"/>
    </row>
    <row r="26" spans="1:6" ht="15" thickTop="1" x14ac:dyDescent="0.3">
      <c r="A26" t="s">
        <v>82</v>
      </c>
    </row>
    <row r="27" spans="1:6" x14ac:dyDescent="0.3">
      <c r="A27" s="1" t="s">
        <v>83</v>
      </c>
      <c r="B27" s="14">
        <v>0.27</v>
      </c>
      <c r="C27" s="14">
        <v>3.3</v>
      </c>
    </row>
    <row r="28" spans="1:6" x14ac:dyDescent="0.3">
      <c r="A28" s="1" t="s">
        <v>84</v>
      </c>
      <c r="B28" s="14">
        <v>0.27</v>
      </c>
      <c r="C28" s="14">
        <v>3.24</v>
      </c>
    </row>
    <row r="29" spans="1:6" x14ac:dyDescent="0.3">
      <c r="A29" t="s">
        <v>85</v>
      </c>
    </row>
    <row r="30" spans="1:6" x14ac:dyDescent="0.3">
      <c r="A30" s="1" t="s">
        <v>83</v>
      </c>
      <c r="B30" s="15">
        <v>10189</v>
      </c>
      <c r="C30" s="15">
        <v>10117</v>
      </c>
    </row>
    <row r="31" spans="1:6" x14ac:dyDescent="0.3">
      <c r="A31" s="1" t="s">
        <v>84</v>
      </c>
      <c r="B31" s="15">
        <v>10189</v>
      </c>
      <c r="C31" s="15">
        <v>10296</v>
      </c>
    </row>
    <row r="33" spans="1:3" x14ac:dyDescent="0.3">
      <c r="A33" s="44" t="s">
        <v>11</v>
      </c>
      <c r="B33" s="44"/>
      <c r="C33" s="44"/>
    </row>
    <row r="34" spans="1:3" x14ac:dyDescent="0.3">
      <c r="B34" s="43" t="s">
        <v>87</v>
      </c>
      <c r="C34" s="43"/>
    </row>
    <row r="35" spans="1:3" x14ac:dyDescent="0.3">
      <c r="B35" s="8">
        <v>2022</v>
      </c>
      <c r="C35" s="8">
        <v>2021</v>
      </c>
    </row>
    <row r="36" spans="1:3" x14ac:dyDescent="0.3">
      <c r="A36" t="s">
        <v>88</v>
      </c>
    </row>
    <row r="37" spans="1:3" x14ac:dyDescent="0.3">
      <c r="A37" s="1" t="s">
        <v>89</v>
      </c>
      <c r="B37" s="9">
        <v>53888</v>
      </c>
      <c r="C37" s="9">
        <v>36220</v>
      </c>
    </row>
    <row r="38" spans="1:3" x14ac:dyDescent="0.3">
      <c r="A38" s="1" t="s">
        <v>90</v>
      </c>
      <c r="B38" s="40">
        <v>16138</v>
      </c>
      <c r="C38" s="40">
        <v>59829</v>
      </c>
    </row>
    <row r="39" spans="1:3" x14ac:dyDescent="0.3">
      <c r="A39" s="1" t="s">
        <v>92</v>
      </c>
      <c r="B39" s="9">
        <v>34405</v>
      </c>
      <c r="C39" s="9">
        <v>32640</v>
      </c>
    </row>
    <row r="40" spans="1:3" x14ac:dyDescent="0.3">
      <c r="A40" s="1" t="s">
        <v>91</v>
      </c>
      <c r="B40" s="9">
        <v>42360</v>
      </c>
      <c r="C40" s="9">
        <v>32891</v>
      </c>
    </row>
    <row r="41" spans="1:3" x14ac:dyDescent="0.3">
      <c r="A41" s="10" t="s">
        <v>93</v>
      </c>
      <c r="B41" s="11">
        <f>B40+B39+B38+B37</f>
        <v>146791</v>
      </c>
      <c r="C41" s="11">
        <f>C40+C39+C38+C37</f>
        <v>161580</v>
      </c>
    </row>
    <row r="42" spans="1:3" x14ac:dyDescent="0.3">
      <c r="A42" t="s">
        <v>94</v>
      </c>
      <c r="B42" s="9"/>
      <c r="C42" s="9"/>
    </row>
    <row r="43" spans="1:3" x14ac:dyDescent="0.3">
      <c r="A43" s="1" t="s">
        <v>106</v>
      </c>
      <c r="B43" s="9">
        <v>186791</v>
      </c>
      <c r="C43" s="9">
        <v>160281</v>
      </c>
    </row>
    <row r="44" spans="1:3" x14ac:dyDescent="0.3">
      <c r="A44" s="1" t="s">
        <v>107</v>
      </c>
      <c r="B44" s="9">
        <v>66123</v>
      </c>
      <c r="C44" s="9">
        <v>56082</v>
      </c>
    </row>
    <row r="45" spans="1:3" x14ac:dyDescent="0.3">
      <c r="A45" s="1" t="s">
        <v>108</v>
      </c>
      <c r="B45" s="9">
        <v>20288</v>
      </c>
      <c r="C45" s="9">
        <v>15371</v>
      </c>
    </row>
    <row r="46" spans="1:3" x14ac:dyDescent="0.3">
      <c r="A46" s="1" t="s">
        <v>109</v>
      </c>
      <c r="B46" s="9">
        <v>42758</v>
      </c>
      <c r="C46" s="9">
        <v>27235</v>
      </c>
    </row>
    <row r="47" spans="1:3" x14ac:dyDescent="0.3">
      <c r="A47" s="10" t="s">
        <v>95</v>
      </c>
      <c r="B47" s="11">
        <f>B43+B44+B45+B46</f>
        <v>315960</v>
      </c>
      <c r="C47" s="11">
        <f>C43+C44+C45+C46</f>
        <v>258969</v>
      </c>
    </row>
    <row r="48" spans="1:3" ht="15" thickBot="1" x14ac:dyDescent="0.35">
      <c r="A48" s="12" t="s">
        <v>96</v>
      </c>
      <c r="B48" s="13">
        <f>B41+B43+B44+B45+B46</f>
        <v>462751</v>
      </c>
      <c r="C48" s="13">
        <f>C41+C43+C44+C45+C46</f>
        <v>420549</v>
      </c>
    </row>
    <row r="49" spans="1:3" ht="15" thickTop="1" x14ac:dyDescent="0.3"/>
    <row r="50" spans="1:3" x14ac:dyDescent="0.3">
      <c r="A50" t="s">
        <v>97</v>
      </c>
    </row>
    <row r="51" spans="1:3" x14ac:dyDescent="0.3">
      <c r="A51" s="1" t="s">
        <v>98</v>
      </c>
      <c r="B51" s="9">
        <v>79600</v>
      </c>
      <c r="C51" s="9">
        <v>78664</v>
      </c>
    </row>
    <row r="52" spans="1:3" x14ac:dyDescent="0.3">
      <c r="A52" s="1" t="s">
        <v>110</v>
      </c>
      <c r="B52" s="9">
        <v>62566</v>
      </c>
      <c r="C52" s="9">
        <v>51775</v>
      </c>
    </row>
    <row r="53" spans="1:3" x14ac:dyDescent="0.3">
      <c r="A53" s="1" t="s">
        <v>111</v>
      </c>
      <c r="B53" s="9">
        <v>13227</v>
      </c>
      <c r="C53" s="9">
        <v>11827</v>
      </c>
    </row>
    <row r="54" spans="1:3" x14ac:dyDescent="0.3">
      <c r="A54" s="10" t="s">
        <v>99</v>
      </c>
      <c r="B54" s="11">
        <f>B51+B52+B53</f>
        <v>155393</v>
      </c>
      <c r="C54" s="11">
        <f>C51+C52+C53</f>
        <v>142266</v>
      </c>
    </row>
    <row r="55" spans="1:3" x14ac:dyDescent="0.3">
      <c r="A55" t="s">
        <v>100</v>
      </c>
      <c r="B55" s="9"/>
      <c r="C55" s="9"/>
    </row>
    <row r="56" spans="1:3" x14ac:dyDescent="0.3">
      <c r="A56" s="1" t="s">
        <v>112</v>
      </c>
      <c r="B56" s="9">
        <v>72968</v>
      </c>
      <c r="C56" s="9">
        <v>67651</v>
      </c>
    </row>
    <row r="57" spans="1:3" x14ac:dyDescent="0.3">
      <c r="A57" s="1" t="s">
        <v>113</v>
      </c>
      <c r="B57" s="9">
        <v>67150</v>
      </c>
      <c r="C57" s="9">
        <v>48744</v>
      </c>
    </row>
    <row r="58" spans="1:3" x14ac:dyDescent="0.3">
      <c r="A58" s="1" t="s">
        <v>114</v>
      </c>
      <c r="B58" s="9">
        <v>21121</v>
      </c>
      <c r="C58" s="9">
        <v>23643</v>
      </c>
    </row>
    <row r="59" spans="1:3" s="28" customFormat="1" x14ac:dyDescent="0.3">
      <c r="A59" s="31" t="s">
        <v>115</v>
      </c>
      <c r="B59" s="31">
        <f>B56+B57+B58</f>
        <v>161239</v>
      </c>
      <c r="C59" s="31">
        <f>C56+C57+C58</f>
        <v>140038</v>
      </c>
    </row>
    <row r="60" spans="1:3" s="28" customFormat="1" x14ac:dyDescent="0.3">
      <c r="A60" s="30" t="s">
        <v>101</v>
      </c>
      <c r="B60" s="29">
        <f>B59+B54</f>
        <v>316632</v>
      </c>
      <c r="C60" s="29">
        <f>C59+C54</f>
        <v>282304</v>
      </c>
    </row>
    <row r="61" spans="1:3" x14ac:dyDescent="0.3">
      <c r="A61" s="29"/>
      <c r="B61" s="9"/>
      <c r="C61" s="9"/>
    </row>
    <row r="62" spans="1:3" x14ac:dyDescent="0.3">
      <c r="A62" t="s">
        <v>102</v>
      </c>
      <c r="B62" s="9"/>
      <c r="C62" s="9"/>
    </row>
    <row r="63" spans="1:3" x14ac:dyDescent="0.3">
      <c r="A63" s="1" t="s">
        <v>116</v>
      </c>
      <c r="B63" s="9"/>
      <c r="C63" s="9"/>
    </row>
    <row r="64" spans="1:3" x14ac:dyDescent="0.3">
      <c r="A64" s="1" t="s">
        <v>117</v>
      </c>
      <c r="B64" s="9">
        <v>108</v>
      </c>
      <c r="C64" s="9">
        <v>106</v>
      </c>
    </row>
    <row r="65" spans="1:3" x14ac:dyDescent="0.3">
      <c r="A65" s="1" t="s">
        <v>118</v>
      </c>
      <c r="B65" s="9">
        <v>-7837</v>
      </c>
      <c r="C65" s="9">
        <v>-1837</v>
      </c>
    </row>
    <row r="66" spans="1:3" x14ac:dyDescent="0.3">
      <c r="A66" s="1" t="s">
        <v>119</v>
      </c>
      <c r="B66">
        <v>75066</v>
      </c>
      <c r="C66" s="9">
        <v>55437</v>
      </c>
    </row>
    <row r="67" spans="1:3" x14ac:dyDescent="0.3">
      <c r="A67" s="1" t="s">
        <v>120</v>
      </c>
      <c r="B67" s="9">
        <v>-4487</v>
      </c>
      <c r="C67" s="9">
        <v>-1376</v>
      </c>
    </row>
    <row r="68" spans="1:3" x14ac:dyDescent="0.3">
      <c r="A68" s="1" t="s">
        <v>103</v>
      </c>
      <c r="B68" s="9">
        <v>83193</v>
      </c>
      <c r="C68" s="9">
        <v>85915</v>
      </c>
    </row>
    <row r="69" spans="1:3" x14ac:dyDescent="0.3">
      <c r="A69" s="10" t="s">
        <v>104</v>
      </c>
      <c r="B69" s="11">
        <f>B64+B65+B66+B67+B68</f>
        <v>146043</v>
      </c>
      <c r="C69" s="11">
        <f>C64+C65+C66+C67+C68</f>
        <v>138245</v>
      </c>
    </row>
    <row r="70" spans="1:3" ht="15" thickBot="1" x14ac:dyDescent="0.35">
      <c r="A70" s="12" t="s">
        <v>105</v>
      </c>
      <c r="B70" s="13">
        <f>B69+B60</f>
        <v>462675</v>
      </c>
      <c r="C70" s="13">
        <f>C69+C60</f>
        <v>420549</v>
      </c>
    </row>
    <row r="71" spans="1:3" ht="15" thickTop="1" x14ac:dyDescent="0.3"/>
    <row r="72" spans="1:3" x14ac:dyDescent="0.3">
      <c r="A72" s="44" t="s">
        <v>12</v>
      </c>
      <c r="B72" s="44"/>
      <c r="C72" s="44"/>
    </row>
    <row r="73" spans="1:3" x14ac:dyDescent="0.3">
      <c r="B73" s="43" t="s">
        <v>60</v>
      </c>
      <c r="C73" s="43"/>
    </row>
    <row r="74" spans="1:3" x14ac:dyDescent="0.3">
      <c r="B74" s="8">
        <v>2022</v>
      </c>
      <c r="C74" s="8">
        <v>2021</v>
      </c>
    </row>
    <row r="75" spans="1:3" x14ac:dyDescent="0.3">
      <c r="A75" s="8" t="s">
        <v>134</v>
      </c>
      <c r="B75" s="33">
        <v>36477</v>
      </c>
      <c r="C75" s="33">
        <v>42377</v>
      </c>
    </row>
    <row r="76" spans="1:3" x14ac:dyDescent="0.3">
      <c r="A76" t="s">
        <v>121</v>
      </c>
      <c r="B76" s="33"/>
      <c r="C76" s="21"/>
    </row>
    <row r="77" spans="1:3" x14ac:dyDescent="0.3">
      <c r="A77" s="16" t="s">
        <v>81</v>
      </c>
      <c r="B77" s="33">
        <v>-2722</v>
      </c>
      <c r="C77" s="33">
        <v>33364</v>
      </c>
    </row>
    <row r="78" spans="1:3" x14ac:dyDescent="0.3">
      <c r="A78" s="1" t="s">
        <v>122</v>
      </c>
      <c r="B78" s="33"/>
      <c r="C78" s="33"/>
    </row>
    <row r="79" spans="1:3" x14ac:dyDescent="0.3">
      <c r="A79" s="17" t="s">
        <v>135</v>
      </c>
      <c r="B79" s="33">
        <v>41921</v>
      </c>
      <c r="C79" s="33">
        <v>34433</v>
      </c>
    </row>
    <row r="80" spans="1:3" x14ac:dyDescent="0.3">
      <c r="A80" s="17" t="s">
        <v>136</v>
      </c>
      <c r="B80" s="33">
        <v>19621</v>
      </c>
      <c r="C80" s="33">
        <v>12757</v>
      </c>
    </row>
    <row r="81" spans="1:3" x14ac:dyDescent="0.3">
      <c r="A81" s="17" t="s">
        <v>137</v>
      </c>
      <c r="B81" s="33">
        <v>16966</v>
      </c>
      <c r="C81" s="33">
        <v>-14306</v>
      </c>
    </row>
    <row r="82" spans="1:3" x14ac:dyDescent="0.3">
      <c r="A82" s="17" t="s">
        <v>138</v>
      </c>
      <c r="B82" s="33">
        <v>-8148</v>
      </c>
      <c r="C82" s="33">
        <v>-310</v>
      </c>
    </row>
    <row r="83" spans="1:3" x14ac:dyDescent="0.3">
      <c r="A83" t="s">
        <v>123</v>
      </c>
      <c r="B83" s="33"/>
      <c r="C83" s="33"/>
    </row>
    <row r="84" spans="1:3" x14ac:dyDescent="0.3">
      <c r="A84" s="1" t="s">
        <v>92</v>
      </c>
      <c r="B84" s="33">
        <v>-2592</v>
      </c>
      <c r="C84" s="33">
        <v>-9487</v>
      </c>
    </row>
    <row r="85" spans="1:3" x14ac:dyDescent="0.3">
      <c r="A85" s="1" t="s">
        <v>139</v>
      </c>
      <c r="B85" s="33">
        <v>-21897</v>
      </c>
      <c r="C85" s="33">
        <v>-18163</v>
      </c>
    </row>
    <row r="86" spans="1:3" x14ac:dyDescent="0.3">
      <c r="A86" s="1" t="s">
        <v>98</v>
      </c>
      <c r="B86" s="33">
        <v>2945</v>
      </c>
      <c r="C86" s="33">
        <v>3602</v>
      </c>
    </row>
    <row r="87" spans="1:3" x14ac:dyDescent="0.3">
      <c r="A87" s="1" t="s">
        <v>140</v>
      </c>
      <c r="B87" s="33">
        <v>-1558</v>
      </c>
      <c r="C87" s="33">
        <v>2123</v>
      </c>
    </row>
    <row r="88" spans="1:3" x14ac:dyDescent="0.3">
      <c r="A88" s="1" t="s">
        <v>141</v>
      </c>
      <c r="B88" s="33">
        <v>2216</v>
      </c>
      <c r="C88" s="33">
        <v>2314</v>
      </c>
    </row>
    <row r="89" spans="1:3" x14ac:dyDescent="0.3">
      <c r="A89" s="10" t="s">
        <v>124</v>
      </c>
      <c r="B89" s="34">
        <f>B77+B79+B80+B81+B82+B84+B85+B86+B87+B88</f>
        <v>46752</v>
      </c>
      <c r="C89" s="34">
        <f>C77+C79+C80+C81+C82+C84+C85+C86+C87+C88</f>
        <v>46327</v>
      </c>
    </row>
    <row r="90" spans="1:3" x14ac:dyDescent="0.3">
      <c r="A90" s="8" t="s">
        <v>125</v>
      </c>
      <c r="B90" s="33"/>
      <c r="C90" s="21"/>
    </row>
    <row r="91" spans="1:3" x14ac:dyDescent="0.3">
      <c r="A91" s="1" t="s">
        <v>142</v>
      </c>
      <c r="B91" s="33">
        <v>-63645</v>
      </c>
      <c r="C91" s="32">
        <v>-61053</v>
      </c>
    </row>
    <row r="92" spans="1:3" x14ac:dyDescent="0.3">
      <c r="A92" s="1" t="s">
        <v>143</v>
      </c>
      <c r="B92" s="33">
        <v>5324</v>
      </c>
      <c r="C92" s="32">
        <v>5657</v>
      </c>
    </row>
    <row r="93" spans="1:3" x14ac:dyDescent="0.3">
      <c r="A93" s="1" t="s">
        <v>144</v>
      </c>
      <c r="B93" s="33">
        <v>-8316</v>
      </c>
      <c r="C93" s="32">
        <v>-1985</v>
      </c>
    </row>
    <row r="94" spans="1:3" x14ac:dyDescent="0.3">
      <c r="A94" s="1" t="s">
        <v>145</v>
      </c>
      <c r="B94" s="33">
        <v>31601</v>
      </c>
      <c r="C94" s="32">
        <v>59384</v>
      </c>
    </row>
    <row r="95" spans="1:3" x14ac:dyDescent="0.3">
      <c r="A95" s="1" t="s">
        <v>146</v>
      </c>
      <c r="B95" s="33">
        <v>-2565</v>
      </c>
      <c r="C95" s="32">
        <v>-60157</v>
      </c>
    </row>
    <row r="96" spans="1:3" x14ac:dyDescent="0.3">
      <c r="A96" s="10" t="s">
        <v>126</v>
      </c>
      <c r="B96" s="34">
        <f>B91+B92+B93+B94+B95</f>
        <v>-37601</v>
      </c>
      <c r="C96" s="34">
        <f>C91+C92+C93+C94+C95</f>
        <v>-58154</v>
      </c>
    </row>
    <row r="97" spans="1:3" x14ac:dyDescent="0.3">
      <c r="A97" s="8" t="s">
        <v>127</v>
      </c>
      <c r="B97" s="33"/>
      <c r="C97" s="32"/>
    </row>
    <row r="98" spans="1:3" x14ac:dyDescent="0.3">
      <c r="A98" s="1" t="s">
        <v>147</v>
      </c>
      <c r="B98" s="33">
        <v>-6000</v>
      </c>
      <c r="C98" s="32"/>
    </row>
    <row r="99" spans="1:3" x14ac:dyDescent="0.3">
      <c r="A99" s="1" t="s">
        <v>148</v>
      </c>
      <c r="B99" s="33">
        <v>41553</v>
      </c>
      <c r="C99" s="26">
        <v>7956</v>
      </c>
    </row>
    <row r="100" spans="1:3" x14ac:dyDescent="0.3">
      <c r="A100" s="1" t="s">
        <v>149</v>
      </c>
      <c r="B100" s="33">
        <v>-37554</v>
      </c>
      <c r="C100" s="32">
        <v>-7753</v>
      </c>
    </row>
    <row r="101" spans="1:3" x14ac:dyDescent="0.3">
      <c r="A101" s="1" t="s">
        <v>150</v>
      </c>
      <c r="B101" s="33">
        <v>21166</v>
      </c>
      <c r="C101" s="32">
        <v>19003</v>
      </c>
    </row>
    <row r="102" spans="1:3" x14ac:dyDescent="0.3">
      <c r="A102" s="1" t="s">
        <v>152</v>
      </c>
      <c r="B102" s="33">
        <v>-1258</v>
      </c>
      <c r="C102" s="32">
        <v>-1590</v>
      </c>
    </row>
    <row r="103" spans="1:3" x14ac:dyDescent="0.3">
      <c r="A103" s="1" t="s">
        <v>151</v>
      </c>
      <c r="B103" s="33">
        <v>-7941</v>
      </c>
      <c r="C103" s="32">
        <v>-11163</v>
      </c>
    </row>
    <row r="104" spans="1:3" x14ac:dyDescent="0.3">
      <c r="A104" s="1" t="s">
        <v>153</v>
      </c>
      <c r="B104" s="33">
        <v>-248</v>
      </c>
      <c r="C104" s="32">
        <v>-162</v>
      </c>
    </row>
    <row r="105" spans="1:3" x14ac:dyDescent="0.3">
      <c r="A105" s="10" t="s">
        <v>128</v>
      </c>
      <c r="B105" s="34">
        <f>B98+B99+B100+B101+B102+B103+B104</f>
        <v>9718</v>
      </c>
      <c r="C105" s="34">
        <f>C98+C99+C100+C101+C102+C103+C104</f>
        <v>6291</v>
      </c>
    </row>
    <row r="106" spans="1:3" x14ac:dyDescent="0.3">
      <c r="A106" s="37" t="s">
        <v>154</v>
      </c>
      <c r="B106" s="36">
        <v>-1093</v>
      </c>
      <c r="C106" s="36">
        <v>-364</v>
      </c>
    </row>
    <row r="107" spans="1:3" x14ac:dyDescent="0.3">
      <c r="A107" s="8" t="s">
        <v>129</v>
      </c>
      <c r="B107" s="35">
        <v>-5900</v>
      </c>
      <c r="C107" s="35">
        <v>17776</v>
      </c>
    </row>
    <row r="108" spans="1:3" ht="15" thickBot="1" x14ac:dyDescent="0.35">
      <c r="A108" s="12" t="s">
        <v>130</v>
      </c>
      <c r="B108" s="38">
        <v>36477</v>
      </c>
      <c r="C108" s="38">
        <v>54253</v>
      </c>
    </row>
    <row r="109" spans="1:3" ht="15" thickTop="1" x14ac:dyDescent="0.3">
      <c r="B109" s="32"/>
      <c r="C109" s="32"/>
    </row>
    <row r="110" spans="1:3" x14ac:dyDescent="0.3">
      <c r="A110" t="s">
        <v>131</v>
      </c>
      <c r="B110" s="33"/>
      <c r="C110" s="21"/>
    </row>
    <row r="111" spans="1:3" x14ac:dyDescent="0.3">
      <c r="A111" t="s">
        <v>132</v>
      </c>
      <c r="B111" s="33">
        <v>6035</v>
      </c>
      <c r="C111" s="33">
        <v>3688</v>
      </c>
    </row>
    <row r="112" spans="1:3" x14ac:dyDescent="0.3">
      <c r="A112" t="s">
        <v>133</v>
      </c>
      <c r="B112" s="33">
        <f>1561+374+207</f>
        <v>2142</v>
      </c>
      <c r="C112" s="33">
        <f>1098+521+153</f>
        <v>1772</v>
      </c>
    </row>
    <row r="113" spans="2:3" x14ac:dyDescent="0.3">
      <c r="B113" s="32"/>
      <c r="C113" s="32"/>
    </row>
    <row r="114" spans="2:3" x14ac:dyDescent="0.3">
      <c r="B114" s="32"/>
    </row>
    <row r="115" spans="2:3" x14ac:dyDescent="0.3">
      <c r="B115" s="32"/>
      <c r="C115" s="32"/>
    </row>
    <row r="116" spans="2:3" x14ac:dyDescent="0.3">
      <c r="B116" s="32"/>
      <c r="C116" s="32"/>
    </row>
  </sheetData>
  <mergeCells count="7">
    <mergeCell ref="B1:J1"/>
    <mergeCell ref="B73:C73"/>
    <mergeCell ref="A2:C2"/>
    <mergeCell ref="B3:C3"/>
    <mergeCell ref="A33:C33"/>
    <mergeCell ref="B34:C34"/>
    <mergeCell ref="A72:C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14" zoomScaleNormal="100" workbookViewId="0">
      <selection activeCell="E5" sqref="E5"/>
    </sheetView>
  </sheetViews>
  <sheetFormatPr defaultColWidth="8.77734375" defaultRowHeight="14.4" x14ac:dyDescent="0.3"/>
  <cols>
    <col min="1" max="1" width="4.44140625" customWidth="1"/>
    <col min="2" max="2" width="44.77734375" customWidth="1"/>
    <col min="3" max="3" width="12" bestFit="1" customWidth="1"/>
    <col min="4" max="4" width="11.109375" bestFit="1" customWidth="1"/>
    <col min="5" max="5" width="32.109375" customWidth="1"/>
  </cols>
  <sheetData>
    <row r="1" spans="1:10" ht="60" customHeight="1" x14ac:dyDescent="0.5">
      <c r="A1" s="7"/>
      <c r="B1" s="18" t="s">
        <v>56</v>
      </c>
      <c r="C1" s="19"/>
      <c r="D1" s="19"/>
      <c r="E1" s="41" t="s">
        <v>173</v>
      </c>
      <c r="F1" s="19"/>
      <c r="G1" s="19"/>
      <c r="H1" s="19"/>
      <c r="I1" s="19"/>
      <c r="J1" s="19"/>
    </row>
    <row r="2" spans="1:10" x14ac:dyDescent="0.3">
      <c r="C2" s="8">
        <v>2022</v>
      </c>
      <c r="D2" s="8">
        <v>2021</v>
      </c>
      <c r="E2" s="8"/>
    </row>
    <row r="3" spans="1:10" x14ac:dyDescent="0.3">
      <c r="A3" s="20">
        <v>1</v>
      </c>
      <c r="B3" s="8" t="s">
        <v>13</v>
      </c>
      <c r="C3" s="8"/>
      <c r="D3" s="8"/>
      <c r="E3" s="8"/>
    </row>
    <row r="4" spans="1:10" x14ac:dyDescent="0.3">
      <c r="A4" s="20">
        <v>1.1000000000000001</v>
      </c>
      <c r="B4" s="1" t="s">
        <v>14</v>
      </c>
      <c r="C4" s="28">
        <f>'Financial Statements'!B41/'Financial Statements'!B54</f>
        <v>0.9446435811136924</v>
      </c>
      <c r="D4" s="28">
        <f>'Financial Statements'!C41/'Financial Statements'!C54</f>
        <v>1.1357597739445826</v>
      </c>
    </row>
    <row r="5" spans="1:10" x14ac:dyDescent="0.3">
      <c r="A5" s="20">
        <v>1.2</v>
      </c>
      <c r="B5" s="1" t="s">
        <v>15</v>
      </c>
      <c r="C5" s="28">
        <f>('Financial Statements'!B41-'Financial Statements'!B39)/'Financial Statements'!B54</f>
        <v>0.72323721145740161</v>
      </c>
      <c r="D5" s="28">
        <f>('Financial Statements'!C41-'Financial Statements'!C39)/'Financial Statements'!C54</f>
        <v>0.90633039517523517</v>
      </c>
    </row>
    <row r="6" spans="1:10" x14ac:dyDescent="0.3">
      <c r="A6" s="20">
        <v>1.3</v>
      </c>
      <c r="B6" s="1" t="s">
        <v>16</v>
      </c>
      <c r="C6" s="28">
        <f>'Financial Statements'!B108/'Financial Statements'!B54</f>
        <v>0.23474030361728004</v>
      </c>
      <c r="D6" s="28">
        <f>'Financial Statements'!C108/'Financial Statements'!C54</f>
        <v>0.3813490222540874</v>
      </c>
    </row>
    <row r="7" spans="1:10" x14ac:dyDescent="0.3">
      <c r="A7" s="20">
        <v>1.4</v>
      </c>
      <c r="B7" s="1" t="s">
        <v>17</v>
      </c>
      <c r="C7" s="28">
        <f>'Financial Statements'!B41/(('Financial Statements'!B16-('Financial Statements'!B82+'Financial Statements'!B81+'Financial Statements'!B80+'Financial Statements'!B79))/365)</f>
        <v>124.20449724717474</v>
      </c>
      <c r="D7" s="28">
        <f>'Financial Statements'!C41/(('Financial Statements'!C16-('Financial Statements'!C82+'Financial Statements'!C81+'Financial Statements'!C80+'Financial Statements'!C79))/365)</f>
        <v>143.01923762455471</v>
      </c>
    </row>
    <row r="8" spans="1:10" x14ac:dyDescent="0.3">
      <c r="A8" s="20">
        <v>1.5</v>
      </c>
      <c r="B8" s="1" t="s">
        <v>18</v>
      </c>
      <c r="C8" s="28">
        <f>('Financial Statements'!B39/'Financial Statements'!B10)*365</f>
        <v>43.4781065744328</v>
      </c>
      <c r="D8" s="28">
        <f>('Financial Statements'!C39/'Financial Statements'!C10)*365</f>
        <v>43.744675851129458</v>
      </c>
    </row>
    <row r="9" spans="1:10" x14ac:dyDescent="0.3">
      <c r="A9" s="20">
        <v>1.6</v>
      </c>
      <c r="B9" s="1" t="s">
        <v>19</v>
      </c>
      <c r="C9" s="28">
        <f>('Financial Statements'!B51/'Financial Statements'!B10)*365</f>
        <v>100.59169548975007</v>
      </c>
      <c r="D9" s="28">
        <f>('Financial Statements'!C51/'Financial Statements'!C10)*365</f>
        <v>105.42681314807743</v>
      </c>
    </row>
    <row r="10" spans="1:10" x14ac:dyDescent="0.3">
      <c r="A10" s="20">
        <v>1.7</v>
      </c>
      <c r="B10" s="1" t="s">
        <v>20</v>
      </c>
      <c r="C10" s="28">
        <f>('Financial Statements'!B40/'Financial Statements'!B8)*365</f>
        <v>30.081539661817608</v>
      </c>
      <c r="D10" s="28">
        <f>('Financial Statements'!C40/'Financial Statements'!C8)*365</f>
        <v>25.552688039299991</v>
      </c>
    </row>
    <row r="11" spans="1:10" x14ac:dyDescent="0.3">
      <c r="A11" s="20">
        <v>1.8</v>
      </c>
      <c r="B11" s="1" t="s">
        <v>21</v>
      </c>
      <c r="C11" s="28">
        <f>C8+C10-C9</f>
        <v>-27.03204925349965</v>
      </c>
      <c r="D11" s="28">
        <f>D8+D10-D9</f>
        <v>-36.129449257647977</v>
      </c>
    </row>
    <row r="12" spans="1:10" x14ac:dyDescent="0.3">
      <c r="A12" s="20">
        <v>1.9</v>
      </c>
      <c r="B12" s="1" t="s">
        <v>22</v>
      </c>
      <c r="C12" s="28">
        <f>(C13/'Financial Statements'!B8)*100</f>
        <v>-1.6735962084349094</v>
      </c>
      <c r="D12" s="28">
        <f>(D13/'Financial Statements'!C8)*100</f>
        <v>4.1109186032156861</v>
      </c>
    </row>
    <row r="13" spans="1:10" x14ac:dyDescent="0.3">
      <c r="A13" s="20"/>
      <c r="B13" s="1" t="s">
        <v>23</v>
      </c>
      <c r="C13" s="28">
        <f>'Financial Statements'!B41-'Financial Statements'!B54</f>
        <v>-8602</v>
      </c>
      <c r="D13" s="28">
        <f>'Financial Statements'!C41-'Financial Statements'!C54</f>
        <v>19314</v>
      </c>
    </row>
    <row r="14" spans="1:10" x14ac:dyDescent="0.3">
      <c r="A14" s="20"/>
      <c r="B14" s="17"/>
    </row>
    <row r="15" spans="1:10" x14ac:dyDescent="0.3">
      <c r="A15" s="20">
        <v>2</v>
      </c>
      <c r="B15" s="8" t="s">
        <v>24</v>
      </c>
    </row>
    <row r="16" spans="1:10" x14ac:dyDescent="0.3">
      <c r="A16" s="20">
        <v>2.1</v>
      </c>
      <c r="B16" s="1" t="s">
        <v>10</v>
      </c>
      <c r="C16" s="28">
        <f>('Financial Statements'!B8-'Financial Statements'!B10)/'Financial Statements'!B8</f>
        <v>0.43805339865326287</v>
      </c>
      <c r="D16" s="28">
        <f>('Financial Statements'!C8-'Financial Statements'!C10)/'Financial Statements'!C8</f>
        <v>0.42032514441639601</v>
      </c>
    </row>
    <row r="17" spans="1:5" x14ac:dyDescent="0.3">
      <c r="A17" s="20">
        <v>2.2000000000000002</v>
      </c>
      <c r="B17" s="1" t="s">
        <v>25</v>
      </c>
      <c r="C17" s="28">
        <f>C18/'Financial Statements'!B8</f>
        <v>0.10539064521589235</v>
      </c>
      <c r="D17" s="28">
        <f>D18/'Financial Statements'!C8</f>
        <v>0.12624355607017126</v>
      </c>
    </row>
    <row r="18" spans="1:5" x14ac:dyDescent="0.3">
      <c r="A18" s="20">
        <v>2.2999999999999998</v>
      </c>
      <c r="B18" s="1" t="s">
        <v>26</v>
      </c>
      <c r="C18" s="28">
        <f>C20+'Financial Statements'!B79</f>
        <v>54169</v>
      </c>
      <c r="D18" s="28">
        <f>D20+'Financial Statements'!C79</f>
        <v>59312</v>
      </c>
    </row>
    <row r="19" spans="1:5" x14ac:dyDescent="0.3">
      <c r="A19" s="20"/>
      <c r="B19" s="17" t="s">
        <v>27</v>
      </c>
      <c r="C19" s="28">
        <f>C20/'Financial Statements'!B8</f>
        <v>2.3829581912242232E-2</v>
      </c>
      <c r="D19" s="28">
        <f>D20/'Financial Statements'!C8</f>
        <v>5.2954097509269465E-2</v>
      </c>
    </row>
    <row r="20" spans="1:5" x14ac:dyDescent="0.3">
      <c r="A20" s="20">
        <v>2.4</v>
      </c>
      <c r="B20" s="1" t="s">
        <v>28</v>
      </c>
      <c r="C20" s="28">
        <f>'Financial Statements'!B17</f>
        <v>12248</v>
      </c>
      <c r="D20" s="28">
        <f>'Financial Statements'!C17</f>
        <v>24879</v>
      </c>
    </row>
    <row r="21" spans="1:5" x14ac:dyDescent="0.3">
      <c r="A21" s="20"/>
      <c r="B21" s="17" t="s">
        <v>29</v>
      </c>
      <c r="C21" s="28">
        <f>'Financial Statements'!B25/'Financial Statements'!B8</f>
        <v>-5.2958950004183018E-3</v>
      </c>
      <c r="D21" s="28">
        <f>'Financial Statements'!C25/'Financial Statements'!C8</f>
        <v>7.1005614892448624E-2</v>
      </c>
    </row>
    <row r="22" spans="1:5" x14ac:dyDescent="0.3">
      <c r="A22" s="20"/>
      <c r="B22" s="1"/>
    </row>
    <row r="23" spans="1:5" x14ac:dyDescent="0.3">
      <c r="A23" s="20">
        <v>3</v>
      </c>
      <c r="B23" s="8" t="s">
        <v>30</v>
      </c>
    </row>
    <row r="24" spans="1:5" x14ac:dyDescent="0.3">
      <c r="A24" s="20">
        <v>3.1</v>
      </c>
      <c r="B24" s="1" t="s">
        <v>31</v>
      </c>
      <c r="C24" s="28">
        <f>'Financial Statements'!B60/'Financial Statements'!B69</f>
        <v>2.1680737864875415</v>
      </c>
      <c r="D24" s="28">
        <f>'Financial Statements'!C60/'Financial Statements'!C69</f>
        <v>2.0420557705522802</v>
      </c>
      <c r="E24" t="s">
        <v>174</v>
      </c>
    </row>
    <row r="25" spans="1:5" x14ac:dyDescent="0.3">
      <c r="A25" s="20">
        <v>3.2</v>
      </c>
      <c r="B25" s="1" t="s">
        <v>32</v>
      </c>
      <c r="C25" s="28">
        <f>'Financial Statements'!B60/'Financial Statements'!B70</f>
        <v>0.68435078618900957</v>
      </c>
      <c r="D25" s="28">
        <f>'Financial Statements'!C60/'Financial Statements'!C70</f>
        <v>0.67127492872412009</v>
      </c>
      <c r="E25" t="s">
        <v>174</v>
      </c>
    </row>
    <row r="26" spans="1:5" x14ac:dyDescent="0.3">
      <c r="A26" s="20">
        <v>3.3</v>
      </c>
      <c r="B26" s="1" t="s">
        <v>33</v>
      </c>
      <c r="C26" s="28">
        <f>'Financial Statements'!B57/('Financial Statements'!B57+'Financial Statements'!B69)</f>
        <v>0.31497281805687805</v>
      </c>
      <c r="D26" s="28">
        <f>'Financial Statements'!C57/('Financial Statements'!C57+'Financial Statements'!C69)</f>
        <v>0.26067843562990334</v>
      </c>
    </row>
    <row r="27" spans="1:5" x14ac:dyDescent="0.3">
      <c r="A27" s="20">
        <v>3.4</v>
      </c>
      <c r="B27" s="1" t="s">
        <v>34</v>
      </c>
      <c r="C27" s="28">
        <f>C20/'Financial Statements'!B19</f>
        <v>-5.1744824672581329</v>
      </c>
      <c r="D27" s="28">
        <f>D20/'Financial Statements'!C19</f>
        <v>-13.752902155887231</v>
      </c>
    </row>
    <row r="28" spans="1:5" x14ac:dyDescent="0.3">
      <c r="A28" s="20">
        <v>3.5</v>
      </c>
      <c r="B28" s="1" t="s">
        <v>35</v>
      </c>
      <c r="C28" s="28">
        <f>C20/('Financial Statements'!B105+'Financial Statements'!B112)</f>
        <v>1.0327150084317032</v>
      </c>
      <c r="D28" s="28">
        <f>D20/('Financial Statements'!C105+'Financial Statements'!C112)</f>
        <v>3.0855760883046011</v>
      </c>
    </row>
    <row r="29" spans="1:5" x14ac:dyDescent="0.3">
      <c r="A29" s="20">
        <v>3.6</v>
      </c>
      <c r="B29" s="1" t="s">
        <v>36</v>
      </c>
      <c r="C29" s="28">
        <f>C30/'Financial Statements'!B30</f>
        <v>-3.8587692609677102</v>
      </c>
      <c r="D29" s="28">
        <f>D30/'Financial Statements'!C30</f>
        <v>-3.4910546604724719</v>
      </c>
    </row>
    <row r="30" spans="1:5" x14ac:dyDescent="0.3">
      <c r="A30" s="20"/>
      <c r="B30" s="17" t="s">
        <v>37</v>
      </c>
      <c r="C30" s="28">
        <f>'Financial Statements'!B89+'Financial Statements'!B91-('Financial Statements'!B101-'Financial Statements'!B102)</f>
        <v>-39317</v>
      </c>
      <c r="D30" s="28">
        <f>'Financial Statements'!C89+'Financial Statements'!C91-('Financial Statements'!C101-'Financial Statements'!C102)</f>
        <v>-35319</v>
      </c>
    </row>
    <row r="31" spans="1:5" x14ac:dyDescent="0.3">
      <c r="A31" s="20"/>
      <c r="B31" s="17"/>
      <c r="C31" s="28"/>
      <c r="D31" s="28"/>
    </row>
    <row r="32" spans="1:5" x14ac:dyDescent="0.3">
      <c r="A32" s="20">
        <v>4</v>
      </c>
      <c r="B32" s="8" t="s">
        <v>38</v>
      </c>
      <c r="C32" s="28"/>
      <c r="D32" s="28"/>
    </row>
    <row r="33" spans="1:4" x14ac:dyDescent="0.3">
      <c r="A33" s="20">
        <v>4.0999999999999996</v>
      </c>
      <c r="B33" s="1" t="s">
        <v>39</v>
      </c>
      <c r="C33" s="28">
        <f>(2*'Financial Statements'!B8)/('Financial Statements'!B70+'Financial Statements'!C70)</f>
        <v>1.1638791518346421</v>
      </c>
      <c r="D33" s="28">
        <f>('Financial Statements'!C8)/('Financial Statements'!C70)</f>
        <v>1.1171635172120253</v>
      </c>
    </row>
    <row r="34" spans="1:4" x14ac:dyDescent="0.3">
      <c r="A34" s="20">
        <v>4.2</v>
      </c>
      <c r="B34" s="1" t="s">
        <v>40</v>
      </c>
      <c r="C34" s="28">
        <f>(2*'Financial Statements'!B8)/('Financial Statements'!B43+'Financial Statements'!C43)</f>
        <v>2.9618234833118202</v>
      </c>
      <c r="D34" s="28">
        <f>('Financial Statements'!C8)/('Financial Statements'!C43)</f>
        <v>2.9312395106094922</v>
      </c>
    </row>
    <row r="35" spans="1:4" x14ac:dyDescent="0.3">
      <c r="A35" s="20">
        <v>4.3</v>
      </c>
      <c r="B35" s="1" t="s">
        <v>41</v>
      </c>
      <c r="C35" s="28">
        <f>(2*'Financial Statements'!B10)/('Financial Statements'!B39+'Financial Statements'!C39)</f>
        <v>8.6160340070102173</v>
      </c>
      <c r="D35" s="28">
        <f>('Financial Statements'!C10)/('Financial Statements'!C39)</f>
        <v>8.3438725490196077</v>
      </c>
    </row>
    <row r="36" spans="1:4" x14ac:dyDescent="0.3">
      <c r="A36" s="20">
        <v>4.4000000000000004</v>
      </c>
      <c r="B36" s="1" t="s">
        <v>42</v>
      </c>
      <c r="C36" s="28">
        <f>(2*'Financial Statements'!B25)/('Financial Statements'!B48+'Financial Statements'!C48)</f>
        <v>-6.1632514434506961E-3</v>
      </c>
      <c r="D36" s="28">
        <f>('Financial Statements'!C25)/('Financial Statements'!C48)</f>
        <v>7.9324882475050471E-2</v>
      </c>
    </row>
    <row r="37" spans="1:4" x14ac:dyDescent="0.3">
      <c r="A37" s="20"/>
      <c r="B37" s="1"/>
      <c r="C37" s="28"/>
      <c r="D37" s="28"/>
    </row>
    <row r="38" spans="1:4" x14ac:dyDescent="0.3">
      <c r="A38" s="20">
        <v>5</v>
      </c>
      <c r="B38" s="8" t="s">
        <v>43</v>
      </c>
      <c r="C38" s="28"/>
      <c r="D38" s="28"/>
    </row>
    <row r="39" spans="1:4" x14ac:dyDescent="0.3">
      <c r="A39" s="20">
        <v>5.0999999999999996</v>
      </c>
      <c r="B39" s="1" t="s">
        <v>44</v>
      </c>
      <c r="C39" s="28">
        <f>133.35/C40</f>
        <v>-499.15619030124913</v>
      </c>
      <c r="D39" s="28">
        <f>133.35/D40</f>
        <v>41.156223021582733</v>
      </c>
    </row>
    <row r="40" spans="1:4" x14ac:dyDescent="0.3">
      <c r="B40" s="17" t="s">
        <v>45</v>
      </c>
      <c r="C40" s="28">
        <f>('Financial Statements'!B25)/'Financial Statements'!B31</f>
        <v>-0.2671508489547551</v>
      </c>
      <c r="D40" s="28">
        <f>('Financial Statements'!C25)/'Financial Statements'!C31</f>
        <v>3.2400932400932403</v>
      </c>
    </row>
    <row r="41" spans="1:4" x14ac:dyDescent="0.3">
      <c r="A41" s="20">
        <v>5.2</v>
      </c>
      <c r="B41" s="1" t="s">
        <v>46</v>
      </c>
      <c r="C41" s="28">
        <f>133.35/C42</f>
        <v>9.3034459029190035</v>
      </c>
      <c r="D41" s="28">
        <f>133.35/D42</f>
        <v>9.7587757242576583</v>
      </c>
    </row>
    <row r="42" spans="1:4" x14ac:dyDescent="0.3">
      <c r="B42" s="17" t="s">
        <v>47</v>
      </c>
      <c r="C42" s="28">
        <f>'Financial Statements'!B69/'Financial Statements'!B30</f>
        <v>14.333398763372264</v>
      </c>
      <c r="D42" s="28">
        <f>'Financial Statements'!C69/'Financial Statements'!C30</f>
        <v>13.66462390036572</v>
      </c>
    </row>
    <row r="43" spans="1:4" x14ac:dyDescent="0.3">
      <c r="A43" s="20">
        <v>5.3</v>
      </c>
      <c r="B43" s="1" t="s">
        <v>48</v>
      </c>
      <c r="C43" s="28"/>
      <c r="D43" s="28"/>
    </row>
    <row r="44" spans="1:4" x14ac:dyDescent="0.3">
      <c r="B44" s="17" t="s">
        <v>49</v>
      </c>
      <c r="C44" s="28"/>
      <c r="D44" s="28"/>
    </row>
    <row r="45" spans="1:4" x14ac:dyDescent="0.3">
      <c r="A45" s="20">
        <v>5.4</v>
      </c>
      <c r="B45" s="1" t="s">
        <v>50</v>
      </c>
      <c r="C45" s="28"/>
      <c r="D45" s="28"/>
    </row>
    <row r="46" spans="1:4" x14ac:dyDescent="0.3">
      <c r="A46" s="20">
        <v>5.5</v>
      </c>
      <c r="B46" s="1" t="s">
        <v>51</v>
      </c>
      <c r="C46" s="28">
        <f>'Financial Statements'!B25/'Financial Statements'!B69</f>
        <v>-1.8638346240490815E-2</v>
      </c>
      <c r="D46" s="28">
        <f>'Financial Statements'!C25/'Financial Statements'!C69</f>
        <v>0.24131071648160873</v>
      </c>
    </row>
    <row r="47" spans="1:4" x14ac:dyDescent="0.3">
      <c r="A47" s="20">
        <v>5.6</v>
      </c>
      <c r="B47" s="1" t="s">
        <v>52</v>
      </c>
      <c r="C47" s="28">
        <f>'Financial Statements'!B17/('Financial Statements'!B69+'Financial Statements'!B57)</f>
        <v>5.745029151989043E-2</v>
      </c>
      <c r="D47" s="28">
        <f>'Financial Statements'!C17/('Financial Statements'!C69+'Financial Statements'!C57)</f>
        <v>0.13305060725497223</v>
      </c>
    </row>
    <row r="48" spans="1:4" x14ac:dyDescent="0.3">
      <c r="A48" s="20">
        <v>5.7</v>
      </c>
      <c r="B48" s="1" t="s">
        <v>42</v>
      </c>
      <c r="C48" s="28">
        <f>'Financial Statements'!B25/'Financial Statements'!B48</f>
        <v>-5.8822131124514048E-3</v>
      </c>
      <c r="D48" s="28">
        <f>'Financial Statements'!C25/'Financial Statements'!C48</f>
        <v>7.9324882475050471E-2</v>
      </c>
    </row>
    <row r="49" spans="1:4" x14ac:dyDescent="0.3">
      <c r="A49" s="20">
        <v>5.8</v>
      </c>
      <c r="B49" s="1" t="s">
        <v>53</v>
      </c>
      <c r="C49" s="28">
        <f>C50/('Financial Statements'!B17+'Financial Statements'!B79)</f>
        <v>9.4751979914711359</v>
      </c>
      <c r="D49" s="28">
        <f>D50/('Financial Statements'!C17+'Financial Statements'!C79)</f>
        <v>8.6411518748314009</v>
      </c>
    </row>
    <row r="50" spans="1:4" x14ac:dyDescent="0.3">
      <c r="A50" s="20"/>
      <c r="B50" s="17" t="s">
        <v>54</v>
      </c>
      <c r="C50" s="28">
        <f>500000+'Financial Statements'!B57-'Financial Statements'!B37</f>
        <v>513262</v>
      </c>
      <c r="D50" s="28">
        <f>500000+'Financial Statements'!C57-'Financial Statements'!C37</f>
        <v>512524</v>
      </c>
    </row>
  </sheetData>
  <pageMargins left="0.7" right="0.7" top="0.75" bottom="0.75" header="0.3" footer="0.3"/>
  <pageSetup paperSize="9" orientation="portrait" r:id="rId1"/>
  <ignoredErrors>
    <ignoredError sqref="C18:D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30" sqref="B30"/>
    </sheetView>
  </sheetViews>
  <sheetFormatPr defaultColWidth="8.77734375" defaultRowHeight="14.4" x14ac:dyDescent="0.3"/>
  <cols>
    <col min="2" max="2" width="53.44140625" bestFit="1" customWidth="1"/>
    <col min="3" max="3" width="11.44140625" bestFit="1" customWidth="1"/>
  </cols>
  <sheetData>
    <row r="1" spans="1:10" ht="68.55" customHeight="1" x14ac:dyDescent="0.5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B2" s="45" t="s">
        <v>156</v>
      </c>
      <c r="C2" s="45"/>
    </row>
    <row r="3" spans="1:10" x14ac:dyDescent="0.3">
      <c r="C3" s="8" t="s">
        <v>157</v>
      </c>
    </row>
    <row r="4" spans="1:10" x14ac:dyDescent="0.3">
      <c r="A4" s="20">
        <v>1</v>
      </c>
      <c r="B4" s="8" t="s">
        <v>158</v>
      </c>
    </row>
    <row r="5" spans="1:10" x14ac:dyDescent="0.3">
      <c r="A5" s="20">
        <f t="shared" ref="A5:A15" si="0">+A4+0.1</f>
        <v>1.1000000000000001</v>
      </c>
      <c r="B5" s="1" t="s">
        <v>159</v>
      </c>
      <c r="C5" s="39">
        <f>('Financial Statements'!B6-'Financial Statements'!C6)/'Financial Statements'!C6</f>
        <v>4.6073610243726913E-3</v>
      </c>
    </row>
    <row r="6" spans="1:10" x14ac:dyDescent="0.3">
      <c r="A6" s="20">
        <f t="shared" si="0"/>
        <v>1.2000000000000002</v>
      </c>
      <c r="B6" s="1" t="s">
        <v>160</v>
      </c>
      <c r="C6" s="39">
        <f>('Financial Statements'!B7-'Financial Statements'!C7)/'Financial Statements'!C7</f>
        <v>0.18877365316727696</v>
      </c>
    </row>
    <row r="7" spans="1:10" x14ac:dyDescent="0.3">
      <c r="A7" s="20">
        <f t="shared" si="0"/>
        <v>1.3000000000000003</v>
      </c>
      <c r="B7" s="1" t="s">
        <v>161</v>
      </c>
      <c r="C7" s="39">
        <f>('Financial Statements'!B8-'Financial Statements'!C8)/'Financial Statements'!C8</f>
        <v>9.3995172639850841E-2</v>
      </c>
    </row>
    <row r="8" spans="1:10" x14ac:dyDescent="0.3">
      <c r="A8" s="20"/>
      <c r="B8" s="1"/>
      <c r="C8" s="39"/>
    </row>
    <row r="9" spans="1:10" x14ac:dyDescent="0.3">
      <c r="A9" s="20">
        <v>2</v>
      </c>
      <c r="B9" s="8" t="s">
        <v>162</v>
      </c>
    </row>
    <row r="10" spans="1:10" x14ac:dyDescent="0.3">
      <c r="A10" s="20">
        <f t="shared" si="0"/>
        <v>2.1</v>
      </c>
      <c r="B10" s="1" t="s">
        <v>163</v>
      </c>
      <c r="C10" s="39">
        <f>('Financial Statements'!B37-'Financial Statements'!C37)/'Financial Statements'!C37</f>
        <v>0.48779679734953063</v>
      </c>
    </row>
    <row r="11" spans="1:10" x14ac:dyDescent="0.3">
      <c r="A11" s="20">
        <f t="shared" si="0"/>
        <v>2.2000000000000002</v>
      </c>
      <c r="B11" s="1" t="s">
        <v>164</v>
      </c>
      <c r="C11" s="39">
        <f>('Financial Statements'!B38-'Financial Statements'!C38)/'Financial Statements'!C38</f>
        <v>-0.7302645874074446</v>
      </c>
    </row>
    <row r="12" spans="1:10" x14ac:dyDescent="0.3">
      <c r="A12" s="20">
        <f t="shared" si="0"/>
        <v>2.3000000000000003</v>
      </c>
      <c r="B12" s="1" t="s">
        <v>165</v>
      </c>
      <c r="C12" s="39">
        <f>('Financial Statements'!B40-'Financial Statements'!C40)/'Financial Statements'!C40</f>
        <v>0.28789030433857288</v>
      </c>
    </row>
    <row r="13" spans="1:10" x14ac:dyDescent="0.3">
      <c r="A13" s="20">
        <f t="shared" si="0"/>
        <v>2.4000000000000004</v>
      </c>
      <c r="B13" s="1" t="s">
        <v>166</v>
      </c>
      <c r="C13" s="39">
        <f>('Financial Statements'!B39-'Financial Statements'!C39)/'Financial Statements'!C39</f>
        <v>5.4074754901960786E-2</v>
      </c>
    </row>
    <row r="14" spans="1:10" x14ac:dyDescent="0.3">
      <c r="A14" s="20">
        <f t="shared" si="0"/>
        <v>2.5000000000000004</v>
      </c>
      <c r="B14" s="1" t="s">
        <v>167</v>
      </c>
      <c r="C14" s="39">
        <f>('Financial Statements'!B43-'Financial Statements'!C43)/'Financial Statements'!C43</f>
        <v>0.16539702148102395</v>
      </c>
    </row>
    <row r="15" spans="1:10" x14ac:dyDescent="0.3">
      <c r="A15" s="20">
        <f t="shared" si="0"/>
        <v>2.6000000000000005</v>
      </c>
      <c r="B15" s="1" t="s">
        <v>168</v>
      </c>
      <c r="C15" s="39">
        <f>('Financial Statements'!B46-'Financial Statements'!C46)/'Financial Statements'!C46</f>
        <v>0.56996511841380582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16" sqref="B16"/>
    </sheetView>
  </sheetViews>
  <sheetFormatPr defaultColWidth="8.77734375" defaultRowHeight="14.4" x14ac:dyDescent="0.3"/>
  <cols>
    <col min="2" max="2" width="40.44140625" bestFit="1" customWidth="1"/>
  </cols>
  <sheetData>
    <row r="1" spans="1:10" ht="68.55" customHeight="1" x14ac:dyDescent="0.5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46" t="s">
        <v>169</v>
      </c>
      <c r="B2" s="46"/>
      <c r="C2" s="46"/>
      <c r="D2" s="46"/>
    </row>
    <row r="3" spans="1:10" x14ac:dyDescent="0.3">
      <c r="C3" s="8">
        <v>2022</v>
      </c>
      <c r="D3" s="8">
        <v>2021</v>
      </c>
    </row>
    <row r="5" spans="1:10" x14ac:dyDescent="0.3">
      <c r="A5" s="20">
        <v>1</v>
      </c>
      <c r="B5" s="8" t="s">
        <v>170</v>
      </c>
      <c r="C5" s="39">
        <f>'Financial Statements'!B10/'Financial Statements'!B8</f>
        <v>0.56194660134673713</v>
      </c>
      <c r="D5" s="39">
        <f>'Financial Statements'!C10/'Financial Statements'!C8</f>
        <v>0.57967485558360399</v>
      </c>
    </row>
    <row r="6" spans="1:10" x14ac:dyDescent="0.3">
      <c r="A6" s="20">
        <v>2</v>
      </c>
      <c r="B6" s="8" t="s">
        <v>171</v>
      </c>
      <c r="C6" s="39">
        <f>'Financial Statements'!B16/'Financial Statements'!B8</f>
        <v>0.97617041808775773</v>
      </c>
      <c r="D6" s="39">
        <f>'Financial Statements'!C16/'Financial Statements'!C8</f>
        <v>0.94704590249073051</v>
      </c>
    </row>
    <row r="7" spans="1:10" x14ac:dyDescent="0.3">
      <c r="A7" s="20">
        <v>3</v>
      </c>
      <c r="B7" s="8" t="s">
        <v>172</v>
      </c>
      <c r="C7" s="39">
        <f>'Financial Statements'!B25/'Financial Statements'!B8</f>
        <v>-5.2958950004183018E-3</v>
      </c>
      <c r="D7" s="39">
        <f>'Financial Statements'!C25/'Financial Statements'!C8</f>
        <v>7.1005614892448624E-2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O39" sqref="O39"/>
    </sheetView>
  </sheetViews>
  <sheetFormatPr defaultColWidth="8.77734375" defaultRowHeight="14.4" x14ac:dyDescent="0.3"/>
  <sheetData>
    <row r="1" spans="1:10" ht="40.950000000000003" customHeight="1" x14ac:dyDescent="0.5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2023-08-07T17:45:18Z</dcterms:modified>
</cp:coreProperties>
</file>