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F:\Personal Admin\Excel\"/>
    </mc:Choice>
  </mc:AlternateContent>
  <xr:revisionPtr revIDLastSave="0" documentId="13_ncr:1_{C15DB5CC-24E0-4A65-A88F-DAA846BD29EA}" xr6:coauthVersionLast="47" xr6:coauthVersionMax="47" xr10:uidLastSave="{00000000-0000-0000-0000-000000000000}"/>
  <bookViews>
    <workbookView xWindow="-28920" yWindow="-120" windowWidth="29040" windowHeight="15840"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8" i="3" l="1"/>
  <c r="H138" i="3"/>
  <c r="I138" i="3"/>
  <c r="F138" i="3"/>
  <c r="G134" i="3"/>
  <c r="H134" i="3"/>
  <c r="I134" i="3"/>
  <c r="F134" i="3"/>
  <c r="G130" i="3"/>
  <c r="H130" i="3"/>
  <c r="I130" i="3"/>
  <c r="F130" i="3"/>
  <c r="C132" i="3"/>
  <c r="D132" i="3"/>
  <c r="E132" i="3"/>
  <c r="F132" i="3"/>
  <c r="F133" i="3" s="1"/>
  <c r="F135" i="3" s="1"/>
  <c r="G132" i="3"/>
  <c r="H132" i="3"/>
  <c r="I132" i="3"/>
  <c r="I133" i="3" s="1"/>
  <c r="C136" i="3"/>
  <c r="D136" i="3"/>
  <c r="E136" i="3"/>
  <c r="E137" i="3" s="1"/>
  <c r="E139" i="3" s="1"/>
  <c r="F136" i="3"/>
  <c r="G136" i="3"/>
  <c r="H136" i="3"/>
  <c r="H137" i="3" s="1"/>
  <c r="H139" i="3" s="1"/>
  <c r="I136" i="3"/>
  <c r="B136" i="3"/>
  <c r="B137" i="3" s="1"/>
  <c r="B139" i="3" s="1"/>
  <c r="B132" i="3"/>
  <c r="C128" i="3"/>
  <c r="D128" i="3"/>
  <c r="E128" i="3"/>
  <c r="E129" i="3" s="1"/>
  <c r="F128" i="3"/>
  <c r="G128" i="3"/>
  <c r="H128" i="3"/>
  <c r="I128" i="3"/>
  <c r="I129" i="3" s="1"/>
  <c r="J128" i="3" s="1"/>
  <c r="K128" i="3" s="1"/>
  <c r="L128" i="3" s="1"/>
  <c r="M128" i="3" s="1"/>
  <c r="N128" i="3" s="1"/>
  <c r="B128" i="3"/>
  <c r="C129" i="3" s="1"/>
  <c r="C131" i="3" s="1"/>
  <c r="C177" i="3"/>
  <c r="C179" i="3" s="1"/>
  <c r="D177" i="3"/>
  <c r="E178" i="3" s="1"/>
  <c r="E177" i="3"/>
  <c r="F177" i="3"/>
  <c r="G177" i="3"/>
  <c r="G178" i="3" s="1"/>
  <c r="H177" i="3"/>
  <c r="H179" i="3" s="1"/>
  <c r="I177" i="3"/>
  <c r="B177" i="3"/>
  <c r="B179" i="3" s="1"/>
  <c r="C174" i="3"/>
  <c r="D174" i="3"/>
  <c r="D175" i="3" s="1"/>
  <c r="E174" i="3"/>
  <c r="E176" i="3" s="1"/>
  <c r="F174" i="3"/>
  <c r="G174" i="3"/>
  <c r="G175" i="3" s="1"/>
  <c r="H174" i="3"/>
  <c r="I175" i="3" s="1"/>
  <c r="J174" i="3" s="1"/>
  <c r="K174" i="3" s="1"/>
  <c r="L174" i="3" s="1"/>
  <c r="M174" i="3" s="1"/>
  <c r="N174" i="3" s="1"/>
  <c r="I174" i="3"/>
  <c r="B174" i="3"/>
  <c r="C175" i="3" s="1"/>
  <c r="C171" i="3"/>
  <c r="C173" i="3" s="1"/>
  <c r="D171" i="3"/>
  <c r="E171" i="3"/>
  <c r="F171" i="3"/>
  <c r="F168" i="3" s="1"/>
  <c r="G171" i="3"/>
  <c r="H171" i="3"/>
  <c r="I171" i="3"/>
  <c r="B171" i="3"/>
  <c r="B172" i="3" s="1"/>
  <c r="C167" i="3"/>
  <c r="D167" i="3"/>
  <c r="E167" i="3"/>
  <c r="F167" i="3"/>
  <c r="G167" i="3"/>
  <c r="H167" i="3"/>
  <c r="I167" i="3"/>
  <c r="B167" i="3"/>
  <c r="C149" i="3"/>
  <c r="D149" i="3"/>
  <c r="D150" i="3" s="1"/>
  <c r="E149" i="3"/>
  <c r="F149" i="3"/>
  <c r="G149" i="3"/>
  <c r="H149" i="3"/>
  <c r="H150" i="3" s="1"/>
  <c r="I149" i="3"/>
  <c r="B149" i="3"/>
  <c r="C146" i="3"/>
  <c r="D146" i="3"/>
  <c r="D147" i="3" s="1"/>
  <c r="E146" i="3"/>
  <c r="F146" i="3"/>
  <c r="F147" i="3" s="1"/>
  <c r="G146" i="3"/>
  <c r="H146" i="3"/>
  <c r="I147" i="3" s="1"/>
  <c r="J146" i="3" s="1"/>
  <c r="K146" i="3" s="1"/>
  <c r="L146" i="3" s="1"/>
  <c r="M146" i="3" s="1"/>
  <c r="N146" i="3" s="1"/>
  <c r="I146" i="3"/>
  <c r="B146" i="3"/>
  <c r="B140" i="3" s="1"/>
  <c r="C126" i="3"/>
  <c r="D127" i="3" s="1"/>
  <c r="D126" i="3"/>
  <c r="E126" i="3"/>
  <c r="F126" i="3"/>
  <c r="G126" i="3"/>
  <c r="H126" i="3"/>
  <c r="I126" i="3"/>
  <c r="B126" i="3"/>
  <c r="C143" i="3"/>
  <c r="D143" i="3"/>
  <c r="E144" i="3" s="1"/>
  <c r="E143" i="3"/>
  <c r="F143" i="3"/>
  <c r="G143" i="3"/>
  <c r="G144" i="3" s="1"/>
  <c r="H143" i="3"/>
  <c r="H144" i="3" s="1"/>
  <c r="I143" i="3"/>
  <c r="I144" i="3" s="1"/>
  <c r="J143" i="3" s="1"/>
  <c r="K143" i="3" s="1"/>
  <c r="L143" i="3" s="1"/>
  <c r="M143" i="3" s="1"/>
  <c r="N143" i="3" s="1"/>
  <c r="B143" i="3"/>
  <c r="I179" i="3"/>
  <c r="F179" i="3"/>
  <c r="E179" i="3"/>
  <c r="H178" i="3"/>
  <c r="F178" i="3"/>
  <c r="D178" i="3"/>
  <c r="I176" i="3"/>
  <c r="G176" i="3"/>
  <c r="F176" i="3"/>
  <c r="D176" i="3"/>
  <c r="C176" i="3"/>
  <c r="F175" i="3"/>
  <c r="E175" i="3"/>
  <c r="I173" i="3"/>
  <c r="H173" i="3"/>
  <c r="G173" i="3"/>
  <c r="F173" i="3"/>
  <c r="E173" i="3"/>
  <c r="D173" i="3"/>
  <c r="I172" i="3"/>
  <c r="J171" i="3" s="1"/>
  <c r="K171" i="3" s="1"/>
  <c r="L171" i="3" s="1"/>
  <c r="M171" i="3" s="1"/>
  <c r="N171" i="3" s="1"/>
  <c r="H172" i="3"/>
  <c r="E172" i="3"/>
  <c r="D172" i="3"/>
  <c r="A166" i="3"/>
  <c r="D168" i="3"/>
  <c r="E168" i="3"/>
  <c r="E169" i="3" s="1"/>
  <c r="G168" i="3"/>
  <c r="G170" i="3" s="1"/>
  <c r="I168" i="3"/>
  <c r="I170" i="3" s="1"/>
  <c r="D137" i="3"/>
  <c r="D139" i="3" s="1"/>
  <c r="G137" i="3"/>
  <c r="G139" i="3" s="1"/>
  <c r="C133" i="3"/>
  <c r="C135" i="3" s="1"/>
  <c r="D133" i="3"/>
  <c r="D135" i="3" s="1"/>
  <c r="E133" i="3"/>
  <c r="E135" i="3" s="1"/>
  <c r="H133" i="3"/>
  <c r="H135" i="3" s="1"/>
  <c r="D129" i="3"/>
  <c r="D131" i="3" s="1"/>
  <c r="F129" i="3"/>
  <c r="F131" i="3" s="1"/>
  <c r="G129" i="3"/>
  <c r="G131" i="3" s="1"/>
  <c r="H129" i="3"/>
  <c r="H131" i="3" s="1"/>
  <c r="E127" i="3"/>
  <c r="B133" i="3"/>
  <c r="B135" i="3" s="1"/>
  <c r="F150" i="3"/>
  <c r="G150" i="3"/>
  <c r="G147" i="3"/>
  <c r="H147" i="3"/>
  <c r="C144" i="3"/>
  <c r="D144" i="3"/>
  <c r="F144" i="3"/>
  <c r="B144" i="3"/>
  <c r="C140" i="3"/>
  <c r="D140" i="3"/>
  <c r="E140" i="3"/>
  <c r="F140" i="3"/>
  <c r="I140" i="3"/>
  <c r="I135" i="3" l="1"/>
  <c r="E131" i="3"/>
  <c r="G133" i="3"/>
  <c r="G135" i="3" s="1"/>
  <c r="F137" i="3"/>
  <c r="F139" i="3" s="1"/>
  <c r="I137" i="3"/>
  <c r="J136" i="3" s="1"/>
  <c r="K136" i="3" s="1"/>
  <c r="L136" i="3" s="1"/>
  <c r="M136" i="3" s="1"/>
  <c r="N136" i="3" s="1"/>
  <c r="C137" i="3"/>
  <c r="C139" i="3" s="1"/>
  <c r="B129" i="3"/>
  <c r="B131" i="3" s="1"/>
  <c r="I178" i="3"/>
  <c r="J177" i="3" s="1"/>
  <c r="K177" i="3" s="1"/>
  <c r="L177" i="3" s="1"/>
  <c r="M177" i="3" s="1"/>
  <c r="N177" i="3" s="1"/>
  <c r="D179" i="3"/>
  <c r="G179" i="3"/>
  <c r="B178" i="3"/>
  <c r="C178" i="3"/>
  <c r="H168" i="3"/>
  <c r="H169" i="3" s="1"/>
  <c r="H176" i="3"/>
  <c r="H175" i="3"/>
  <c r="B175" i="3"/>
  <c r="B176" i="3"/>
  <c r="D169" i="3"/>
  <c r="F169" i="3"/>
  <c r="F170" i="3"/>
  <c r="C168" i="3"/>
  <c r="C170" i="3" s="1"/>
  <c r="D170" i="3"/>
  <c r="F172" i="3"/>
  <c r="E170" i="3"/>
  <c r="G172" i="3"/>
  <c r="G169" i="3"/>
  <c r="B168" i="3"/>
  <c r="B173" i="3"/>
  <c r="C172" i="3"/>
  <c r="E150" i="3"/>
  <c r="C150" i="3"/>
  <c r="I150" i="3"/>
  <c r="J149" i="3" s="1"/>
  <c r="K149" i="3" s="1"/>
  <c r="L149" i="3" s="1"/>
  <c r="M149" i="3" s="1"/>
  <c r="N149" i="3" s="1"/>
  <c r="B150" i="3"/>
  <c r="E147" i="3"/>
  <c r="E141" i="3"/>
  <c r="B147" i="3"/>
  <c r="C147" i="3"/>
  <c r="C127" i="3"/>
  <c r="B127" i="3"/>
  <c r="G140" i="3"/>
  <c r="H140" i="3"/>
  <c r="I141" i="3" s="1"/>
  <c r="J140" i="3" s="1"/>
  <c r="K140" i="3" s="1"/>
  <c r="L140" i="3" s="1"/>
  <c r="M140" i="3" s="1"/>
  <c r="N140" i="3" s="1"/>
  <c r="H141" i="3"/>
  <c r="C141" i="3"/>
  <c r="J132" i="3"/>
  <c r="K132" i="3" s="1"/>
  <c r="L132" i="3" s="1"/>
  <c r="M132" i="3" s="1"/>
  <c r="N132" i="3" s="1"/>
  <c r="D141" i="3"/>
  <c r="I131" i="3"/>
  <c r="B141" i="3"/>
  <c r="F141" i="3"/>
  <c r="G141" i="3"/>
  <c r="I139" i="3" l="1"/>
  <c r="H170" i="3"/>
  <c r="I169" i="3"/>
  <c r="J168" i="3" s="1"/>
  <c r="K168" i="3" s="1"/>
  <c r="L168" i="3" s="1"/>
  <c r="M168" i="3" s="1"/>
  <c r="N168" i="3" s="1"/>
  <c r="C169" i="3"/>
  <c r="B170" i="3"/>
  <c r="B169" i="3"/>
  <c r="C8" i="3"/>
  <c r="D8" i="3"/>
  <c r="E8" i="3"/>
  <c r="F8" i="3"/>
  <c r="G8" i="3"/>
  <c r="H8" i="3"/>
  <c r="I8" i="3"/>
  <c r="C11" i="3"/>
  <c r="D11" i="3"/>
  <c r="D12" i="3" s="1"/>
  <c r="E11" i="3"/>
  <c r="F11" i="3"/>
  <c r="G11" i="3"/>
  <c r="H11" i="3"/>
  <c r="I11" i="3"/>
  <c r="C14" i="3"/>
  <c r="D14" i="3"/>
  <c r="E14" i="3"/>
  <c r="F14" i="3"/>
  <c r="G14" i="3"/>
  <c r="H14" i="3"/>
  <c r="I14" i="3"/>
  <c r="B14" i="3"/>
  <c r="B15" i="3" s="1"/>
  <c r="B11" i="3"/>
  <c r="B8" i="3"/>
  <c r="B9" i="3" s="1"/>
  <c r="C3" i="3"/>
  <c r="D3" i="3"/>
  <c r="E3" i="3"/>
  <c r="F3" i="3"/>
  <c r="G3" i="3"/>
  <c r="H3" i="3"/>
  <c r="I3" i="3"/>
  <c r="B3"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B47" i="3"/>
  <c r="B48" i="3" s="1"/>
  <c r="C47" i="3"/>
  <c r="D47" i="3"/>
  <c r="E47" i="3"/>
  <c r="F47" i="3"/>
  <c r="G47" i="3"/>
  <c r="H47" i="3"/>
  <c r="I47" i="3"/>
  <c r="B51" i="3"/>
  <c r="B52" i="3" s="1"/>
  <c r="C51" i="3"/>
  <c r="D51" i="3"/>
  <c r="E51" i="3"/>
  <c r="F51" i="3"/>
  <c r="G51" i="3"/>
  <c r="H51" i="3"/>
  <c r="I51" i="3"/>
  <c r="B55" i="3"/>
  <c r="B56" i="3" s="1"/>
  <c r="C55" i="3"/>
  <c r="D55" i="3"/>
  <c r="E55" i="3"/>
  <c r="F55" i="3"/>
  <c r="G55" i="3"/>
  <c r="H55" i="3"/>
  <c r="I55" i="3"/>
  <c r="B62" i="3"/>
  <c r="B63" i="3" s="1"/>
  <c r="C62" i="3"/>
  <c r="D62" i="3"/>
  <c r="E62" i="3"/>
  <c r="F62" i="3"/>
  <c r="G62" i="3"/>
  <c r="H62" i="3"/>
  <c r="I62" i="3"/>
  <c r="B65" i="3"/>
  <c r="B66" i="3" s="1"/>
  <c r="C65" i="3"/>
  <c r="D65" i="3"/>
  <c r="E65" i="3"/>
  <c r="F65" i="3"/>
  <c r="G65" i="3"/>
  <c r="H65" i="3"/>
  <c r="I65" i="3"/>
  <c r="B68" i="3"/>
  <c r="B69" i="3" s="1"/>
  <c r="C68" i="3"/>
  <c r="D68" i="3"/>
  <c r="E68" i="3"/>
  <c r="F68" i="3"/>
  <c r="G68" i="3"/>
  <c r="H68" i="3"/>
  <c r="I68" i="3"/>
  <c r="C45" i="3"/>
  <c r="D45" i="3"/>
  <c r="E45" i="3"/>
  <c r="F45" i="3"/>
  <c r="G45" i="3"/>
  <c r="H45" i="3"/>
  <c r="I45" i="3"/>
  <c r="B101" i="3"/>
  <c r="B102" i="3" s="1"/>
  <c r="C101" i="3"/>
  <c r="D101" i="3"/>
  <c r="E101" i="3"/>
  <c r="F101" i="3"/>
  <c r="G101" i="3"/>
  <c r="H101" i="3"/>
  <c r="I101" i="3"/>
  <c r="B105" i="3"/>
  <c r="B106" i="3" s="1"/>
  <c r="C105" i="3"/>
  <c r="D105" i="3"/>
  <c r="E105" i="3"/>
  <c r="F105" i="3"/>
  <c r="G105" i="3"/>
  <c r="H105" i="3"/>
  <c r="I105" i="3"/>
  <c r="B109" i="3"/>
  <c r="B110" i="3" s="1"/>
  <c r="C109" i="3"/>
  <c r="D109" i="3"/>
  <c r="E109" i="3"/>
  <c r="F109" i="3"/>
  <c r="G109" i="3"/>
  <c r="H109" i="3"/>
  <c r="I109" i="3"/>
  <c r="B116" i="3"/>
  <c r="B117" i="3" s="1"/>
  <c r="C116" i="3"/>
  <c r="D116" i="3"/>
  <c r="E116" i="3"/>
  <c r="F116" i="3"/>
  <c r="G116" i="3"/>
  <c r="H116" i="3"/>
  <c r="I116" i="3"/>
  <c r="B119" i="3"/>
  <c r="B120" i="3" s="1"/>
  <c r="C119" i="3"/>
  <c r="D119" i="3"/>
  <c r="E119" i="3"/>
  <c r="F119" i="3"/>
  <c r="G119" i="3"/>
  <c r="H119" i="3"/>
  <c r="I119" i="3"/>
  <c r="B122" i="3"/>
  <c r="B123" i="3" s="1"/>
  <c r="C122" i="3"/>
  <c r="D122" i="3"/>
  <c r="E122" i="3"/>
  <c r="F122" i="3"/>
  <c r="G122" i="3"/>
  <c r="H122" i="3"/>
  <c r="I122" i="3"/>
  <c r="C99" i="3"/>
  <c r="D99" i="3"/>
  <c r="E99" i="3"/>
  <c r="F99" i="3"/>
  <c r="G99" i="3"/>
  <c r="H99" i="3"/>
  <c r="I99" i="3"/>
  <c r="C153" i="3"/>
  <c r="D153" i="3"/>
  <c r="E153" i="3"/>
  <c r="F153" i="3"/>
  <c r="G153" i="3"/>
  <c r="H153" i="3"/>
  <c r="I153" i="3"/>
  <c r="C157" i="3"/>
  <c r="D157" i="3"/>
  <c r="E157" i="3"/>
  <c r="F157" i="3"/>
  <c r="G157" i="3"/>
  <c r="H157" i="3"/>
  <c r="I157" i="3"/>
  <c r="C160" i="3"/>
  <c r="D160" i="3"/>
  <c r="E160" i="3"/>
  <c r="F160" i="3"/>
  <c r="G160" i="3"/>
  <c r="H160" i="3"/>
  <c r="I160" i="3"/>
  <c r="C163" i="3"/>
  <c r="D163" i="3"/>
  <c r="E163" i="3"/>
  <c r="F163" i="3"/>
  <c r="G163" i="3"/>
  <c r="H163" i="3"/>
  <c r="I163" i="3"/>
  <c r="B157" i="3"/>
  <c r="B160" i="3"/>
  <c r="B163" i="3"/>
  <c r="C74" i="3"/>
  <c r="D74" i="3"/>
  <c r="E74" i="3"/>
  <c r="F74" i="3"/>
  <c r="G74" i="3"/>
  <c r="H74" i="3"/>
  <c r="I74" i="3"/>
  <c r="C78" i="3"/>
  <c r="D78" i="3"/>
  <c r="E78" i="3"/>
  <c r="F78" i="3"/>
  <c r="G78" i="3"/>
  <c r="H78" i="3"/>
  <c r="I78" i="3"/>
  <c r="C82" i="3"/>
  <c r="D82" i="3"/>
  <c r="E82" i="3"/>
  <c r="F82" i="3"/>
  <c r="G82" i="3"/>
  <c r="H82" i="3"/>
  <c r="I82" i="3"/>
  <c r="B82" i="3"/>
  <c r="B78" i="3"/>
  <c r="B79" i="3" s="1"/>
  <c r="C72" i="3"/>
  <c r="D72" i="3"/>
  <c r="E72" i="3"/>
  <c r="F72" i="3"/>
  <c r="G72" i="3"/>
  <c r="H72" i="3"/>
  <c r="I72" i="3"/>
  <c r="C89" i="3"/>
  <c r="D89" i="3"/>
  <c r="E89" i="3"/>
  <c r="F89" i="3"/>
  <c r="G89" i="3"/>
  <c r="H89" i="3"/>
  <c r="I89" i="3"/>
  <c r="C92" i="3"/>
  <c r="D92" i="3"/>
  <c r="E92" i="3"/>
  <c r="F92" i="3"/>
  <c r="G92" i="3"/>
  <c r="H92" i="3"/>
  <c r="I92" i="3"/>
  <c r="C95" i="3"/>
  <c r="D95" i="3"/>
  <c r="E95" i="3"/>
  <c r="F95" i="3"/>
  <c r="G95" i="3"/>
  <c r="H95" i="3"/>
  <c r="I95" i="3"/>
  <c r="B153" i="3"/>
  <c r="B95" i="3"/>
  <c r="B96" i="3" s="1"/>
  <c r="B89" i="3"/>
  <c r="B90" i="3" s="1"/>
  <c r="B99" i="3"/>
  <c r="B100" i="3" s="1"/>
  <c r="B92" i="3"/>
  <c r="B93" i="3" s="1"/>
  <c r="B72" i="3"/>
  <c r="B45" i="3"/>
  <c r="B46" i="3" s="1"/>
  <c r="A152" i="3"/>
  <c r="A98" i="3"/>
  <c r="A71" i="3"/>
  <c r="D172" i="1"/>
  <c r="C172" i="1"/>
  <c r="B172" i="1"/>
  <c r="D170" i="1"/>
  <c r="C170" i="1"/>
  <c r="B170" i="1"/>
  <c r="B156" i="1"/>
  <c r="D161" i="1"/>
  <c r="C161" i="1"/>
  <c r="B161" i="1"/>
  <c r="D159" i="1"/>
  <c r="C159" i="1"/>
  <c r="B159" i="1"/>
  <c r="D150" i="1"/>
  <c r="C150" i="1"/>
  <c r="B150" i="1"/>
  <c r="D148" i="1"/>
  <c r="C148" i="1"/>
  <c r="B148" i="1"/>
  <c r="C124" i="1"/>
  <c r="B124" i="1"/>
  <c r="C123" i="1"/>
  <c r="B123" i="1"/>
  <c r="C122" i="1"/>
  <c r="C121" i="1" s="1"/>
  <c r="B122" i="1"/>
  <c r="B121" i="1" s="1"/>
  <c r="G121" i="1"/>
  <c r="F121" i="1"/>
  <c r="E121" i="1"/>
  <c r="D121" i="1"/>
  <c r="G117" i="1"/>
  <c r="F117" i="1"/>
  <c r="E117" i="1"/>
  <c r="D117" i="1"/>
  <c r="C117" i="1"/>
  <c r="B117" i="1"/>
  <c r="C116" i="1"/>
  <c r="B116" i="1"/>
  <c r="C115" i="1"/>
  <c r="B115" i="1"/>
  <c r="C114" i="1"/>
  <c r="B114" i="1"/>
  <c r="G113" i="1"/>
  <c r="F113" i="1"/>
  <c r="E113" i="1"/>
  <c r="D113" i="1"/>
  <c r="C113" i="1"/>
  <c r="B113" i="1"/>
  <c r="G109" i="1"/>
  <c r="F109" i="1"/>
  <c r="E109" i="1"/>
  <c r="D109" i="1"/>
  <c r="C109" i="1"/>
  <c r="B109" i="1"/>
  <c r="E93" i="1"/>
  <c r="D93" i="1"/>
  <c r="C93" i="1"/>
  <c r="B93" i="1"/>
  <c r="C110" i="3" l="1"/>
  <c r="C106" i="3"/>
  <c r="C108" i="3" s="1"/>
  <c r="C102" i="3"/>
  <c r="C104" i="3" s="1"/>
  <c r="F9" i="3"/>
  <c r="C46" i="3"/>
  <c r="I5" i="3"/>
  <c r="E4" i="3"/>
  <c r="B4" i="3"/>
  <c r="F96" i="3"/>
  <c r="C4" i="3"/>
  <c r="F90" i="3"/>
  <c r="E73" i="3"/>
  <c r="F83" i="3"/>
  <c r="F85" i="3" s="1"/>
  <c r="F164" i="3"/>
  <c r="E161" i="3"/>
  <c r="D154" i="3"/>
  <c r="I120" i="3"/>
  <c r="J119" i="3" s="1"/>
  <c r="K119" i="3" s="1"/>
  <c r="L119" i="3" s="1"/>
  <c r="M119" i="3" s="1"/>
  <c r="N119" i="3" s="1"/>
  <c r="H56" i="3"/>
  <c r="H58" i="3" s="1"/>
  <c r="H52" i="3"/>
  <c r="H54" i="3" s="1"/>
  <c r="H48" i="3"/>
  <c r="H50" i="3" s="1"/>
  <c r="E5" i="3"/>
  <c r="D5" i="3"/>
  <c r="C73" i="3"/>
  <c r="D73" i="3"/>
  <c r="E83" i="3"/>
  <c r="E85" i="3" s="1"/>
  <c r="E164" i="3"/>
  <c r="D161" i="3"/>
  <c r="H46" i="3"/>
  <c r="G69" i="3"/>
  <c r="G48" i="3"/>
  <c r="G50" i="3" s="1"/>
  <c r="B86" i="3"/>
  <c r="B87" i="3" s="1"/>
  <c r="B54" i="3"/>
  <c r="G83" i="3"/>
  <c r="G85" i="3" s="1"/>
  <c r="E158" i="3"/>
  <c r="C100" i="3"/>
  <c r="B108" i="3"/>
  <c r="B104" i="3"/>
  <c r="I69" i="3"/>
  <c r="J68" i="3" s="1"/>
  <c r="K68" i="3" s="1"/>
  <c r="L68" i="3" s="1"/>
  <c r="M68" i="3" s="1"/>
  <c r="N68" i="3" s="1"/>
  <c r="I66" i="3"/>
  <c r="J65" i="3" s="1"/>
  <c r="K65" i="3" s="1"/>
  <c r="L65" i="3" s="1"/>
  <c r="M65" i="3" s="1"/>
  <c r="N65" i="3" s="1"/>
  <c r="I63" i="3"/>
  <c r="J62" i="3" s="1"/>
  <c r="K62" i="3" s="1"/>
  <c r="L62" i="3" s="1"/>
  <c r="M62" i="3" s="1"/>
  <c r="N62" i="3" s="1"/>
  <c r="I12" i="3"/>
  <c r="J11" i="3" s="1"/>
  <c r="K11" i="3" s="1"/>
  <c r="L11" i="3" s="1"/>
  <c r="M11" i="3" s="1"/>
  <c r="N11" i="3" s="1"/>
  <c r="E93" i="3"/>
  <c r="D96" i="3"/>
  <c r="C93" i="3"/>
  <c r="C83" i="3"/>
  <c r="C85" i="3" s="1"/>
  <c r="I161" i="3"/>
  <c r="J160" i="3" s="1"/>
  <c r="K160" i="3" s="1"/>
  <c r="L160" i="3" s="1"/>
  <c r="M160" i="3" s="1"/>
  <c r="N160" i="3" s="1"/>
  <c r="E123" i="3"/>
  <c r="E110" i="3"/>
  <c r="E112" i="3" s="1"/>
  <c r="E102" i="3"/>
  <c r="E104" i="3" s="1"/>
  <c r="E46" i="3"/>
  <c r="D66" i="3"/>
  <c r="D56" i="3"/>
  <c r="D58" i="3" s="1"/>
  <c r="D48" i="3"/>
  <c r="D50" i="3" s="1"/>
  <c r="I52" i="3"/>
  <c r="I54" i="3" s="1"/>
  <c r="I79" i="3"/>
  <c r="I81" i="3" s="1"/>
  <c r="H73" i="3"/>
  <c r="I83" i="3"/>
  <c r="I85" i="3" s="1"/>
  <c r="H79" i="3"/>
  <c r="H81" i="3" s="1"/>
  <c r="G75" i="3"/>
  <c r="G77" i="3" s="1"/>
  <c r="H161" i="3"/>
  <c r="D110" i="3"/>
  <c r="D112" i="3" s="1"/>
  <c r="D106" i="3"/>
  <c r="D108" i="3" s="1"/>
  <c r="D102" i="3"/>
  <c r="D104" i="3" s="1"/>
  <c r="D46" i="3"/>
  <c r="C56" i="3"/>
  <c r="C58" i="3" s="1"/>
  <c r="C52" i="3"/>
  <c r="C54" i="3" s="1"/>
  <c r="C48" i="3"/>
  <c r="C50" i="3" s="1"/>
  <c r="D4" i="3"/>
  <c r="F5" i="3"/>
  <c r="F6" i="3" s="1"/>
  <c r="I56" i="3"/>
  <c r="I58" i="3" s="1"/>
  <c r="I48" i="3"/>
  <c r="I50" i="3" s="1"/>
  <c r="I123" i="3"/>
  <c r="I102" i="3"/>
  <c r="I104" i="3" s="1"/>
  <c r="I106" i="3"/>
  <c r="I108" i="3" s="1"/>
  <c r="H12" i="3"/>
  <c r="I110" i="3"/>
  <c r="I112" i="3" s="1"/>
  <c r="G123" i="3"/>
  <c r="B81" i="3"/>
  <c r="F4" i="3"/>
  <c r="C15" i="3"/>
  <c r="C12" i="3"/>
  <c r="G4" i="3"/>
  <c r="D15" i="3"/>
  <c r="C96" i="3"/>
  <c r="E79" i="3"/>
  <c r="E81" i="3" s="1"/>
  <c r="F75" i="3"/>
  <c r="F77" i="3" s="1"/>
  <c r="D75" i="3"/>
  <c r="D77" i="3" s="1"/>
  <c r="G96" i="3"/>
  <c r="F93" i="3"/>
  <c r="D86" i="3"/>
  <c r="D83" i="3"/>
  <c r="D85" i="3" s="1"/>
  <c r="C79" i="3"/>
  <c r="C81" i="3" s="1"/>
  <c r="G46" i="3"/>
  <c r="G52" i="3"/>
  <c r="G54" i="3" s="1"/>
  <c r="D93" i="3"/>
  <c r="I4" i="3"/>
  <c r="J3" i="3" s="1"/>
  <c r="K3" i="3" s="1"/>
  <c r="L3" i="3" s="1"/>
  <c r="M3" i="3" s="1"/>
  <c r="N3" i="3" s="1"/>
  <c r="B5" i="3"/>
  <c r="B6" i="3" s="1"/>
  <c r="G79" i="3"/>
  <c r="G81" i="3" s="1"/>
  <c r="D100" i="3"/>
  <c r="E96" i="3"/>
  <c r="F161" i="3"/>
  <c r="C90" i="3"/>
  <c r="G100" i="3"/>
  <c r="F120" i="3"/>
  <c r="F110" i="3"/>
  <c r="F112" i="3" s="1"/>
  <c r="F106" i="3"/>
  <c r="F108" i="3" s="1"/>
  <c r="F102" i="3"/>
  <c r="F104" i="3" s="1"/>
  <c r="F46" i="3"/>
  <c r="E59" i="3"/>
  <c r="E56" i="3"/>
  <c r="E58" i="3" s="1"/>
  <c r="E52" i="3"/>
  <c r="E54" i="3" s="1"/>
  <c r="E48" i="3"/>
  <c r="E50" i="3" s="1"/>
  <c r="H4" i="3"/>
  <c r="F15" i="3"/>
  <c r="H9" i="3"/>
  <c r="I86" i="3"/>
  <c r="I90" i="3"/>
  <c r="J89" i="3" s="1"/>
  <c r="K89" i="3" s="1"/>
  <c r="L89" i="3" s="1"/>
  <c r="M89" i="3" s="1"/>
  <c r="N89" i="3" s="1"/>
  <c r="F52" i="3"/>
  <c r="F54" i="3" s="1"/>
  <c r="E63" i="3"/>
  <c r="B83" i="3"/>
  <c r="B85" i="3" s="1"/>
  <c r="D164" i="3"/>
  <c r="H100" i="3"/>
  <c r="H123" i="3"/>
  <c r="H120" i="3"/>
  <c r="G120" i="3"/>
  <c r="G113" i="3"/>
  <c r="G117" i="3"/>
  <c r="H117" i="3"/>
  <c r="G110" i="3"/>
  <c r="G112" i="3" s="1"/>
  <c r="H110" i="3"/>
  <c r="H112" i="3" s="1"/>
  <c r="G106" i="3"/>
  <c r="G108" i="3" s="1"/>
  <c r="G102" i="3"/>
  <c r="G104" i="3" s="1"/>
  <c r="H102" i="3"/>
  <c r="H104" i="3" s="1"/>
  <c r="F69" i="3"/>
  <c r="G66" i="3"/>
  <c r="F59" i="3"/>
  <c r="F63" i="3"/>
  <c r="F56" i="3"/>
  <c r="F58" i="3" s="1"/>
  <c r="G63" i="3"/>
  <c r="B158" i="3"/>
  <c r="I154" i="3"/>
  <c r="I158" i="3"/>
  <c r="J157" i="3" s="1"/>
  <c r="K157" i="3" s="1"/>
  <c r="L157" i="3" s="1"/>
  <c r="M157" i="3" s="1"/>
  <c r="N157" i="3" s="1"/>
  <c r="F123" i="3"/>
  <c r="E66" i="3"/>
  <c r="F48" i="3"/>
  <c r="F50" i="3" s="1"/>
  <c r="I93" i="3"/>
  <c r="J92" i="3" s="1"/>
  <c r="K92" i="3" s="1"/>
  <c r="L92" i="3" s="1"/>
  <c r="M92" i="3" s="1"/>
  <c r="N92" i="3" s="1"/>
  <c r="D120" i="3"/>
  <c r="D69" i="3"/>
  <c r="C69" i="3"/>
  <c r="C59" i="3"/>
  <c r="C63" i="3"/>
  <c r="G73" i="3"/>
  <c r="F73" i="3"/>
  <c r="I164" i="3"/>
  <c r="J163" i="3" s="1"/>
  <c r="K163" i="3" s="1"/>
  <c r="L163" i="3" s="1"/>
  <c r="M163" i="3" s="1"/>
  <c r="N163" i="3" s="1"/>
  <c r="H164" i="3"/>
  <c r="G161" i="3"/>
  <c r="F154" i="3"/>
  <c r="F158" i="3"/>
  <c r="F79" i="3"/>
  <c r="F81" i="3" s="1"/>
  <c r="I75" i="3"/>
  <c r="I77" i="3" s="1"/>
  <c r="H75" i="3"/>
  <c r="H77" i="3" s="1"/>
  <c r="F113" i="3"/>
  <c r="F117" i="3"/>
  <c r="B154" i="3"/>
  <c r="E100" i="3"/>
  <c r="F100" i="3"/>
  <c r="D113" i="3"/>
  <c r="D117" i="3"/>
  <c r="H96" i="3"/>
  <c r="F86" i="3"/>
  <c r="G90" i="3"/>
  <c r="F66" i="3"/>
  <c r="B73" i="3"/>
  <c r="H106" i="3"/>
  <c r="H108" i="3" s="1"/>
  <c r="E120" i="3"/>
  <c r="I73" i="3"/>
  <c r="J72" i="3" s="1"/>
  <c r="K72" i="3" s="1"/>
  <c r="L72" i="3" s="1"/>
  <c r="M72" i="3" s="1"/>
  <c r="N72" i="3" s="1"/>
  <c r="C164" i="3"/>
  <c r="E69" i="3"/>
  <c r="H154" i="3"/>
  <c r="H158" i="3"/>
  <c r="H86" i="3"/>
  <c r="H90" i="3"/>
  <c r="D123" i="3"/>
  <c r="C66" i="3"/>
  <c r="G86" i="3"/>
  <c r="G93" i="3"/>
  <c r="D63" i="3"/>
  <c r="E75" i="3"/>
  <c r="E77" i="3" s="1"/>
  <c r="C112" i="3"/>
  <c r="E12" i="3"/>
  <c r="H93" i="3"/>
  <c r="H83" i="3"/>
  <c r="H85" i="3" s="1"/>
  <c r="G154" i="3"/>
  <c r="E113" i="3"/>
  <c r="E106" i="3"/>
  <c r="E108" i="3" s="1"/>
  <c r="D59" i="3"/>
  <c r="D52" i="3"/>
  <c r="D54" i="3" s="1"/>
  <c r="E117" i="3"/>
  <c r="G158" i="3"/>
  <c r="G164" i="3"/>
  <c r="G12" i="3"/>
  <c r="I59" i="3"/>
  <c r="B58" i="3"/>
  <c r="B12" i="3"/>
  <c r="G15" i="3"/>
  <c r="D9" i="3"/>
  <c r="B113" i="3"/>
  <c r="C158" i="3"/>
  <c r="I113" i="3"/>
  <c r="H69" i="3"/>
  <c r="H66" i="3"/>
  <c r="H59" i="3"/>
  <c r="H63" i="3"/>
  <c r="I46" i="3"/>
  <c r="J45" i="3" s="1"/>
  <c r="K45" i="3" s="1"/>
  <c r="L45" i="3" s="1"/>
  <c r="M45" i="3" s="1"/>
  <c r="N45" i="3" s="1"/>
  <c r="I96" i="3"/>
  <c r="J95" i="3" s="1"/>
  <c r="K95" i="3" s="1"/>
  <c r="L95" i="3" s="1"/>
  <c r="M95" i="3" s="1"/>
  <c r="N95" i="3" s="1"/>
  <c r="D90" i="3"/>
  <c r="D79" i="3"/>
  <c r="D81" i="3" s="1"/>
  <c r="I117" i="3"/>
  <c r="J116" i="3" s="1"/>
  <c r="K116" i="3" s="1"/>
  <c r="L116" i="3" s="1"/>
  <c r="M116" i="3" s="1"/>
  <c r="N116" i="3" s="1"/>
  <c r="B164" i="3"/>
  <c r="B161" i="3"/>
  <c r="C161" i="3"/>
  <c r="C154" i="3"/>
  <c r="H113" i="3"/>
  <c r="G59" i="3"/>
  <c r="G56" i="3"/>
  <c r="G58" i="3" s="1"/>
  <c r="E90" i="3"/>
  <c r="I100" i="3"/>
  <c r="J99" i="3" s="1"/>
  <c r="K99" i="3" s="1"/>
  <c r="L99" i="3" s="1"/>
  <c r="M99" i="3" s="1"/>
  <c r="N99" i="3" s="1"/>
  <c r="D158" i="3"/>
  <c r="E9" i="3"/>
  <c r="B50" i="3"/>
  <c r="E86" i="3"/>
  <c r="E154" i="3"/>
  <c r="C113" i="3"/>
  <c r="B59" i="3"/>
  <c r="C117" i="3"/>
  <c r="C120" i="3"/>
  <c r="C123" i="3"/>
  <c r="B112" i="3"/>
  <c r="H15" i="3"/>
  <c r="I9" i="3"/>
  <c r="J8" i="3" s="1"/>
  <c r="K8" i="3" s="1"/>
  <c r="L8" i="3" s="1"/>
  <c r="M8" i="3" s="1"/>
  <c r="N8" i="3" s="1"/>
  <c r="C5" i="3"/>
  <c r="I15" i="3"/>
  <c r="J14" i="3" s="1"/>
  <c r="K14" i="3" s="1"/>
  <c r="L14" i="3" s="1"/>
  <c r="M14" i="3" s="1"/>
  <c r="N14" i="3" s="1"/>
  <c r="F12" i="3"/>
  <c r="C9" i="3"/>
  <c r="G5" i="3"/>
  <c r="E15" i="3"/>
  <c r="G9" i="3"/>
  <c r="H5" i="3"/>
  <c r="B77" i="3"/>
  <c r="C75" i="3"/>
  <c r="C77" i="3" s="1"/>
  <c r="C8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I6" i="3" l="1"/>
  <c r="J5" i="3" s="1"/>
  <c r="K5" i="3" s="1"/>
  <c r="L5" i="3" s="1"/>
  <c r="M5" i="3" s="1"/>
  <c r="N5" i="3" s="1"/>
  <c r="G21" i="3"/>
  <c r="D6" i="3"/>
  <c r="J101" i="3"/>
  <c r="K101" i="3" s="1"/>
  <c r="L101" i="3" s="1"/>
  <c r="M101" i="3" s="1"/>
  <c r="N101" i="3" s="1"/>
  <c r="E6" i="3"/>
  <c r="J55" i="3"/>
  <c r="K55" i="3" s="1"/>
  <c r="L55" i="3" s="1"/>
  <c r="M55" i="3" s="1"/>
  <c r="N55" i="3" s="1"/>
  <c r="J78" i="3"/>
  <c r="K78" i="3" s="1"/>
  <c r="L78" i="3" s="1"/>
  <c r="M78" i="3" s="1"/>
  <c r="N78" i="3" s="1"/>
  <c r="J51" i="3"/>
  <c r="K51" i="3" s="1"/>
  <c r="L51" i="3" s="1"/>
  <c r="M51" i="3" s="1"/>
  <c r="N51" i="3" s="1"/>
  <c r="I21" i="3"/>
  <c r="I23" i="3" s="1"/>
  <c r="C21" i="3"/>
  <c r="C23" i="3" s="1"/>
  <c r="H39" i="3"/>
  <c r="E60" i="3"/>
  <c r="J47" i="3"/>
  <c r="K47" i="3" s="1"/>
  <c r="L47" i="3" s="1"/>
  <c r="M47" i="3" s="1"/>
  <c r="N47" i="3" s="1"/>
  <c r="J82" i="3"/>
  <c r="K82" i="3" s="1"/>
  <c r="L82" i="3" s="1"/>
  <c r="M82" i="3" s="1"/>
  <c r="N82" i="3" s="1"/>
  <c r="J74" i="3"/>
  <c r="K74" i="3" s="1"/>
  <c r="L74" i="3" s="1"/>
  <c r="M74" i="3" s="1"/>
  <c r="N74" i="3" s="1"/>
  <c r="J105" i="3"/>
  <c r="K105" i="3" s="1"/>
  <c r="L105" i="3" s="1"/>
  <c r="M105" i="3" s="1"/>
  <c r="N105" i="3" s="1"/>
  <c r="J122" i="3"/>
  <c r="K122" i="3" s="1"/>
  <c r="L122" i="3" s="1"/>
  <c r="M122" i="3" s="1"/>
  <c r="N122" i="3" s="1"/>
  <c r="J109" i="3"/>
  <c r="K109" i="3" s="1"/>
  <c r="L109" i="3" s="1"/>
  <c r="M109" i="3" s="1"/>
  <c r="N109" i="3" s="1"/>
  <c r="D114" i="3"/>
  <c r="G155" i="3"/>
  <c r="I60" i="3"/>
  <c r="J59" i="3" s="1"/>
  <c r="K59" i="3" s="1"/>
  <c r="L59" i="3" s="1"/>
  <c r="M59" i="3" s="1"/>
  <c r="N59" i="3" s="1"/>
  <c r="G42" i="3"/>
  <c r="H60" i="3"/>
  <c r="F155" i="3"/>
  <c r="H114" i="3"/>
  <c r="B114" i="3"/>
  <c r="G114" i="3"/>
  <c r="B60" i="3"/>
  <c r="C155" i="3"/>
  <c r="D155" i="3"/>
  <c r="G23" i="3"/>
  <c r="D87" i="3"/>
  <c r="C87" i="3"/>
  <c r="C114" i="3"/>
  <c r="F87" i="3"/>
  <c r="I87" i="3"/>
  <c r="J86" i="3" s="1"/>
  <c r="K86" i="3" s="1"/>
  <c r="L86" i="3" s="1"/>
  <c r="M86" i="3" s="1"/>
  <c r="N86" i="3" s="1"/>
  <c r="B31" i="3"/>
  <c r="F114" i="3"/>
  <c r="E155" i="3"/>
  <c r="H87" i="3"/>
  <c r="F60" i="3"/>
  <c r="G60" i="3"/>
  <c r="E114" i="3"/>
  <c r="H155" i="3"/>
  <c r="C60" i="3"/>
  <c r="E87" i="3"/>
  <c r="I114" i="3"/>
  <c r="J113" i="3" s="1"/>
  <c r="K113" i="3" s="1"/>
  <c r="L113" i="3" s="1"/>
  <c r="M113" i="3" s="1"/>
  <c r="N113" i="3" s="1"/>
  <c r="D60" i="3"/>
  <c r="G87" i="3"/>
  <c r="B155" i="3"/>
  <c r="I155" i="3"/>
  <c r="J154" i="3" s="1"/>
  <c r="K154" i="3" s="1"/>
  <c r="L154" i="3" s="1"/>
  <c r="M154" i="3" s="1"/>
  <c r="N154" i="3" s="1"/>
  <c r="C6" i="3"/>
  <c r="G6" i="3"/>
  <c r="H6" i="3"/>
  <c r="E39" i="3"/>
  <c r="E21" i="3"/>
  <c r="E23" i="3" s="1"/>
  <c r="F39" i="3"/>
  <c r="I32" i="3"/>
  <c r="G39" i="3"/>
  <c r="H42" i="3"/>
  <c r="D39"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H32" i="3"/>
  <c r="E42" i="3"/>
  <c r="B32" i="3"/>
  <c r="C36" i="3"/>
  <c r="C39" i="3"/>
  <c r="C42" i="3"/>
  <c r="C32" i="3"/>
  <c r="D36" i="3"/>
  <c r="E32" i="3"/>
  <c r="F42" i="3"/>
  <c r="D32" i="3"/>
  <c r="E36" i="3"/>
  <c r="F32" i="3"/>
  <c r="G36" i="3"/>
  <c r="G32" i="3"/>
  <c r="H36" i="3"/>
  <c r="I36" i="3"/>
  <c r="J35" i="3" s="1"/>
  <c r="K35" i="3" s="1"/>
  <c r="L35" i="3" s="1"/>
  <c r="M35" i="3" s="1"/>
  <c r="N35" i="3" s="1"/>
  <c r="I39" i="3"/>
  <c r="J38" i="3" s="1"/>
  <c r="K38" i="3" s="1"/>
  <c r="L38" i="3" s="1"/>
  <c r="M38" i="3" s="1"/>
  <c r="N38" i="3" s="1"/>
  <c r="I42" i="3"/>
  <c r="J41" i="3" s="1"/>
  <c r="K41" i="3" s="1"/>
  <c r="L41" i="3" s="1"/>
  <c r="M41" i="3" s="1"/>
  <c r="N41" i="3" s="1"/>
  <c r="B36" i="3"/>
  <c r="B39"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H163" i="1"/>
  <c r="H165" i="1" s="1"/>
  <c r="H166" i="1" s="1"/>
  <c r="H167" i="1" s="1"/>
  <c r="G163" i="1"/>
  <c r="G165" i="1" s="1"/>
  <c r="F163" i="1"/>
  <c r="F165" i="1" s="1"/>
  <c r="E163" i="1"/>
  <c r="E165" i="1" s="1"/>
  <c r="D163" i="1"/>
  <c r="D165" i="1" s="1"/>
  <c r="C163" i="1"/>
  <c r="C165" i="1" s="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J20" i="3" l="1"/>
  <c r="K20" i="3" s="1"/>
  <c r="L20" i="3" s="1"/>
  <c r="M20" i="3" s="1"/>
  <c r="N20" i="3" s="1"/>
  <c r="J24" i="3"/>
  <c r="K24" i="3" s="1"/>
  <c r="L24" i="3" s="1"/>
  <c r="M24" i="3" s="1"/>
  <c r="N24" i="3" s="1"/>
  <c r="J28" i="3"/>
  <c r="K28" i="3" s="1"/>
  <c r="L28" i="3" s="1"/>
  <c r="M28" i="3" s="1"/>
  <c r="N28" i="3" s="1"/>
  <c r="I33" i="3"/>
  <c r="J32" i="3" s="1"/>
  <c r="K32" i="3" s="1"/>
  <c r="L32" i="3" s="1"/>
  <c r="M32" i="3" s="1"/>
  <c r="N32" i="3" s="1"/>
  <c r="I166" i="1"/>
  <c r="I167" i="1" s="1"/>
  <c r="H33" i="3"/>
  <c r="F33" i="3"/>
  <c r="C33" i="3"/>
  <c r="D33" i="3"/>
  <c r="B33" i="3"/>
  <c r="G33" i="3"/>
  <c r="B165" i="1"/>
  <c r="B166" i="1" s="1"/>
  <c r="B167" i="1" s="1"/>
  <c r="E33" i="3"/>
  <c r="C166" i="1"/>
  <c r="C167" i="1" s="1"/>
  <c r="D166" i="1"/>
  <c r="D167" i="1" s="1"/>
  <c r="G166" i="1"/>
  <c r="G167" i="1" s="1"/>
  <c r="E166" i="1"/>
  <c r="E167" i="1" s="1"/>
  <c r="F166" i="1"/>
  <c r="F167" i="1" s="1"/>
  <c r="I121" i="1"/>
  <c r="H121" i="1"/>
  <c r="I117" i="1"/>
  <c r="H117" i="1"/>
  <c r="I113" i="1"/>
  <c r="H113" i="1"/>
  <c r="H109" i="1"/>
  <c r="H18" i="3" s="1"/>
  <c r="H181" i="3" s="1"/>
  <c r="G18" i="3"/>
  <c r="G181" i="3" s="1"/>
  <c r="F18" i="3"/>
  <c r="F181" i="3" s="1"/>
  <c r="E18" i="3"/>
  <c r="E181" i="3" s="1"/>
  <c r="D18" i="3"/>
  <c r="D181" i="3" s="1"/>
  <c r="C18" i="3"/>
  <c r="C181" i="3" s="1"/>
  <c r="B18" i="3"/>
  <c r="B181" i="3" s="1"/>
  <c r="I109" i="1"/>
  <c r="I18" i="3" s="1"/>
  <c r="I181" i="3" s="1"/>
  <c r="I141" i="1"/>
  <c r="I144" i="1" s="1"/>
  <c r="H141" i="1"/>
  <c r="H144" i="1" s="1"/>
  <c r="G141" i="1"/>
  <c r="G144" i="1" s="1"/>
  <c r="F141" i="1"/>
  <c r="F144" i="1" s="1"/>
  <c r="E141" i="1"/>
  <c r="E144" i="1" s="1"/>
  <c r="D141" i="1"/>
  <c r="D144" i="1" s="1"/>
  <c r="C141" i="1"/>
  <c r="C144" i="1" s="1"/>
  <c r="B141" i="1"/>
  <c r="B144" i="1" s="1"/>
  <c r="H151" i="3" l="1"/>
  <c r="H145" i="3"/>
  <c r="H142" i="3"/>
  <c r="H148" i="3"/>
  <c r="I142" i="3"/>
  <c r="I151" i="3"/>
  <c r="I145" i="3"/>
  <c r="I148" i="3"/>
  <c r="B145" i="3"/>
  <c r="B151" i="3"/>
  <c r="B148" i="3"/>
  <c r="B142" i="3"/>
  <c r="C148" i="3"/>
  <c r="C151" i="3"/>
  <c r="C142" i="3"/>
  <c r="C145" i="3"/>
  <c r="F145" i="3"/>
  <c r="F148" i="3"/>
  <c r="F151" i="3"/>
  <c r="F142" i="3"/>
  <c r="D145" i="3"/>
  <c r="D148" i="3"/>
  <c r="D151" i="3"/>
  <c r="D142" i="3"/>
  <c r="E145" i="3"/>
  <c r="E148" i="3"/>
  <c r="E151" i="3"/>
  <c r="E142" i="3"/>
  <c r="G142" i="3"/>
  <c r="G145" i="3"/>
  <c r="G148" i="3"/>
  <c r="G151" i="3"/>
  <c r="B10" i="3"/>
  <c r="B94" i="3"/>
  <c r="B64" i="3"/>
  <c r="B91" i="3"/>
  <c r="B124" i="3"/>
  <c r="B16" i="3"/>
  <c r="B70" i="3"/>
  <c r="B13" i="3"/>
  <c r="B67" i="3"/>
  <c r="B121" i="3"/>
  <c r="B118" i="3"/>
  <c r="B88" i="3"/>
  <c r="B7" i="3"/>
  <c r="B159" i="3"/>
  <c r="B162" i="3"/>
  <c r="B97" i="3"/>
  <c r="B165" i="3"/>
  <c r="B156" i="3"/>
  <c r="B115" i="3"/>
  <c r="B61" i="3"/>
  <c r="E10" i="3"/>
  <c r="E159" i="3"/>
  <c r="E91" i="3"/>
  <c r="E118" i="3"/>
  <c r="E94" i="3"/>
  <c r="E64" i="3"/>
  <c r="E16" i="3"/>
  <c r="E124" i="3"/>
  <c r="E97" i="3"/>
  <c r="E7" i="3"/>
  <c r="E121" i="3"/>
  <c r="E70" i="3"/>
  <c r="E162" i="3"/>
  <c r="E165" i="3"/>
  <c r="E67" i="3"/>
  <c r="E61" i="3"/>
  <c r="E13" i="3"/>
  <c r="E156" i="3"/>
  <c r="E115" i="3"/>
  <c r="E88" i="3"/>
  <c r="G97" i="3"/>
  <c r="G70" i="3"/>
  <c r="G16" i="3"/>
  <c r="G64" i="3"/>
  <c r="G159" i="3"/>
  <c r="G91" i="3"/>
  <c r="G165" i="3"/>
  <c r="G67" i="3"/>
  <c r="G10" i="3"/>
  <c r="G13" i="3"/>
  <c r="G162" i="3"/>
  <c r="G94" i="3"/>
  <c r="G121" i="3"/>
  <c r="G124" i="3"/>
  <c r="G118" i="3"/>
  <c r="G115" i="3"/>
  <c r="G61" i="3"/>
  <c r="G156" i="3"/>
  <c r="G7" i="3"/>
  <c r="G88" i="3"/>
  <c r="H16" i="3"/>
  <c r="H13" i="3"/>
  <c r="H118" i="3"/>
  <c r="H124" i="3"/>
  <c r="H97" i="3"/>
  <c r="H64" i="3"/>
  <c r="H165" i="3"/>
  <c r="H162" i="3"/>
  <c r="H94" i="3"/>
  <c r="H91" i="3"/>
  <c r="H70" i="3"/>
  <c r="H10" i="3"/>
  <c r="H67" i="3"/>
  <c r="H121" i="3"/>
  <c r="H159" i="3"/>
  <c r="H7" i="3"/>
  <c r="H115" i="3"/>
  <c r="H61" i="3"/>
  <c r="H88" i="3"/>
  <c r="H156" i="3"/>
  <c r="I10" i="3"/>
  <c r="I121" i="3"/>
  <c r="I124" i="3"/>
  <c r="I67" i="3"/>
  <c r="I64" i="3"/>
  <c r="I7" i="3"/>
  <c r="I159" i="3"/>
  <c r="I94" i="3"/>
  <c r="I97" i="3"/>
  <c r="I91" i="3"/>
  <c r="I13" i="3"/>
  <c r="I70" i="3"/>
  <c r="I162" i="3"/>
  <c r="I165" i="3"/>
  <c r="I16" i="3"/>
  <c r="I118" i="3"/>
  <c r="I115" i="3"/>
  <c r="I156" i="3"/>
  <c r="I88" i="3"/>
  <c r="I61" i="3"/>
  <c r="C16" i="3"/>
  <c r="C91" i="3"/>
  <c r="C165" i="3"/>
  <c r="C10" i="3"/>
  <c r="C13" i="3"/>
  <c r="C121" i="3"/>
  <c r="C162" i="3"/>
  <c r="C70" i="3"/>
  <c r="C159" i="3"/>
  <c r="C124" i="3"/>
  <c r="C118" i="3"/>
  <c r="C64" i="3"/>
  <c r="C67" i="3"/>
  <c r="C94" i="3"/>
  <c r="C97" i="3"/>
  <c r="C115" i="3"/>
  <c r="C61" i="3"/>
  <c r="C7" i="3"/>
  <c r="C156" i="3"/>
  <c r="C88" i="3"/>
  <c r="D165" i="3"/>
  <c r="D88" i="3"/>
  <c r="D16" i="3"/>
  <c r="D162" i="3"/>
  <c r="D156" i="3"/>
  <c r="D97" i="3"/>
  <c r="D13" i="3"/>
  <c r="D70" i="3"/>
  <c r="D118" i="3"/>
  <c r="D121" i="3"/>
  <c r="D64" i="3"/>
  <c r="D94" i="3"/>
  <c r="D7" i="3"/>
  <c r="D10" i="3"/>
  <c r="D159" i="3"/>
  <c r="D124" i="3"/>
  <c r="D67" i="3"/>
  <c r="D91" i="3"/>
  <c r="D61" i="3"/>
  <c r="D115" i="3"/>
  <c r="F10" i="3"/>
  <c r="F97" i="3"/>
  <c r="F162" i="3"/>
  <c r="F94" i="3"/>
  <c r="F91" i="3"/>
  <c r="F118" i="3"/>
  <c r="F16" i="3"/>
  <c r="F64" i="3"/>
  <c r="F165" i="3"/>
  <c r="F13" i="3"/>
  <c r="F121" i="3"/>
  <c r="F70" i="3"/>
  <c r="F67" i="3"/>
  <c r="F159" i="3"/>
  <c r="F7" i="3"/>
  <c r="F124" i="3"/>
  <c r="F127" i="3" s="1"/>
  <c r="F88" i="3"/>
  <c r="F156" i="3"/>
  <c r="F61" i="3"/>
  <c r="F115" i="3"/>
  <c r="B34" i="3"/>
  <c r="C34" i="3"/>
  <c r="D19" i="3"/>
  <c r="D40" i="3"/>
  <c r="D43" i="3"/>
  <c r="D37" i="3"/>
  <c r="E19" i="3"/>
  <c r="E40" i="3"/>
  <c r="E43" i="3"/>
  <c r="E37" i="3"/>
  <c r="F19" i="3"/>
  <c r="F40" i="3"/>
  <c r="F37" i="3"/>
  <c r="F43" i="3"/>
  <c r="G19" i="3"/>
  <c r="G40" i="3"/>
  <c r="G37" i="3"/>
  <c r="G43" i="3"/>
  <c r="D34" i="3"/>
  <c r="H19" i="3"/>
  <c r="H40" i="3"/>
  <c r="H34" i="3"/>
  <c r="H43" i="3"/>
  <c r="H37" i="3"/>
  <c r="I19" i="3"/>
  <c r="J18" i="3" s="1"/>
  <c r="K18" i="3" s="1"/>
  <c r="L18" i="3" s="1"/>
  <c r="M18" i="3" s="1"/>
  <c r="N18" i="3" s="1"/>
  <c r="I43" i="3"/>
  <c r="I37" i="3"/>
  <c r="I40" i="3"/>
  <c r="I34" i="3"/>
  <c r="B19" i="3"/>
  <c r="B37" i="3"/>
  <c r="B40" i="3"/>
  <c r="B43" i="3"/>
  <c r="E34" i="3"/>
  <c r="C19" i="3"/>
  <c r="C43" i="3"/>
  <c r="C40" i="3"/>
  <c r="C37" i="3"/>
  <c r="G34" i="3"/>
  <c r="F34" i="3"/>
  <c r="H126" i="1"/>
  <c r="H133" i="1" s="1"/>
  <c r="H134" i="1" s="1"/>
  <c r="C126" i="1"/>
  <c r="I126" i="1"/>
  <c r="E126" i="1"/>
  <c r="F126" i="1"/>
  <c r="D126" i="1"/>
  <c r="B126" i="1"/>
  <c r="B133" i="1" s="1"/>
  <c r="G126" i="1"/>
  <c r="H127" i="3" l="1"/>
  <c r="G127" i="3"/>
  <c r="I127" i="3"/>
  <c r="J126" i="3" s="1"/>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C10" i="1" s="1"/>
  <c r="B4" i="1"/>
  <c r="B10" i="1" s="1"/>
  <c r="I4" i="1"/>
  <c r="K126" i="3" l="1"/>
  <c r="J181" i="3"/>
  <c r="B59" i="1"/>
  <c r="I10" i="1"/>
  <c r="C59" i="1"/>
  <c r="C60" i="1" s="1"/>
  <c r="F10" i="1"/>
  <c r="F145" i="1" s="1"/>
  <c r="E12" i="1"/>
  <c r="E145" i="1"/>
  <c r="F12" i="1"/>
  <c r="H12" i="1"/>
  <c r="H20" i="1" s="1"/>
  <c r="H145" i="1"/>
  <c r="I12" i="1"/>
  <c r="I20" i="1" s="1"/>
  <c r="I145" i="1"/>
  <c r="B12" i="1"/>
  <c r="B145" i="1"/>
  <c r="C12" i="1"/>
  <c r="C145" i="1"/>
  <c r="D12" i="1"/>
  <c r="D145" i="1"/>
  <c r="B60" i="1"/>
  <c r="E60" i="1"/>
  <c r="F60" i="1"/>
  <c r="G10" i="1"/>
  <c r="I59" i="1"/>
  <c r="I60" i="1" s="1"/>
  <c r="G60" i="1"/>
  <c r="H60" i="1"/>
  <c r="D60" i="1"/>
  <c r="L126" i="3" l="1"/>
  <c r="K181" i="3"/>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M126" i="3" l="1"/>
  <c r="L181" i="3"/>
  <c r="I98" i="1"/>
  <c r="I99" i="1" s="1"/>
  <c r="G20" i="1"/>
  <c r="G64" i="1"/>
  <c r="G76" i="1" s="1"/>
  <c r="G96" i="1" s="1"/>
  <c r="G98" i="1" s="1"/>
  <c r="G99" i="1" s="1"/>
  <c r="H99" i="1"/>
  <c r="H1" i="1"/>
  <c r="G1" i="1" s="1"/>
  <c r="F1" i="1" s="1"/>
  <c r="E1" i="1" s="1"/>
  <c r="D1" i="1" s="1"/>
  <c r="C1" i="1" s="1"/>
  <c r="B1" i="1" s="1"/>
  <c r="N126" i="3" l="1"/>
  <c r="N181" i="3" s="1"/>
  <c r="M18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<sst xmlns="http://schemas.openxmlformats.org/spreadsheetml/2006/main" count="393" uniqueCount="149">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</sst>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sz val="9"/>
      <color rgb="FF000000"/>
      <name val="Tahoma"/>
      <family val="2"/>
    </font>
    <font>
      <sz val="9"/>
      <color rgb="FF000000"/>
      <name val="Tahoma"/>
      <family val="2"/>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7" fontId="0" fillId="0" borderId="0" xfId="0" applyNumberFormat="1"/>
    <xf numFmtId="165" fontId="12" fillId="0" borderId="0" xfId="0" applyNumberFormat="1" applyFont="1"/>
    <xf numFmtId="165" fontId="0" fillId="0" borderId="0" xfId="1" applyNumberFormat="1" applyFont="1" applyFill="1"/>
    <xf numFmtId="165" fontId="13" fillId="0" borderId="0" xfId="0" applyNumberFormat="1" applyFont="1"/>
    <xf numFmtId="166" fontId="14" fillId="0" borderId="0" xfId="0" applyNumberFormat="1" applyFont="1"/>
    <xf numFmtId="166" fontId="15" fillId="0" borderId="0" xfId="0" applyNumberFormat="1" applyFont="1"/>
    <xf numFmtId="166" fontId="0" fillId="0" borderId="0" xfId="2" applyNumberFormat="1" applyFont="1"/>
    <xf numFmtId="166" fontId="0" fillId="0" borderId="0" xfId="2" applyNumberFormat="1" applyFont="1" applyAlignment="1">
      <alignment horizontal="right"/>
    </xf>
    <xf numFmtId="165" fontId="1" fillId="0" borderId="0" xfId="1" applyNumberFormat="1" applyFont="1"/>
    <xf numFmtId="165" fontId="5" fillId="0" borderId="0" xfId="1" applyNumberFormat="1" applyFont="1"/>
    <xf numFmtId="166" fontId="9" fillId="0" borderId="0" xfId="2" applyNumberFormat="1" applyFont="1" applyBorder="1" applyAlignment="1">
      <alignment horizontal="right"/>
    </xf>
    <xf numFmtId="165" fontId="2" fillId="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805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defaultColWidth="8.81640625" defaultRowHeight="14.5" x14ac:dyDescent="0.35"/>
  <cols>
    <col min="1" max="1" width="176.08984375" style="19" customWidth="1"/>
  </cols>
  <sheetData>
    <row r="1" spans="1:1" ht="23.5" x14ac:dyDescent="0.55000000000000004">
      <c r="A1" s="18" t="s">
        <v>0</v>
      </c>
    </row>
    <row r="2" spans="1:1" x14ac:dyDescent="0.35">
      <c r="A2" s="38" t="s">
        <v>1</v>
      </c>
    </row>
    <row r="3" spans="1:1" x14ac:dyDescent="0.35">
      <c r="A3" s="20" t="s">
        <v>2</v>
      </c>
    </row>
    <row r="4" spans="1:1" x14ac:dyDescent="0.35">
      <c r="A4" s="38" t="s">
        <v>3</v>
      </c>
    </row>
    <row r="5" spans="1:1" x14ac:dyDescent="0.35">
      <c r="A5" s="19" t="s">
        <v>4</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85" zoomScaleNormal="85" workbookViewId="0">
      <pane ySplit="1" topLeftCell="A170" activePane="bottomLeft" state="frozen"/>
      <selection pane="bottomLeft" activeCell="B127" sqref="B127"/>
    </sheetView>
  </sheetViews>
  <sheetFormatPr defaultColWidth="8.81640625"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6</v>
      </c>
      <c r="B2" s="3">
        <v>30601</v>
      </c>
      <c r="C2" s="3">
        <v>32376</v>
      </c>
      <c r="D2" s="3">
        <v>34350</v>
      </c>
      <c r="E2" s="3">
        <v>36397</v>
      </c>
      <c r="F2" s="3">
        <v>39117</v>
      </c>
      <c r="G2" s="3">
        <v>37403</v>
      </c>
      <c r="H2" s="3">
        <v>44538</v>
      </c>
      <c r="I2" s="3">
        <v>46710</v>
      </c>
    </row>
    <row r="3" spans="1:9" x14ac:dyDescent="0.35">
      <c r="A3" s="23" t="s">
        <v>7</v>
      </c>
      <c r="B3" s="24">
        <v>16534</v>
      </c>
      <c r="C3" s="24">
        <v>17405</v>
      </c>
      <c r="D3" s="24">
        <v>19038</v>
      </c>
      <c r="E3" s="24">
        <v>20441</v>
      </c>
      <c r="F3" s="24">
        <v>21643</v>
      </c>
      <c r="G3" s="24">
        <v>21162</v>
      </c>
      <c r="H3" s="24">
        <v>24576</v>
      </c>
      <c r="I3" s="24">
        <v>25231</v>
      </c>
    </row>
    <row r="4" spans="1:9" s="1" customFormat="1" x14ac:dyDescent="0.35">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9</v>
      </c>
      <c r="B5" s="3">
        <v>3213</v>
      </c>
      <c r="C5" s="3">
        <v>3278</v>
      </c>
      <c r="D5" s="3">
        <v>3341</v>
      </c>
      <c r="E5" s="3">
        <v>3577</v>
      </c>
      <c r="F5" s="3">
        <v>3753</v>
      </c>
      <c r="G5" s="3">
        <v>3592</v>
      </c>
      <c r="H5" s="3">
        <v>3114</v>
      </c>
      <c r="I5" s="3">
        <v>3850</v>
      </c>
    </row>
    <row r="6" spans="1:9" x14ac:dyDescent="0.35">
      <c r="A6" s="11" t="s">
        <v>10</v>
      </c>
      <c r="B6" s="3">
        <v>6679</v>
      </c>
      <c r="C6" s="3">
        <v>7191</v>
      </c>
      <c r="D6" s="3">
        <v>7222</v>
      </c>
      <c r="E6" s="3">
        <v>7934</v>
      </c>
      <c r="F6" s="3">
        <v>8949</v>
      </c>
      <c r="G6" s="3">
        <v>9534</v>
      </c>
      <c r="H6" s="3">
        <v>9911</v>
      </c>
      <c r="I6" s="3">
        <v>10954</v>
      </c>
    </row>
    <row r="7" spans="1:9" x14ac:dyDescent="0.35">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12</v>
      </c>
      <c r="B8" s="3">
        <v>28</v>
      </c>
      <c r="C8" s="3">
        <v>19</v>
      </c>
      <c r="D8" s="3">
        <v>59</v>
      </c>
      <c r="E8" s="50">
        <v>54</v>
      </c>
      <c r="F8" s="50">
        <v>49</v>
      </c>
      <c r="G8" s="50">
        <v>89</v>
      </c>
      <c r="H8" s="3">
        <v>262</v>
      </c>
      <c r="I8" s="3">
        <v>205</v>
      </c>
    </row>
    <row r="9" spans="1:9" x14ac:dyDescent="0.35">
      <c r="A9" s="2" t="s">
        <v>13</v>
      </c>
      <c r="B9" s="3">
        <v>-58</v>
      </c>
      <c r="C9" s="3">
        <v>-140</v>
      </c>
      <c r="D9" s="3">
        <v>-196</v>
      </c>
      <c r="E9" s="50">
        <v>66</v>
      </c>
      <c r="F9" s="50">
        <v>-78</v>
      </c>
      <c r="G9" s="50">
        <v>139</v>
      </c>
      <c r="H9" s="3">
        <v>14</v>
      </c>
      <c r="I9" s="3">
        <v>-181</v>
      </c>
    </row>
    <row r="10" spans="1:9" x14ac:dyDescent="0.35">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15</v>
      </c>
      <c r="B11" s="3">
        <v>932</v>
      </c>
      <c r="C11" s="3">
        <v>863</v>
      </c>
      <c r="D11" s="3">
        <v>646</v>
      </c>
      <c r="E11" s="3">
        <v>2392</v>
      </c>
      <c r="F11" s="3">
        <v>772</v>
      </c>
      <c r="G11" s="3">
        <v>348</v>
      </c>
      <c r="H11" s="3">
        <v>934</v>
      </c>
      <c r="I11" s="3">
        <v>605</v>
      </c>
    </row>
    <row r="12" spans="1:9" ht="15" thickBot="1" x14ac:dyDescent="0.4">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17</v>
      </c>
    </row>
    <row r="14" spans="1:9" x14ac:dyDescent="0.35">
      <c r="A14" s="2" t="s">
        <v>18</v>
      </c>
      <c r="B14">
        <v>1.9</v>
      </c>
      <c r="C14">
        <v>2.21</v>
      </c>
      <c r="D14">
        <v>2.56</v>
      </c>
      <c r="E14">
        <v>1.19</v>
      </c>
      <c r="F14">
        <v>2.5499999999999998</v>
      </c>
      <c r="G14">
        <v>1.63</v>
      </c>
      <c r="H14">
        <v>3.64</v>
      </c>
      <c r="I14">
        <v>3.83</v>
      </c>
    </row>
    <row r="15" spans="1:9" x14ac:dyDescent="0.35">
      <c r="A15" s="2" t="s">
        <v>19</v>
      </c>
      <c r="B15">
        <v>1.85</v>
      </c>
      <c r="C15">
        <v>2.16</v>
      </c>
      <c r="D15">
        <v>2.5099999999999998</v>
      </c>
      <c r="E15">
        <v>1.17</v>
      </c>
      <c r="F15">
        <v>2.4900000000000002</v>
      </c>
      <c r="G15">
        <v>1.6</v>
      </c>
      <c r="H15">
        <v>3.56</v>
      </c>
      <c r="I15">
        <v>3.75</v>
      </c>
    </row>
    <row r="16" spans="1:9" x14ac:dyDescent="0.35">
      <c r="A16" s="1" t="s">
        <v>20</v>
      </c>
    </row>
    <row r="17" spans="1:9" x14ac:dyDescent="0.35">
      <c r="A17" s="2" t="s">
        <v>18</v>
      </c>
      <c r="B17">
        <v>1723.5</v>
      </c>
      <c r="C17">
        <v>1697.9</v>
      </c>
      <c r="D17">
        <v>1657.8</v>
      </c>
      <c r="E17">
        <v>1623.8</v>
      </c>
      <c r="F17">
        <v>1579.7</v>
      </c>
      <c r="G17" s="49">
        <v>1558.8</v>
      </c>
      <c r="H17" s="8">
        <v>1573</v>
      </c>
      <c r="I17" s="8">
        <v>1578.8</v>
      </c>
    </row>
    <row r="18" spans="1:9" x14ac:dyDescent="0.35">
      <c r="A18" s="2" t="s">
        <v>19</v>
      </c>
      <c r="B18">
        <v>1768.8</v>
      </c>
      <c r="C18">
        <v>1742.5</v>
      </c>
      <c r="D18">
        <v>1692</v>
      </c>
      <c r="E18">
        <v>1659.1</v>
      </c>
      <c r="F18">
        <v>1618.4</v>
      </c>
      <c r="G18" s="49">
        <v>1591.6</v>
      </c>
      <c r="H18" s="8">
        <v>1609.4</v>
      </c>
      <c r="I18" s="8">
        <v>1610.8</v>
      </c>
    </row>
    <row r="20" spans="1:9" s="12" customFormat="1" x14ac:dyDescent="0.35">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22</v>
      </c>
      <c r="B22" s="14"/>
      <c r="C22" s="14"/>
      <c r="D22" s="14"/>
      <c r="E22" s="14"/>
      <c r="F22" s="14"/>
      <c r="G22" s="14"/>
      <c r="H22" s="14"/>
      <c r="I22" s="14"/>
    </row>
    <row r="23" spans="1:9" x14ac:dyDescent="0.35">
      <c r="A23" s="1" t="s">
        <v>23</v>
      </c>
    </row>
    <row r="24" spans="1:9" x14ac:dyDescent="0.35">
      <c r="A24" s="10" t="s">
        <v>24</v>
      </c>
      <c r="B24" s="3"/>
      <c r="C24" s="3"/>
      <c r="D24" s="3"/>
      <c r="E24" s="3"/>
      <c r="F24" s="3"/>
      <c r="G24" s="3"/>
      <c r="H24" s="3"/>
      <c r="I24" s="3"/>
    </row>
    <row r="25" spans="1:9" x14ac:dyDescent="0.35">
      <c r="A25" s="11" t="s">
        <v>25</v>
      </c>
      <c r="B25" s="3">
        <v>3852</v>
      </c>
      <c r="C25" s="3">
        <v>3138</v>
      </c>
      <c r="D25" s="3">
        <v>3808</v>
      </c>
      <c r="E25" s="3">
        <v>4249</v>
      </c>
      <c r="F25" s="3">
        <v>4466</v>
      </c>
      <c r="G25" s="3">
        <v>8348</v>
      </c>
      <c r="H25" s="3">
        <v>9889</v>
      </c>
      <c r="I25" s="3">
        <v>8574</v>
      </c>
    </row>
    <row r="26" spans="1:9" x14ac:dyDescent="0.35">
      <c r="A26" s="11" t="s">
        <v>26</v>
      </c>
      <c r="B26" s="3">
        <v>2072</v>
      </c>
      <c r="C26" s="3">
        <v>2319</v>
      </c>
      <c r="D26" s="3">
        <v>2371</v>
      </c>
      <c r="E26" s="3">
        <v>996</v>
      </c>
      <c r="F26" s="3">
        <v>197</v>
      </c>
      <c r="G26" s="3">
        <v>439</v>
      </c>
      <c r="H26" s="3">
        <v>3587</v>
      </c>
      <c r="I26" s="3">
        <v>4423</v>
      </c>
    </row>
    <row r="27" spans="1:9" x14ac:dyDescent="0.35">
      <c r="A27" s="11" t="s">
        <v>27</v>
      </c>
      <c r="B27" s="3">
        <v>3358</v>
      </c>
      <c r="C27" s="3">
        <v>3241</v>
      </c>
      <c r="D27" s="3">
        <v>3677</v>
      </c>
      <c r="E27" s="3">
        <v>3498</v>
      </c>
      <c r="F27" s="3">
        <v>4272</v>
      </c>
      <c r="G27" s="3">
        <v>2749</v>
      </c>
      <c r="H27" s="3">
        <v>4463</v>
      </c>
      <c r="I27" s="3">
        <v>4667</v>
      </c>
    </row>
    <row r="28" spans="1:9" x14ac:dyDescent="0.35">
      <c r="A28" s="11" t="s">
        <v>28</v>
      </c>
      <c r="B28" s="3">
        <v>4337</v>
      </c>
      <c r="C28" s="3">
        <v>4838</v>
      </c>
      <c r="D28" s="3">
        <v>5055</v>
      </c>
      <c r="E28" s="3">
        <v>5261</v>
      </c>
      <c r="F28" s="3">
        <v>5622</v>
      </c>
      <c r="G28" s="3">
        <v>7367</v>
      </c>
      <c r="H28" s="3">
        <v>6854</v>
      </c>
      <c r="I28" s="3">
        <v>8420</v>
      </c>
    </row>
    <row r="29" spans="1:9" x14ac:dyDescent="0.35">
      <c r="A29" s="11" t="s">
        <v>29</v>
      </c>
      <c r="B29" s="3">
        <v>1968</v>
      </c>
      <c r="C29" s="3">
        <v>1489</v>
      </c>
      <c r="D29" s="3">
        <v>1150</v>
      </c>
      <c r="E29" s="3">
        <v>1130</v>
      </c>
      <c r="F29" s="3">
        <v>1968</v>
      </c>
      <c r="G29" s="3">
        <v>1653</v>
      </c>
      <c r="H29" s="3">
        <v>1498</v>
      </c>
      <c r="I29" s="3">
        <v>2129</v>
      </c>
    </row>
    <row r="30" spans="1:9" x14ac:dyDescent="0.35">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31</v>
      </c>
      <c r="B31" s="3">
        <v>3011</v>
      </c>
      <c r="C31" s="3">
        <v>3520</v>
      </c>
      <c r="D31" s="3">
        <v>3989</v>
      </c>
      <c r="E31" s="3">
        <v>4454</v>
      </c>
      <c r="F31" s="3">
        <v>4744</v>
      </c>
      <c r="G31" s="3">
        <v>4866</v>
      </c>
      <c r="H31" s="3">
        <v>4904</v>
      </c>
      <c r="I31" s="3">
        <v>4791</v>
      </c>
    </row>
    <row r="32" spans="1:9" x14ac:dyDescent="0.35">
      <c r="A32" s="2" t="s">
        <v>32</v>
      </c>
      <c r="B32" s="50" t="s">
        <v>33</v>
      </c>
      <c r="C32" s="50" t="s">
        <v>34</v>
      </c>
      <c r="D32" s="50" t="s">
        <v>34</v>
      </c>
      <c r="E32" s="50" t="s">
        <v>34</v>
      </c>
      <c r="F32" s="50" t="s">
        <v>34</v>
      </c>
      <c r="G32" s="50">
        <v>3097</v>
      </c>
      <c r="H32" s="3">
        <v>3113</v>
      </c>
      <c r="I32" s="3">
        <v>2926</v>
      </c>
    </row>
    <row r="33" spans="1:9" x14ac:dyDescent="0.35">
      <c r="A33" s="2" t="s">
        <v>35</v>
      </c>
      <c r="B33" s="50">
        <v>281</v>
      </c>
      <c r="C33" s="50">
        <v>281</v>
      </c>
      <c r="D33" s="50">
        <v>283</v>
      </c>
      <c r="E33" s="50">
        <v>285</v>
      </c>
      <c r="F33" s="50">
        <v>283</v>
      </c>
      <c r="G33" s="50">
        <v>274</v>
      </c>
      <c r="H33" s="3">
        <v>269</v>
      </c>
      <c r="I33" s="3">
        <v>286</v>
      </c>
    </row>
    <row r="34" spans="1:9" x14ac:dyDescent="0.35">
      <c r="A34" s="2" t="s">
        <v>36</v>
      </c>
      <c r="B34" s="50">
        <v>131</v>
      </c>
      <c r="C34" s="50">
        <v>131</v>
      </c>
      <c r="D34" s="50">
        <v>139</v>
      </c>
      <c r="E34" s="50">
        <v>154</v>
      </c>
      <c r="F34" s="50">
        <v>154</v>
      </c>
      <c r="G34" s="50">
        <v>223</v>
      </c>
      <c r="H34" s="3">
        <v>242</v>
      </c>
      <c r="I34" s="3">
        <v>284</v>
      </c>
    </row>
    <row r="35" spans="1:9" x14ac:dyDescent="0.35">
      <c r="A35" s="2" t="s">
        <v>37</v>
      </c>
      <c r="B35" s="50">
        <v>2587</v>
      </c>
      <c r="C35" s="50">
        <v>2439</v>
      </c>
      <c r="D35" s="50">
        <v>2787</v>
      </c>
      <c r="E35" s="50">
        <v>2509</v>
      </c>
      <c r="F35" s="50">
        <v>2011</v>
      </c>
      <c r="G35" s="50">
        <v>2326</v>
      </c>
      <c r="H35" s="3">
        <v>2921</v>
      </c>
      <c r="I35" s="3">
        <v>3821</v>
      </c>
    </row>
    <row r="36" spans="1:9" ht="15" thickBot="1" x14ac:dyDescent="0.4">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39</v>
      </c>
      <c r="B37" s="3"/>
      <c r="C37" s="3"/>
      <c r="D37" s="3"/>
      <c r="E37" s="3"/>
      <c r="F37" s="3"/>
      <c r="G37" s="3"/>
      <c r="H37" s="3"/>
      <c r="I37" s="3"/>
    </row>
    <row r="38" spans="1:9" x14ac:dyDescent="0.35">
      <c r="A38" s="2" t="s">
        <v>40</v>
      </c>
      <c r="B38" s="3"/>
      <c r="C38" s="3"/>
      <c r="D38" s="3"/>
      <c r="E38" s="3"/>
      <c r="F38" s="3"/>
      <c r="G38" s="3"/>
      <c r="H38" s="3"/>
      <c r="I38" s="3"/>
    </row>
    <row r="39" spans="1:9" x14ac:dyDescent="0.35">
      <c r="A39" s="11" t="s">
        <v>41</v>
      </c>
      <c r="B39" s="3">
        <v>107</v>
      </c>
      <c r="C39" s="3">
        <v>44</v>
      </c>
      <c r="D39" s="3">
        <v>6</v>
      </c>
      <c r="E39" s="3">
        <v>6</v>
      </c>
      <c r="F39" s="3">
        <v>6</v>
      </c>
      <c r="G39" s="3">
        <v>3</v>
      </c>
      <c r="H39" s="3">
        <v>0</v>
      </c>
      <c r="I39" s="3">
        <v>500</v>
      </c>
    </row>
    <row r="40" spans="1:9" x14ac:dyDescent="0.35">
      <c r="A40" s="11" t="s">
        <v>42</v>
      </c>
      <c r="B40" s="3">
        <v>74</v>
      </c>
      <c r="C40" s="3">
        <v>1</v>
      </c>
      <c r="D40" s="3">
        <v>325</v>
      </c>
      <c r="E40" s="3">
        <v>336</v>
      </c>
      <c r="F40" s="3">
        <v>9</v>
      </c>
      <c r="G40" s="3">
        <v>248</v>
      </c>
      <c r="H40" s="3">
        <v>2</v>
      </c>
      <c r="I40" s="3">
        <v>10</v>
      </c>
    </row>
    <row r="41" spans="1:9" x14ac:dyDescent="0.35">
      <c r="A41" s="11" t="s">
        <v>43</v>
      </c>
      <c r="B41" s="3">
        <v>2131</v>
      </c>
      <c r="C41" s="3">
        <v>2191</v>
      </c>
      <c r="D41" s="3">
        <v>2048</v>
      </c>
      <c r="E41" s="3">
        <v>2279</v>
      </c>
      <c r="F41" s="3">
        <v>2612</v>
      </c>
      <c r="G41" s="3">
        <v>2248</v>
      </c>
      <c r="H41" s="3">
        <v>2836</v>
      </c>
      <c r="I41" s="3">
        <v>3358</v>
      </c>
    </row>
    <row r="42" spans="1:9" x14ac:dyDescent="0.35">
      <c r="A42" s="11" t="s">
        <v>44</v>
      </c>
      <c r="B42" s="3">
        <v>0</v>
      </c>
      <c r="C42" s="3">
        <v>0</v>
      </c>
      <c r="D42" s="3">
        <v>0</v>
      </c>
      <c r="E42" s="3">
        <v>0</v>
      </c>
      <c r="F42" s="3">
        <v>0</v>
      </c>
      <c r="G42" s="3">
        <v>445</v>
      </c>
      <c r="H42" s="3">
        <v>467</v>
      </c>
      <c r="I42" s="3">
        <v>420</v>
      </c>
    </row>
    <row r="43" spans="1:9" x14ac:dyDescent="0.35">
      <c r="A43" s="11" t="s">
        <v>45</v>
      </c>
      <c r="B43" s="3">
        <v>3949</v>
      </c>
      <c r="C43" s="3">
        <v>3037</v>
      </c>
      <c r="D43" s="3">
        <v>3011</v>
      </c>
      <c r="E43" s="3">
        <v>3269</v>
      </c>
      <c r="F43" s="3">
        <v>5010</v>
      </c>
      <c r="G43" s="3">
        <v>5184</v>
      </c>
      <c r="H43" s="3">
        <v>6063</v>
      </c>
      <c r="I43" s="3">
        <v>6220</v>
      </c>
    </row>
    <row r="44" spans="1:9" x14ac:dyDescent="0.35">
      <c r="A44" s="11" t="s">
        <v>46</v>
      </c>
      <c r="B44" s="3">
        <v>71</v>
      </c>
      <c r="C44" s="3">
        <v>85</v>
      </c>
      <c r="D44" s="3">
        <v>84</v>
      </c>
      <c r="E44" s="3">
        <v>150</v>
      </c>
      <c r="F44" s="3">
        <v>229</v>
      </c>
      <c r="G44" s="3">
        <v>156</v>
      </c>
      <c r="H44" s="3">
        <v>306</v>
      </c>
      <c r="I44" s="3">
        <v>222</v>
      </c>
    </row>
    <row r="45" spans="1:9" x14ac:dyDescent="0.35">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48</v>
      </c>
      <c r="B46" s="3">
        <v>1079</v>
      </c>
      <c r="C46" s="3">
        <v>2010</v>
      </c>
      <c r="D46" s="3">
        <v>3471</v>
      </c>
      <c r="E46" s="3">
        <v>3468</v>
      </c>
      <c r="F46" s="3">
        <v>3464</v>
      </c>
      <c r="G46" s="3">
        <v>9406</v>
      </c>
      <c r="H46" s="3">
        <v>9413</v>
      </c>
      <c r="I46" s="3">
        <v>8920</v>
      </c>
    </row>
    <row r="47" spans="1:9" x14ac:dyDescent="0.35">
      <c r="A47" s="2" t="s">
        <v>49</v>
      </c>
      <c r="B47" s="3">
        <v>0</v>
      </c>
      <c r="C47" s="3">
        <v>0</v>
      </c>
      <c r="D47" s="3">
        <v>0</v>
      </c>
      <c r="E47" s="3">
        <v>0</v>
      </c>
      <c r="F47" s="3">
        <v>0</v>
      </c>
      <c r="G47" s="3">
        <v>2913</v>
      </c>
      <c r="H47" s="3">
        <v>2931</v>
      </c>
      <c r="I47" s="3">
        <v>2777</v>
      </c>
    </row>
    <row r="48" spans="1:9" x14ac:dyDescent="0.35">
      <c r="A48" s="2" t="s">
        <v>50</v>
      </c>
      <c r="B48" s="3">
        <v>1479</v>
      </c>
      <c r="C48" s="3">
        <v>1770</v>
      </c>
      <c r="D48" s="3">
        <v>1907</v>
      </c>
      <c r="E48" s="3">
        <v>3216</v>
      </c>
      <c r="F48" s="3">
        <v>3347</v>
      </c>
      <c r="G48" s="3">
        <v>2684</v>
      </c>
      <c r="H48" s="3">
        <v>2955</v>
      </c>
      <c r="I48" s="3">
        <v>2613</v>
      </c>
    </row>
    <row r="49" spans="1:9" x14ac:dyDescent="0.35">
      <c r="A49" s="2" t="s">
        <v>51</v>
      </c>
      <c r="B49" s="3">
        <v>0</v>
      </c>
      <c r="C49" s="3">
        <v>0</v>
      </c>
      <c r="D49" s="3">
        <v>0</v>
      </c>
      <c r="E49" s="3">
        <v>0</v>
      </c>
      <c r="F49" s="3">
        <v>0</v>
      </c>
      <c r="G49" s="51"/>
      <c r="H49" s="3"/>
      <c r="I49" s="3"/>
    </row>
    <row r="50" spans="1:9" x14ac:dyDescent="0.35">
      <c r="A50" s="11" t="s">
        <v>52</v>
      </c>
      <c r="B50" s="3">
        <v>0</v>
      </c>
      <c r="C50" s="3">
        <v>0</v>
      </c>
      <c r="D50" s="3">
        <v>0</v>
      </c>
      <c r="E50" s="3">
        <v>0</v>
      </c>
      <c r="F50" s="3">
        <v>0</v>
      </c>
      <c r="G50" s="51">
        <v>0</v>
      </c>
      <c r="H50" s="3">
        <v>0</v>
      </c>
      <c r="I50" s="3">
        <v>0</v>
      </c>
    </row>
    <row r="51" spans="1:9" x14ac:dyDescent="0.35">
      <c r="A51" s="2" t="s">
        <v>53</v>
      </c>
      <c r="B51" s="3"/>
      <c r="C51" s="3"/>
      <c r="D51" s="3"/>
      <c r="E51" s="3"/>
      <c r="F51" s="3"/>
      <c r="G51" s="3"/>
      <c r="H51" s="3"/>
      <c r="I51" s="3"/>
    </row>
    <row r="52" spans="1:9" x14ac:dyDescent="0.35">
      <c r="A52" s="11" t="s">
        <v>54</v>
      </c>
      <c r="B52" s="3"/>
      <c r="C52" s="3"/>
      <c r="D52" s="3"/>
      <c r="E52" s="3"/>
      <c r="F52" s="3"/>
      <c r="G52" s="3"/>
      <c r="H52" s="3"/>
      <c r="I52" s="3"/>
    </row>
    <row r="53" spans="1:9" x14ac:dyDescent="0.35">
      <c r="A53" s="17" t="s">
        <v>55</v>
      </c>
      <c r="B53" s="3">
        <v>0</v>
      </c>
      <c r="C53" s="3">
        <v>0</v>
      </c>
      <c r="D53" s="3">
        <v>0</v>
      </c>
      <c r="E53" s="3">
        <v>0</v>
      </c>
      <c r="F53" s="3">
        <v>0</v>
      </c>
      <c r="G53" s="51">
        <v>0</v>
      </c>
      <c r="H53" s="3"/>
      <c r="I53" s="3"/>
    </row>
    <row r="54" spans="1:9" x14ac:dyDescent="0.35">
      <c r="A54" s="17" t="s">
        <v>56</v>
      </c>
      <c r="B54" s="3">
        <v>3</v>
      </c>
      <c r="C54" s="3">
        <v>3</v>
      </c>
      <c r="D54" s="3">
        <v>3</v>
      </c>
      <c r="E54" s="3">
        <v>3</v>
      </c>
      <c r="F54" s="3">
        <v>3</v>
      </c>
      <c r="G54" s="3">
        <v>3</v>
      </c>
      <c r="H54" s="3">
        <v>3</v>
      </c>
      <c r="I54" s="3">
        <v>3</v>
      </c>
    </row>
    <row r="55" spans="1:9" x14ac:dyDescent="0.35">
      <c r="A55" s="17" t="s">
        <v>57</v>
      </c>
      <c r="B55" s="3">
        <v>6773</v>
      </c>
      <c r="C55" s="3">
        <v>7786</v>
      </c>
      <c r="D55" s="3">
        <v>8638</v>
      </c>
      <c r="E55" s="3">
        <v>6384</v>
      </c>
      <c r="F55" s="3">
        <v>7163</v>
      </c>
      <c r="G55" s="3">
        <v>8299</v>
      </c>
      <c r="H55" s="3">
        <v>9965</v>
      </c>
      <c r="I55" s="3">
        <v>11484</v>
      </c>
    </row>
    <row r="56" spans="1:9" x14ac:dyDescent="0.35">
      <c r="A56" s="17" t="s">
        <v>58</v>
      </c>
      <c r="B56" s="3">
        <v>1246</v>
      </c>
      <c r="C56" s="3">
        <v>318</v>
      </c>
      <c r="D56" s="3">
        <v>-213</v>
      </c>
      <c r="E56" s="3">
        <v>-92</v>
      </c>
      <c r="F56" s="3">
        <v>231</v>
      </c>
      <c r="G56" s="3">
        <v>-56</v>
      </c>
      <c r="H56" s="3">
        <v>-380</v>
      </c>
      <c r="I56" s="3">
        <v>318</v>
      </c>
    </row>
    <row r="57" spans="1:9" x14ac:dyDescent="0.35">
      <c r="A57" s="17" t="s">
        <v>59</v>
      </c>
      <c r="B57" s="3">
        <v>4685</v>
      </c>
      <c r="C57" s="3">
        <v>4151</v>
      </c>
      <c r="D57" s="3">
        <v>3979</v>
      </c>
      <c r="E57" s="3">
        <v>3517</v>
      </c>
      <c r="F57" s="3">
        <v>1643</v>
      </c>
      <c r="G57" s="3">
        <v>-191</v>
      </c>
      <c r="H57" s="3">
        <v>3179</v>
      </c>
      <c r="I57" s="3">
        <v>3476</v>
      </c>
    </row>
    <row r="58" spans="1:9" x14ac:dyDescent="0.35">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63</v>
      </c>
      <c r="B61" s="14"/>
      <c r="C61" s="14"/>
      <c r="D61" s="14"/>
      <c r="E61" s="14"/>
      <c r="F61" s="14"/>
      <c r="G61" s="14"/>
      <c r="H61" s="14"/>
      <c r="I61" s="14"/>
    </row>
    <row r="62" spans="1:9" x14ac:dyDescent="0.35">
      <c r="A62" t="s">
        <v>64</v>
      </c>
    </row>
    <row r="63" spans="1:9" x14ac:dyDescent="0.35">
      <c r="A63" s="1" t="s">
        <v>65</v>
      </c>
    </row>
    <row r="64" spans="1:9" s="1" customFormat="1" x14ac:dyDescent="0.35">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s="50">
        <v>606</v>
      </c>
      <c r="C66" s="50">
        <v>649</v>
      </c>
      <c r="D66" s="50">
        <v>706</v>
      </c>
      <c r="E66" s="50">
        <v>747</v>
      </c>
      <c r="F66" s="50">
        <v>705</v>
      </c>
      <c r="G66" s="50">
        <v>721</v>
      </c>
      <c r="H66" s="3">
        <v>744</v>
      </c>
      <c r="I66" s="3">
        <v>717</v>
      </c>
    </row>
    <row r="67" spans="1:9" x14ac:dyDescent="0.35">
      <c r="A67" s="11" t="s">
        <v>69</v>
      </c>
      <c r="B67" s="50">
        <v>-113</v>
      </c>
      <c r="C67" s="50">
        <v>-80</v>
      </c>
      <c r="D67" s="50">
        <v>-273</v>
      </c>
      <c r="E67" s="50">
        <v>647</v>
      </c>
      <c r="F67" s="50">
        <v>34</v>
      </c>
      <c r="G67" s="50">
        <v>-380</v>
      </c>
      <c r="H67" s="3">
        <v>-385</v>
      </c>
      <c r="I67" s="3">
        <v>-650</v>
      </c>
    </row>
    <row r="68" spans="1:9" x14ac:dyDescent="0.35">
      <c r="A68" s="11" t="s">
        <v>70</v>
      </c>
      <c r="B68" s="50">
        <v>191</v>
      </c>
      <c r="C68" s="50">
        <v>236</v>
      </c>
      <c r="D68" s="50">
        <v>215</v>
      </c>
      <c r="E68" s="50">
        <v>218</v>
      </c>
      <c r="F68" s="50">
        <v>325</v>
      </c>
      <c r="G68" s="50">
        <v>429</v>
      </c>
      <c r="H68" s="3">
        <v>611</v>
      </c>
      <c r="I68" s="3">
        <v>638</v>
      </c>
    </row>
    <row r="69" spans="1:9" x14ac:dyDescent="0.35">
      <c r="A69" s="11" t="s">
        <v>71</v>
      </c>
      <c r="B69" s="50">
        <v>43</v>
      </c>
      <c r="C69" s="50">
        <v>13</v>
      </c>
      <c r="D69" s="50">
        <v>10</v>
      </c>
      <c r="E69" s="50">
        <v>27</v>
      </c>
      <c r="F69" s="50">
        <v>15</v>
      </c>
      <c r="G69" s="50">
        <v>398</v>
      </c>
      <c r="H69" s="3">
        <v>53</v>
      </c>
      <c r="I69" s="3">
        <v>123</v>
      </c>
    </row>
    <row r="70" spans="1:9" x14ac:dyDescent="0.35">
      <c r="A70" s="11" t="s">
        <v>72</v>
      </c>
      <c r="B70" s="50">
        <v>424</v>
      </c>
      <c r="C70" s="50">
        <v>98</v>
      </c>
      <c r="D70" s="50">
        <v>-117</v>
      </c>
      <c r="E70" s="50">
        <v>-99</v>
      </c>
      <c r="F70" s="50">
        <v>233</v>
      </c>
      <c r="G70" s="50">
        <v>23</v>
      </c>
      <c r="H70" s="3">
        <v>-138</v>
      </c>
      <c r="I70" s="3">
        <v>-26</v>
      </c>
    </row>
    <row r="71" spans="1:9" x14ac:dyDescent="0.35">
      <c r="A71" s="2" t="s">
        <v>73</v>
      </c>
      <c r="B71" s="50"/>
      <c r="C71" s="50"/>
      <c r="D71" s="50"/>
      <c r="E71" s="50"/>
      <c r="F71" s="50"/>
      <c r="G71" s="50"/>
      <c r="H71" s="3"/>
      <c r="I71" s="3"/>
    </row>
    <row r="72" spans="1:9" x14ac:dyDescent="0.35">
      <c r="A72" s="11" t="s">
        <v>74</v>
      </c>
      <c r="B72" s="50">
        <v>-216</v>
      </c>
      <c r="C72" s="50">
        <v>60</v>
      </c>
      <c r="D72" s="50">
        <v>-426</v>
      </c>
      <c r="E72" s="50">
        <v>187</v>
      </c>
      <c r="F72" s="50">
        <v>-270</v>
      </c>
      <c r="G72" s="50">
        <v>1239</v>
      </c>
      <c r="H72" s="3">
        <v>-1606</v>
      </c>
      <c r="I72" s="3">
        <v>-504</v>
      </c>
    </row>
    <row r="73" spans="1:9" x14ac:dyDescent="0.35">
      <c r="A73" s="11" t="s">
        <v>75</v>
      </c>
      <c r="B73" s="50">
        <v>-621</v>
      </c>
      <c r="C73" s="50">
        <v>-590</v>
      </c>
      <c r="D73" s="50">
        <v>-231</v>
      </c>
      <c r="E73" s="50">
        <v>-255</v>
      </c>
      <c r="F73" s="50">
        <v>-490</v>
      </c>
      <c r="G73" s="50">
        <v>-1854</v>
      </c>
      <c r="H73" s="3">
        <v>507</v>
      </c>
      <c r="I73" s="3">
        <v>-1676</v>
      </c>
    </row>
    <row r="74" spans="1:9" x14ac:dyDescent="0.35">
      <c r="A74" s="11" t="s">
        <v>76</v>
      </c>
      <c r="B74" s="50">
        <v>-144</v>
      </c>
      <c r="C74" s="50">
        <v>-161</v>
      </c>
      <c r="D74" s="50">
        <v>-120</v>
      </c>
      <c r="E74" s="50">
        <v>35</v>
      </c>
      <c r="F74" s="50">
        <v>-203</v>
      </c>
      <c r="G74" s="50">
        <v>-654</v>
      </c>
      <c r="H74" s="3">
        <v>-182</v>
      </c>
      <c r="I74" s="3">
        <v>-845</v>
      </c>
    </row>
    <row r="75" spans="1:9" x14ac:dyDescent="0.35">
      <c r="A75" s="11" t="s">
        <v>77</v>
      </c>
      <c r="B75" s="50">
        <v>1237</v>
      </c>
      <c r="C75" s="50">
        <v>-889</v>
      </c>
      <c r="D75" s="50">
        <v>-158</v>
      </c>
      <c r="E75" s="50">
        <v>1515</v>
      </c>
      <c r="F75" s="50">
        <v>1525</v>
      </c>
      <c r="G75" s="50">
        <v>24</v>
      </c>
      <c r="H75" s="3">
        <v>1326</v>
      </c>
      <c r="I75" s="3">
        <v>1365</v>
      </c>
    </row>
    <row r="76" spans="1:9" x14ac:dyDescent="0.35">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5">
      <c r="A77" s="1" t="s">
        <v>79</v>
      </c>
      <c r="B77" s="3"/>
      <c r="C77" s="3"/>
      <c r="D77" s="3"/>
      <c r="E77" s="3"/>
      <c r="F77" s="3"/>
      <c r="G77" s="3"/>
      <c r="H77" s="3"/>
      <c r="I77" s="3"/>
    </row>
    <row r="78" spans="1:9" x14ac:dyDescent="0.35">
      <c r="A78" s="2" t="s">
        <v>80</v>
      </c>
      <c r="B78" s="50">
        <v>-4936</v>
      </c>
      <c r="C78" s="50">
        <v>-5367</v>
      </c>
      <c r="D78" s="50">
        <v>-5928</v>
      </c>
      <c r="E78" s="50">
        <v>-4783</v>
      </c>
      <c r="F78" s="50">
        <v>-2937</v>
      </c>
      <c r="G78" s="50">
        <v>-2426</v>
      </c>
      <c r="H78" s="3">
        <v>-9961</v>
      </c>
      <c r="I78" s="3">
        <v>-12913</v>
      </c>
    </row>
    <row r="79" spans="1:9" x14ac:dyDescent="0.35">
      <c r="A79" s="2" t="s">
        <v>81</v>
      </c>
      <c r="B79" s="50">
        <v>3655</v>
      </c>
      <c r="C79" s="50">
        <v>2924</v>
      </c>
      <c r="D79" s="50">
        <v>3623</v>
      </c>
      <c r="E79" s="50">
        <v>3613</v>
      </c>
      <c r="F79" s="50">
        <v>1715</v>
      </c>
      <c r="G79" s="50">
        <v>74</v>
      </c>
      <c r="H79" s="3">
        <v>4236</v>
      </c>
      <c r="I79" s="3">
        <v>8199</v>
      </c>
    </row>
    <row r="80" spans="1:9" x14ac:dyDescent="0.35">
      <c r="A80" s="2" t="s">
        <v>82</v>
      </c>
      <c r="B80" s="50">
        <v>2216</v>
      </c>
      <c r="C80" s="50">
        <v>2386</v>
      </c>
      <c r="D80" s="50">
        <v>2423</v>
      </c>
      <c r="E80" s="50">
        <v>2496</v>
      </c>
      <c r="F80" s="50">
        <v>2072</v>
      </c>
      <c r="G80" s="50">
        <v>2379</v>
      </c>
      <c r="H80" s="3">
        <v>2449</v>
      </c>
      <c r="I80" s="3">
        <v>3967</v>
      </c>
    </row>
    <row r="81" spans="1:9" x14ac:dyDescent="0.35">
      <c r="A81" s="2" t="s">
        <v>83</v>
      </c>
      <c r="B81" s="50">
        <v>-150</v>
      </c>
      <c r="C81" s="50">
        <v>150</v>
      </c>
      <c r="D81" s="50" t="s">
        <v>34</v>
      </c>
      <c r="E81" s="50" t="s">
        <v>34</v>
      </c>
      <c r="F81" s="50" t="s">
        <v>34</v>
      </c>
      <c r="G81" s="50" t="s">
        <v>34</v>
      </c>
      <c r="H81" s="3"/>
      <c r="I81" s="3"/>
    </row>
    <row r="82" spans="1:9" x14ac:dyDescent="0.35">
      <c r="A82" s="2" t="s">
        <v>84</v>
      </c>
      <c r="B82" s="50">
        <v>-963</v>
      </c>
      <c r="C82" s="50">
        <v>-1143</v>
      </c>
      <c r="D82" s="50">
        <v>-1105</v>
      </c>
      <c r="E82" s="50">
        <v>-1028</v>
      </c>
      <c r="F82" s="50">
        <v>-1119</v>
      </c>
      <c r="G82" s="50">
        <v>-1086</v>
      </c>
      <c r="H82" s="3">
        <v>-695</v>
      </c>
      <c r="I82" s="3">
        <v>-758</v>
      </c>
    </row>
    <row r="83" spans="1:9" x14ac:dyDescent="0.35">
      <c r="A83" s="2" t="s">
        <v>85</v>
      </c>
      <c r="B83" s="50">
        <v>3</v>
      </c>
      <c r="C83" s="50">
        <v>10</v>
      </c>
      <c r="D83" s="50">
        <v>13</v>
      </c>
      <c r="E83" s="50">
        <v>3</v>
      </c>
      <c r="F83" s="50" t="s">
        <v>34</v>
      </c>
      <c r="G83" s="50" t="s">
        <v>34</v>
      </c>
      <c r="H83" s="3"/>
      <c r="I83" s="3"/>
    </row>
    <row r="84" spans="1:9" x14ac:dyDescent="0.35">
      <c r="A84" s="2" t="s">
        <v>86</v>
      </c>
      <c r="B84" s="50" t="s">
        <v>34</v>
      </c>
      <c r="C84" s="50">
        <v>6</v>
      </c>
      <c r="D84" s="50">
        <v>-34</v>
      </c>
      <c r="E84" s="50">
        <v>-25</v>
      </c>
      <c r="F84" s="50">
        <v>5</v>
      </c>
      <c r="G84" s="50">
        <v>31</v>
      </c>
      <c r="H84" s="3">
        <v>171</v>
      </c>
      <c r="I84" s="3">
        <v>-19</v>
      </c>
    </row>
    <row r="85" spans="1:9" x14ac:dyDescent="0.35">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5">
      <c r="A86" s="1" t="s">
        <v>88</v>
      </c>
      <c r="B86" s="3"/>
      <c r="C86" s="3"/>
      <c r="D86" s="3"/>
      <c r="E86" s="3"/>
      <c r="F86" s="3"/>
      <c r="G86" s="3"/>
      <c r="H86" s="3"/>
      <c r="I86" s="3"/>
    </row>
    <row r="87" spans="1:9" x14ac:dyDescent="0.35">
      <c r="A87" s="2" t="s">
        <v>89</v>
      </c>
      <c r="B87" s="3">
        <v>0</v>
      </c>
      <c r="C87" s="3">
        <v>981</v>
      </c>
      <c r="D87" s="3">
        <v>1482</v>
      </c>
      <c r="E87" s="3">
        <v>0</v>
      </c>
      <c r="F87" s="3">
        <v>0</v>
      </c>
      <c r="G87" s="3">
        <v>6134</v>
      </c>
      <c r="H87" s="3">
        <v>0</v>
      </c>
      <c r="I87" s="3">
        <v>0</v>
      </c>
    </row>
    <row r="88" spans="1:9" x14ac:dyDescent="0.35">
      <c r="A88" s="2" t="s">
        <v>90</v>
      </c>
      <c r="B88" s="3">
        <v>-63</v>
      </c>
      <c r="C88" s="3">
        <v>-67</v>
      </c>
      <c r="D88" s="3">
        <v>327</v>
      </c>
      <c r="E88" s="3">
        <v>13</v>
      </c>
      <c r="F88" s="3">
        <v>-325</v>
      </c>
      <c r="G88" s="3">
        <v>49</v>
      </c>
      <c r="H88" s="3">
        <v>-52</v>
      </c>
      <c r="I88" s="3">
        <v>15</v>
      </c>
    </row>
    <row r="89" spans="1:9" x14ac:dyDescent="0.35">
      <c r="A89" s="2" t="s">
        <v>91</v>
      </c>
      <c r="B89" s="3">
        <v>-7</v>
      </c>
      <c r="C89" s="3">
        <v>-106</v>
      </c>
      <c r="D89" s="3">
        <v>-44</v>
      </c>
      <c r="E89" s="3">
        <v>-6</v>
      </c>
      <c r="F89" s="3">
        <v>-6</v>
      </c>
      <c r="G89" s="3">
        <v>-6</v>
      </c>
      <c r="H89" s="3">
        <v>-197</v>
      </c>
      <c r="I89" s="3">
        <v>0</v>
      </c>
    </row>
    <row r="90" spans="1:9" x14ac:dyDescent="0.35">
      <c r="A90" s="2" t="s">
        <v>92</v>
      </c>
      <c r="B90" s="3">
        <v>514</v>
      </c>
      <c r="C90" s="3">
        <v>507</v>
      </c>
      <c r="D90" s="3">
        <v>489</v>
      </c>
      <c r="E90" s="3">
        <v>733</v>
      </c>
      <c r="F90" s="3">
        <v>700</v>
      </c>
      <c r="G90" s="3">
        <v>885</v>
      </c>
      <c r="H90" s="3">
        <v>1172</v>
      </c>
      <c r="I90" s="3">
        <v>1151</v>
      </c>
    </row>
    <row r="91" spans="1:9" x14ac:dyDescent="0.35">
      <c r="A91" s="2" t="s">
        <v>93</v>
      </c>
      <c r="B91" s="3">
        <v>-2534</v>
      </c>
      <c r="C91" s="3">
        <v>-3238</v>
      </c>
      <c r="D91" s="3">
        <v>-3223</v>
      </c>
      <c r="E91" s="3">
        <v>-4254</v>
      </c>
      <c r="F91" s="3">
        <v>-4286</v>
      </c>
      <c r="G91" s="3">
        <v>-3067</v>
      </c>
      <c r="H91" s="3">
        <v>-608</v>
      </c>
      <c r="I91" s="3">
        <v>-4014</v>
      </c>
    </row>
    <row r="92" spans="1:9" x14ac:dyDescent="0.35">
      <c r="A92" s="2" t="s">
        <v>94</v>
      </c>
      <c r="B92" s="3">
        <v>-899</v>
      </c>
      <c r="C92" s="3">
        <v>-1022</v>
      </c>
      <c r="D92" s="3">
        <v>-1133</v>
      </c>
      <c r="E92" s="3">
        <v>-1243</v>
      </c>
      <c r="F92" s="3">
        <v>-1332</v>
      </c>
      <c r="G92" s="3">
        <v>-1452</v>
      </c>
      <c r="H92" s="3">
        <v>-1638</v>
      </c>
      <c r="I92" s="3">
        <v>-1837</v>
      </c>
    </row>
    <row r="93" spans="1:9" x14ac:dyDescent="0.35">
      <c r="A93" s="2" t="s">
        <v>95</v>
      </c>
      <c r="B93" s="3">
        <f>(218-19)</f>
        <v>199</v>
      </c>
      <c r="C93" s="3">
        <f>(281-7)</f>
        <v>274</v>
      </c>
      <c r="D93" s="3">
        <f>(-17-29)</f>
        <v>-46</v>
      </c>
      <c r="E93" s="3">
        <f>(-23-55)</f>
        <v>-78</v>
      </c>
      <c r="F93" s="3">
        <v>-44</v>
      </c>
      <c r="G93" s="3">
        <v>-52</v>
      </c>
      <c r="H93" s="3">
        <v>-136</v>
      </c>
      <c r="I93" s="3">
        <v>-151</v>
      </c>
    </row>
    <row r="94" spans="1:9" x14ac:dyDescent="0.35">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5">
      <c r="A95" s="2" t="s">
        <v>97</v>
      </c>
      <c r="B95" s="3">
        <v>-83</v>
      </c>
      <c r="C95" s="3">
        <v>-105</v>
      </c>
      <c r="D95" s="3">
        <v>-20</v>
      </c>
      <c r="E95" s="3">
        <v>45</v>
      </c>
      <c r="F95" s="3">
        <v>-129</v>
      </c>
      <c r="G95" s="3">
        <v>-66</v>
      </c>
      <c r="H95" s="3">
        <v>143</v>
      </c>
      <c r="I95" s="3">
        <v>-143</v>
      </c>
    </row>
    <row r="96" spans="1:9" x14ac:dyDescent="0.35">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5">
      <c r="A97" t="s">
        <v>99</v>
      </c>
      <c r="B97" s="3">
        <v>2220</v>
      </c>
      <c r="C97" s="3">
        <v>3852</v>
      </c>
      <c r="D97" s="3">
        <v>3138</v>
      </c>
      <c r="E97" s="3">
        <v>3808</v>
      </c>
      <c r="F97" s="3">
        <v>4249</v>
      </c>
      <c r="G97" s="3">
        <v>4466</v>
      </c>
      <c r="H97" s="3">
        <v>8348</v>
      </c>
      <c r="I97" s="3">
        <f>+H98</f>
        <v>9889</v>
      </c>
    </row>
    <row r="98" spans="1:9" ht="15" thickBot="1" x14ac:dyDescent="0.4">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5">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5">
      <c r="A100" t="s">
        <v>102</v>
      </c>
      <c r="B100" s="3"/>
      <c r="C100" s="3"/>
      <c r="D100" s="3"/>
      <c r="E100" s="3"/>
      <c r="F100" s="3"/>
      <c r="G100" s="3"/>
      <c r="H100" s="3"/>
      <c r="I100" s="3"/>
    </row>
    <row r="101" spans="1:9" x14ac:dyDescent="0.35">
      <c r="A101" s="2" t="s">
        <v>103</v>
      </c>
      <c r="B101" s="3"/>
      <c r="C101" s="3"/>
      <c r="D101" s="3"/>
      <c r="E101" s="3"/>
      <c r="F101" s="3"/>
      <c r="G101" s="3"/>
      <c r="H101" s="3"/>
      <c r="I101" s="3"/>
    </row>
    <row r="102" spans="1:9" x14ac:dyDescent="0.35">
      <c r="A102" s="11" t="s">
        <v>104</v>
      </c>
      <c r="B102" s="3">
        <v>53</v>
      </c>
      <c r="C102" s="3">
        <v>70</v>
      </c>
      <c r="D102" s="3">
        <v>98</v>
      </c>
      <c r="E102" s="3">
        <v>125</v>
      </c>
      <c r="F102" s="3">
        <v>153</v>
      </c>
      <c r="G102" s="3">
        <v>140</v>
      </c>
      <c r="H102" s="3">
        <v>293</v>
      </c>
      <c r="I102" s="3">
        <v>290</v>
      </c>
    </row>
    <row r="103" spans="1:9" x14ac:dyDescent="0.35">
      <c r="A103" s="11" t="s">
        <v>105</v>
      </c>
      <c r="B103" s="3">
        <v>1262</v>
      </c>
      <c r="C103" s="3">
        <v>748</v>
      </c>
      <c r="D103" s="3">
        <v>703</v>
      </c>
      <c r="E103" s="3">
        <v>529</v>
      </c>
      <c r="F103" s="3">
        <v>757</v>
      </c>
      <c r="G103" s="3">
        <v>1028</v>
      </c>
      <c r="H103" s="3">
        <v>1177</v>
      </c>
      <c r="I103" s="3">
        <v>1231</v>
      </c>
    </row>
    <row r="104" spans="1:9" x14ac:dyDescent="0.35">
      <c r="A104" s="11" t="s">
        <v>106</v>
      </c>
      <c r="B104" s="3">
        <v>206</v>
      </c>
      <c r="C104" s="3">
        <v>252</v>
      </c>
      <c r="D104" s="3">
        <v>266</v>
      </c>
      <c r="E104" s="3">
        <v>294</v>
      </c>
      <c r="F104" s="3">
        <v>160</v>
      </c>
      <c r="G104" s="3">
        <v>121</v>
      </c>
      <c r="H104" s="3">
        <v>179</v>
      </c>
      <c r="I104" s="3">
        <v>160</v>
      </c>
    </row>
    <row r="105" spans="1:9" x14ac:dyDescent="0.35">
      <c r="A105" s="11" t="s">
        <v>107</v>
      </c>
      <c r="B105" s="3">
        <v>240</v>
      </c>
      <c r="C105" s="3">
        <v>271</v>
      </c>
      <c r="D105" s="3">
        <v>300</v>
      </c>
      <c r="E105" s="3">
        <v>320</v>
      </c>
      <c r="F105" s="3">
        <v>347</v>
      </c>
      <c r="G105" s="3">
        <v>385</v>
      </c>
      <c r="H105" s="3">
        <v>438</v>
      </c>
      <c r="I105" s="3">
        <v>480</v>
      </c>
    </row>
    <row r="107" spans="1:9" x14ac:dyDescent="0.35">
      <c r="A107" s="14" t="s">
        <v>108</v>
      </c>
      <c r="B107" s="14"/>
      <c r="C107" s="14"/>
      <c r="D107" s="14"/>
      <c r="E107" s="14"/>
      <c r="F107" s="14"/>
      <c r="G107" s="14"/>
      <c r="H107" s="14"/>
      <c r="I107" s="14"/>
    </row>
    <row r="108" spans="1:9" x14ac:dyDescent="0.35">
      <c r="A108" s="28" t="s">
        <v>109</v>
      </c>
      <c r="B108" s="3"/>
      <c r="C108" s="3"/>
      <c r="D108" s="3"/>
      <c r="E108" s="3"/>
      <c r="F108" s="3"/>
      <c r="G108" s="3"/>
      <c r="H108" s="3"/>
      <c r="I108" s="3"/>
    </row>
    <row r="109" spans="1:9" x14ac:dyDescent="0.35">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5">
      <c r="A110" s="11" t="s">
        <v>111</v>
      </c>
      <c r="B110">
        <v>8506</v>
      </c>
      <c r="C110">
        <v>9299</v>
      </c>
      <c r="D110">
        <v>9684</v>
      </c>
      <c r="E110">
        <v>9322</v>
      </c>
      <c r="F110">
        <v>10045</v>
      </c>
      <c r="G110">
        <v>9329</v>
      </c>
      <c r="H110" s="8">
        <v>11644</v>
      </c>
      <c r="I110" s="8">
        <v>12228</v>
      </c>
    </row>
    <row r="111" spans="1:9" x14ac:dyDescent="0.35">
      <c r="A111" s="11" t="s">
        <v>112</v>
      </c>
      <c r="B111">
        <v>4410</v>
      </c>
      <c r="C111">
        <v>4746</v>
      </c>
      <c r="D111">
        <v>4886</v>
      </c>
      <c r="E111">
        <v>4938</v>
      </c>
      <c r="F111">
        <v>5260</v>
      </c>
      <c r="G111">
        <v>4639</v>
      </c>
      <c r="H111" s="8">
        <v>5028</v>
      </c>
      <c r="I111" s="8">
        <v>5492</v>
      </c>
    </row>
    <row r="112" spans="1:9" x14ac:dyDescent="0.35">
      <c r="A112" s="11" t="s">
        <v>113</v>
      </c>
      <c r="B112">
        <v>824</v>
      </c>
      <c r="C112">
        <v>719</v>
      </c>
      <c r="D112">
        <v>646</v>
      </c>
      <c r="E112">
        <v>595</v>
      </c>
      <c r="F112">
        <v>597</v>
      </c>
      <c r="G112">
        <v>516</v>
      </c>
      <c r="H112">
        <v>507</v>
      </c>
      <c r="I112">
        <v>633</v>
      </c>
    </row>
    <row r="113" spans="1:9" x14ac:dyDescent="0.35">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5">
      <c r="A114" s="11" t="s">
        <v>111</v>
      </c>
      <c r="B114">
        <f>3876+827</f>
        <v>4703</v>
      </c>
      <c r="C114">
        <f>882+3985</f>
        <v>4867</v>
      </c>
      <c r="D114">
        <v>5192</v>
      </c>
      <c r="E114">
        <v>5875</v>
      </c>
      <c r="F114">
        <v>6293</v>
      </c>
      <c r="G114">
        <v>5892</v>
      </c>
      <c r="H114" s="8">
        <v>6970</v>
      </c>
      <c r="I114" s="8">
        <v>7388</v>
      </c>
    </row>
    <row r="115" spans="1:9" x14ac:dyDescent="0.35">
      <c r="A115" s="11" t="s">
        <v>112</v>
      </c>
      <c r="B115">
        <f>1552+499</f>
        <v>2051</v>
      </c>
      <c r="C115">
        <f>1628+463</f>
        <v>2091</v>
      </c>
      <c r="D115">
        <v>2395</v>
      </c>
      <c r="E115">
        <v>2940</v>
      </c>
      <c r="F115">
        <v>3087</v>
      </c>
      <c r="G115">
        <v>3053</v>
      </c>
      <c r="H115" s="8">
        <v>3996</v>
      </c>
      <c r="I115" s="8">
        <v>4527</v>
      </c>
    </row>
    <row r="116" spans="1:9" x14ac:dyDescent="0.35">
      <c r="A116" s="11" t="s">
        <v>113</v>
      </c>
      <c r="B116">
        <f>277+95</f>
        <v>372</v>
      </c>
      <c r="C116">
        <f>271+86</f>
        <v>357</v>
      </c>
      <c r="D116">
        <v>383</v>
      </c>
      <c r="E116">
        <v>427</v>
      </c>
      <c r="F116">
        <v>432</v>
      </c>
      <c r="G116">
        <v>402</v>
      </c>
      <c r="H116">
        <v>490</v>
      </c>
      <c r="I116">
        <v>564</v>
      </c>
    </row>
    <row r="117" spans="1:9" x14ac:dyDescent="0.35">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5">
      <c r="A118" s="11" t="s">
        <v>111</v>
      </c>
      <c r="B118">
        <v>2016</v>
      </c>
      <c r="C118">
        <v>2599</v>
      </c>
      <c r="D118">
        <v>2920</v>
      </c>
      <c r="E118">
        <v>3496</v>
      </c>
      <c r="F118">
        <v>4262</v>
      </c>
      <c r="G118">
        <v>4635</v>
      </c>
      <c r="H118" s="8">
        <v>5748</v>
      </c>
      <c r="I118" s="8">
        <v>5416</v>
      </c>
    </row>
    <row r="119" spans="1:9" x14ac:dyDescent="0.35">
      <c r="A119" s="11" t="s">
        <v>112</v>
      </c>
      <c r="B119">
        <v>925</v>
      </c>
      <c r="C119">
        <v>1055</v>
      </c>
      <c r="D119">
        <v>1188</v>
      </c>
      <c r="E119">
        <v>1508</v>
      </c>
      <c r="F119">
        <v>1808</v>
      </c>
      <c r="G119">
        <v>1896</v>
      </c>
      <c r="H119" s="8">
        <v>2347</v>
      </c>
      <c r="I119" s="8">
        <v>1938</v>
      </c>
    </row>
    <row r="120" spans="1:9" x14ac:dyDescent="0.35">
      <c r="A120" s="11" t="s">
        <v>113</v>
      </c>
      <c r="B120">
        <v>126</v>
      </c>
      <c r="C120">
        <v>131</v>
      </c>
      <c r="D120">
        <v>129</v>
      </c>
      <c r="E120">
        <v>130</v>
      </c>
      <c r="F120">
        <v>138</v>
      </c>
      <c r="G120">
        <v>148</v>
      </c>
      <c r="H120">
        <v>195</v>
      </c>
      <c r="I120">
        <v>193</v>
      </c>
    </row>
    <row r="121" spans="1:9" x14ac:dyDescent="0.35">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5">
      <c r="A122" s="11" t="s">
        <v>111</v>
      </c>
      <c r="B122">
        <f>2641+452</f>
        <v>3093</v>
      </c>
      <c r="C122">
        <f>2536+570</f>
        <v>3106</v>
      </c>
      <c r="D122">
        <v>3285</v>
      </c>
      <c r="E122">
        <v>3575</v>
      </c>
      <c r="F122">
        <v>3622</v>
      </c>
      <c r="G122">
        <v>3449</v>
      </c>
      <c r="H122" s="8">
        <v>3659</v>
      </c>
      <c r="I122" s="8">
        <v>4111</v>
      </c>
    </row>
    <row r="123" spans="1:9" x14ac:dyDescent="0.35">
      <c r="A123" s="11" t="s">
        <v>112</v>
      </c>
      <c r="B123">
        <f>1021+230</f>
        <v>1251</v>
      </c>
      <c r="C123">
        <f>228+947</f>
        <v>1175</v>
      </c>
      <c r="D123">
        <v>1185</v>
      </c>
      <c r="E123">
        <v>1347</v>
      </c>
      <c r="F123">
        <v>1395</v>
      </c>
      <c r="G123">
        <v>1365</v>
      </c>
      <c r="H123" s="8">
        <v>1494</v>
      </c>
      <c r="I123" s="8">
        <v>1610</v>
      </c>
    </row>
    <row r="124" spans="1:9" x14ac:dyDescent="0.35">
      <c r="A124" s="11" t="s">
        <v>113</v>
      </c>
      <c r="B124">
        <f>236+73</f>
        <v>309</v>
      </c>
      <c r="C124">
        <f>71+218</f>
        <v>289</v>
      </c>
      <c r="D124">
        <v>267</v>
      </c>
      <c r="E124">
        <v>244</v>
      </c>
      <c r="F124">
        <v>237</v>
      </c>
      <c r="G124">
        <v>214</v>
      </c>
      <c r="H124">
        <v>190</v>
      </c>
      <c r="I124">
        <v>234</v>
      </c>
    </row>
    <row r="125" spans="1:9" x14ac:dyDescent="0.35">
      <c r="A125" s="2" t="s">
        <v>117</v>
      </c>
      <c r="B125" s="9">
        <v>115</v>
      </c>
      <c r="C125" s="9">
        <v>73</v>
      </c>
      <c r="D125" s="9">
        <v>73</v>
      </c>
      <c r="E125" s="9">
        <v>88</v>
      </c>
      <c r="F125" s="9">
        <v>42</v>
      </c>
      <c r="G125" s="9">
        <v>30</v>
      </c>
      <c r="H125" s="9">
        <v>25</v>
      </c>
      <c r="I125" s="9">
        <v>102</v>
      </c>
    </row>
    <row r="126" spans="1:9" x14ac:dyDescent="0.35">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5">
      <c r="A127" s="2" t="s">
        <v>119</v>
      </c>
      <c r="B127" s="3">
        <v>1982</v>
      </c>
      <c r="C127" s="3">
        <v>1955</v>
      </c>
      <c r="D127" s="3">
        <v>2042</v>
      </c>
      <c r="E127" s="3">
        <v>1886</v>
      </c>
      <c r="F127" s="3">
        <v>1906</v>
      </c>
      <c r="G127" s="3">
        <v>1846</v>
      </c>
      <c r="H127" s="3">
        <f>+SUM(H128:H131)</f>
        <v>2205</v>
      </c>
      <c r="I127" s="3">
        <f>+SUM(I128:I131)</f>
        <v>2346</v>
      </c>
    </row>
    <row r="128" spans="1:9" x14ac:dyDescent="0.35">
      <c r="A128" s="11" t="s">
        <v>111</v>
      </c>
      <c r="B128" s="52">
        <v>18318</v>
      </c>
      <c r="C128" s="52">
        <v>19871</v>
      </c>
      <c r="D128" s="52">
        <v>21081</v>
      </c>
      <c r="E128" s="52">
        <v>22268</v>
      </c>
      <c r="F128">
        <v>1658</v>
      </c>
      <c r="G128">
        <v>1642</v>
      </c>
      <c r="H128" s="3">
        <v>1986</v>
      </c>
      <c r="I128" s="3">
        <v>2094</v>
      </c>
    </row>
    <row r="129" spans="1:9" x14ac:dyDescent="0.35">
      <c r="A129" s="11" t="s">
        <v>112</v>
      </c>
      <c r="B129" s="52">
        <v>8637</v>
      </c>
      <c r="C129" s="52">
        <v>9067</v>
      </c>
      <c r="D129" s="52">
        <v>9654</v>
      </c>
      <c r="E129" s="52">
        <v>10733</v>
      </c>
      <c r="F129" s="3">
        <v>118</v>
      </c>
      <c r="G129" s="3">
        <v>89</v>
      </c>
      <c r="H129" s="3">
        <v>104</v>
      </c>
      <c r="I129" s="3">
        <v>103</v>
      </c>
    </row>
    <row r="130" spans="1:9" x14ac:dyDescent="0.35">
      <c r="A130" s="11" t="s">
        <v>113</v>
      </c>
      <c r="B130" s="52">
        <v>1631</v>
      </c>
      <c r="C130" s="52">
        <v>1496</v>
      </c>
      <c r="D130" s="52">
        <v>1425</v>
      </c>
      <c r="E130" s="52">
        <v>1396</v>
      </c>
      <c r="F130" s="3">
        <v>24</v>
      </c>
      <c r="G130" s="3">
        <v>25</v>
      </c>
      <c r="H130" s="3">
        <v>29</v>
      </c>
      <c r="I130" s="3">
        <v>26</v>
      </c>
    </row>
    <row r="131" spans="1:9" x14ac:dyDescent="0.35">
      <c r="A131" s="11" t="s">
        <v>120</v>
      </c>
      <c r="B131" s="52">
        <v>115</v>
      </c>
      <c r="C131" s="52">
        <v>73</v>
      </c>
      <c r="D131" s="52">
        <v>73</v>
      </c>
      <c r="E131" s="52">
        <v>88</v>
      </c>
      <c r="F131" s="3">
        <v>106</v>
      </c>
      <c r="G131" s="3">
        <v>90</v>
      </c>
      <c r="H131" s="3">
        <v>86</v>
      </c>
      <c r="I131" s="3">
        <v>123</v>
      </c>
    </row>
    <row r="132" spans="1:9" x14ac:dyDescent="0.35">
      <c r="A132" s="2" t="s">
        <v>121</v>
      </c>
      <c r="B132" s="3">
        <v>-82</v>
      </c>
      <c r="C132" s="3">
        <v>-86</v>
      </c>
      <c r="D132" s="3">
        <v>75</v>
      </c>
      <c r="E132" s="3">
        <v>26</v>
      </c>
      <c r="F132" s="3">
        <v>-7</v>
      </c>
      <c r="G132" s="3">
        <v>-11</v>
      </c>
      <c r="H132" s="3">
        <v>40</v>
      </c>
      <c r="I132" s="3">
        <v>-72</v>
      </c>
    </row>
    <row r="133" spans="1:9" ht="15" thickBot="1" x14ac:dyDescent="0.4">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5">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5">
      <c r="A135" s="1" t="s">
        <v>124</v>
      </c>
    </row>
    <row r="136" spans="1:9" x14ac:dyDescent="0.35">
      <c r="A136" s="2" t="s">
        <v>110</v>
      </c>
      <c r="B136" s="50">
        <v>3645</v>
      </c>
      <c r="C136" s="50">
        <v>3763</v>
      </c>
      <c r="D136" s="50">
        <v>3875</v>
      </c>
      <c r="E136" s="50">
        <v>3600</v>
      </c>
      <c r="F136" s="50">
        <v>3925</v>
      </c>
      <c r="G136" s="50">
        <v>2899</v>
      </c>
      <c r="H136" s="3">
        <v>5089</v>
      </c>
      <c r="I136" s="3">
        <v>5114</v>
      </c>
    </row>
    <row r="137" spans="1:9" x14ac:dyDescent="0.35">
      <c r="A137" s="2" t="s">
        <v>114</v>
      </c>
      <c r="B137" s="50">
        <v>1524</v>
      </c>
      <c r="C137" s="50">
        <v>1787</v>
      </c>
      <c r="D137" s="50">
        <v>1507</v>
      </c>
      <c r="E137" s="50">
        <v>1587</v>
      </c>
      <c r="F137" s="50">
        <v>1995</v>
      </c>
      <c r="G137" s="50">
        <v>1541</v>
      </c>
      <c r="H137" s="3">
        <v>2435</v>
      </c>
      <c r="I137" s="3">
        <v>3293</v>
      </c>
    </row>
    <row r="138" spans="1:9" x14ac:dyDescent="0.35">
      <c r="A138" s="2" t="s">
        <v>115</v>
      </c>
      <c r="B138" s="50">
        <v>993</v>
      </c>
      <c r="C138" s="50">
        <v>1372</v>
      </c>
      <c r="D138" s="50">
        <v>1507</v>
      </c>
      <c r="E138" s="50">
        <v>1807</v>
      </c>
      <c r="F138" s="50">
        <v>2376</v>
      </c>
      <c r="G138" s="50">
        <v>2490</v>
      </c>
      <c r="H138" s="3">
        <v>3243</v>
      </c>
      <c r="I138" s="3">
        <v>2365</v>
      </c>
    </row>
    <row r="139" spans="1:9" x14ac:dyDescent="0.35">
      <c r="A139" s="2" t="s">
        <v>116</v>
      </c>
      <c r="B139" s="50">
        <v>918</v>
      </c>
      <c r="C139" s="50">
        <v>1002</v>
      </c>
      <c r="D139" s="50">
        <v>980</v>
      </c>
      <c r="E139" s="50">
        <v>1189</v>
      </c>
      <c r="F139" s="50">
        <v>1323</v>
      </c>
      <c r="G139" s="50">
        <v>1184</v>
      </c>
      <c r="H139" s="3">
        <v>1530</v>
      </c>
      <c r="I139" s="3">
        <v>1896</v>
      </c>
    </row>
    <row r="140" spans="1:9" x14ac:dyDescent="0.35">
      <c r="A140" s="2" t="s">
        <v>117</v>
      </c>
      <c r="B140" s="50">
        <v>-2263</v>
      </c>
      <c r="C140" s="50">
        <v>-2596</v>
      </c>
      <c r="D140" s="50">
        <v>-2677</v>
      </c>
      <c r="E140" s="50">
        <v>-2658</v>
      </c>
      <c r="F140" s="50">
        <v>-3262</v>
      </c>
      <c r="G140" s="50">
        <v>-3468</v>
      </c>
      <c r="H140" s="3">
        <v>-3656</v>
      </c>
      <c r="I140" s="3">
        <v>-4262</v>
      </c>
    </row>
    <row r="141" spans="1:9" x14ac:dyDescent="0.35">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5">
      <c r="A142" s="2" t="s">
        <v>119</v>
      </c>
      <c r="B142" s="3">
        <v>517</v>
      </c>
      <c r="C142" s="3">
        <v>487</v>
      </c>
      <c r="D142" s="3">
        <v>477</v>
      </c>
      <c r="E142" s="3">
        <v>310</v>
      </c>
      <c r="F142" s="3">
        <v>303</v>
      </c>
      <c r="G142" s="3">
        <v>297</v>
      </c>
      <c r="H142" s="3">
        <v>543</v>
      </c>
      <c r="I142" s="3">
        <v>669</v>
      </c>
    </row>
    <row r="143" spans="1:9" x14ac:dyDescent="0.35">
      <c r="A143" s="2" t="s">
        <v>121</v>
      </c>
      <c r="B143" s="3">
        <v>-1101</v>
      </c>
      <c r="C143" s="3">
        <v>-1173</v>
      </c>
      <c r="D143" s="3">
        <v>-724</v>
      </c>
      <c r="E143" s="3">
        <v>-1456</v>
      </c>
      <c r="F143" s="3">
        <v>-1810</v>
      </c>
      <c r="G143" s="3">
        <v>-1967</v>
      </c>
      <c r="H143" s="3">
        <v>-2261</v>
      </c>
      <c r="I143" s="3">
        <v>-2219</v>
      </c>
    </row>
    <row r="144" spans="1:9" ht="15" thickBot="1" x14ac:dyDescent="0.4">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5">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5">
      <c r="A146" s="1" t="s">
        <v>126</v>
      </c>
    </row>
    <row r="147" spans="1:9" x14ac:dyDescent="0.35">
      <c r="A147" s="2" t="s">
        <v>110</v>
      </c>
      <c r="B147" s="3">
        <v>632</v>
      </c>
      <c r="C147" s="3">
        <v>742</v>
      </c>
      <c r="D147" s="3">
        <v>819</v>
      </c>
      <c r="E147" s="3">
        <v>848</v>
      </c>
      <c r="F147" s="3">
        <v>814</v>
      </c>
      <c r="G147" s="3">
        <v>645</v>
      </c>
      <c r="H147" s="3">
        <v>617</v>
      </c>
      <c r="I147" s="3">
        <v>639</v>
      </c>
    </row>
    <row r="148" spans="1:9" x14ac:dyDescent="0.35">
      <c r="A148" s="2" t="s">
        <v>114</v>
      </c>
      <c r="B148" s="3">
        <f>451+47</f>
        <v>498</v>
      </c>
      <c r="C148" s="3">
        <f>589+50</f>
        <v>639</v>
      </c>
      <c r="D148" s="3">
        <f>658+48</f>
        <v>706</v>
      </c>
      <c r="E148" s="3">
        <v>849</v>
      </c>
      <c r="F148" s="3">
        <v>929</v>
      </c>
      <c r="G148" s="3">
        <v>885</v>
      </c>
      <c r="H148" s="3">
        <v>982</v>
      </c>
      <c r="I148" s="3">
        <v>920</v>
      </c>
    </row>
    <row r="149" spans="1:9" x14ac:dyDescent="0.35">
      <c r="A149" s="2" t="s">
        <v>115</v>
      </c>
      <c r="B149" s="3">
        <v>254</v>
      </c>
      <c r="C149" s="3">
        <v>234</v>
      </c>
      <c r="D149" s="3">
        <v>225</v>
      </c>
      <c r="E149" s="3">
        <v>256</v>
      </c>
      <c r="F149" s="3">
        <v>237</v>
      </c>
      <c r="G149" s="3">
        <v>214</v>
      </c>
      <c r="H149" s="3">
        <v>288</v>
      </c>
      <c r="I149" s="3">
        <v>303</v>
      </c>
    </row>
    <row r="150" spans="1:9" x14ac:dyDescent="0.35">
      <c r="A150" s="2" t="s">
        <v>127</v>
      </c>
      <c r="B150" s="3">
        <f>205+103</f>
        <v>308</v>
      </c>
      <c r="C150" s="3">
        <f>223+109</f>
        <v>332</v>
      </c>
      <c r="D150" s="3">
        <f>223+120</f>
        <v>343</v>
      </c>
      <c r="E150" s="3">
        <v>339</v>
      </c>
      <c r="F150" s="3">
        <v>326</v>
      </c>
      <c r="G150" s="3">
        <v>296</v>
      </c>
      <c r="H150" s="3">
        <v>304</v>
      </c>
      <c r="I150" s="3">
        <v>274</v>
      </c>
    </row>
    <row r="151" spans="1:9" x14ac:dyDescent="0.35">
      <c r="A151" s="2" t="s">
        <v>117</v>
      </c>
      <c r="B151" s="3">
        <v>484</v>
      </c>
      <c r="C151" s="3">
        <v>511</v>
      </c>
      <c r="D151" s="3">
        <v>533</v>
      </c>
      <c r="E151" s="3">
        <v>597</v>
      </c>
      <c r="F151" s="3">
        <v>665</v>
      </c>
      <c r="G151" s="3">
        <v>830</v>
      </c>
      <c r="H151" s="3">
        <v>780</v>
      </c>
      <c r="I151" s="3">
        <v>789</v>
      </c>
    </row>
    <row r="152" spans="1:9" x14ac:dyDescent="0.35">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5">
      <c r="A153" s="2" t="s">
        <v>119</v>
      </c>
      <c r="B153" s="50">
        <v>122</v>
      </c>
      <c r="C153" s="50">
        <v>125</v>
      </c>
      <c r="D153" s="50">
        <v>125</v>
      </c>
      <c r="E153" s="50">
        <v>115</v>
      </c>
      <c r="F153" s="50">
        <v>100</v>
      </c>
      <c r="G153" s="50">
        <v>80</v>
      </c>
      <c r="H153" s="3">
        <v>63</v>
      </c>
      <c r="I153" s="3">
        <v>49</v>
      </c>
    </row>
    <row r="154" spans="1:9" x14ac:dyDescent="0.35">
      <c r="A154" s="2" t="s">
        <v>121</v>
      </c>
      <c r="B154" s="50">
        <v>713</v>
      </c>
      <c r="C154" s="50">
        <v>937</v>
      </c>
      <c r="D154" s="50">
        <v>1238</v>
      </c>
      <c r="E154" s="50">
        <v>1450</v>
      </c>
      <c r="F154" s="50">
        <v>1673</v>
      </c>
      <c r="G154" s="50">
        <v>1916</v>
      </c>
      <c r="H154" s="3">
        <v>1870</v>
      </c>
      <c r="I154" s="3">
        <v>1817</v>
      </c>
    </row>
    <row r="155" spans="1:9" ht="15" thickBot="1" x14ac:dyDescent="0.4">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5">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5">
      <c r="A157" s="1" t="s">
        <v>130</v>
      </c>
    </row>
    <row r="158" spans="1:9" x14ac:dyDescent="0.35">
      <c r="A158" s="2" t="s">
        <v>110</v>
      </c>
      <c r="B158" s="3">
        <v>208</v>
      </c>
      <c r="C158" s="3">
        <v>242</v>
      </c>
      <c r="D158" s="3">
        <v>223</v>
      </c>
      <c r="E158" s="3">
        <v>196</v>
      </c>
      <c r="F158" s="3">
        <v>117</v>
      </c>
      <c r="G158" s="3">
        <v>110</v>
      </c>
      <c r="H158" s="3">
        <v>98</v>
      </c>
      <c r="I158" s="3">
        <v>146</v>
      </c>
    </row>
    <row r="159" spans="1:9" x14ac:dyDescent="0.35">
      <c r="A159" s="2" t="s">
        <v>114</v>
      </c>
      <c r="B159" s="3">
        <f>216+20</f>
        <v>236</v>
      </c>
      <c r="C159" s="3">
        <f>215+17</f>
        <v>232</v>
      </c>
      <c r="D159" s="3">
        <f>162+10</f>
        <v>172</v>
      </c>
      <c r="E159" s="3">
        <v>240</v>
      </c>
      <c r="F159" s="3">
        <v>233</v>
      </c>
      <c r="G159" s="3">
        <v>139</v>
      </c>
      <c r="H159" s="3">
        <v>153</v>
      </c>
      <c r="I159" s="3">
        <v>197</v>
      </c>
    </row>
    <row r="160" spans="1:9" x14ac:dyDescent="0.35">
      <c r="A160" s="2" t="s">
        <v>115</v>
      </c>
      <c r="B160" s="3">
        <v>69</v>
      </c>
      <c r="C160" s="3">
        <v>44</v>
      </c>
      <c r="D160" s="3">
        <v>51</v>
      </c>
      <c r="E160" s="3">
        <v>76</v>
      </c>
      <c r="F160" s="3">
        <v>49</v>
      </c>
      <c r="G160" s="3">
        <v>28</v>
      </c>
      <c r="H160" s="3">
        <v>94</v>
      </c>
      <c r="I160" s="3">
        <v>78</v>
      </c>
    </row>
    <row r="161" spans="1:9" x14ac:dyDescent="0.35">
      <c r="A161" s="2" t="s">
        <v>127</v>
      </c>
      <c r="B161" s="3">
        <f>15+37</f>
        <v>52</v>
      </c>
      <c r="C161" s="3">
        <f>13+51</f>
        <v>64</v>
      </c>
      <c r="D161" s="3">
        <f>21+39</f>
        <v>60</v>
      </c>
      <c r="E161" s="3">
        <v>49</v>
      </c>
      <c r="F161" s="3">
        <v>47</v>
      </c>
      <c r="G161" s="3">
        <v>41</v>
      </c>
      <c r="H161" s="3">
        <v>54</v>
      </c>
      <c r="I161" s="3">
        <v>56</v>
      </c>
    </row>
    <row r="162" spans="1:9" x14ac:dyDescent="0.35">
      <c r="A162" s="2" t="s">
        <v>117</v>
      </c>
      <c r="B162" s="3">
        <v>225</v>
      </c>
      <c r="C162" s="3">
        <v>258</v>
      </c>
      <c r="D162" s="3">
        <v>278</v>
      </c>
      <c r="E162" s="3">
        <v>286</v>
      </c>
      <c r="F162" s="3">
        <v>278</v>
      </c>
      <c r="G162" s="3">
        <v>438</v>
      </c>
      <c r="H162" s="3">
        <v>278</v>
      </c>
      <c r="I162" s="3">
        <v>222</v>
      </c>
    </row>
    <row r="163" spans="1:9" x14ac:dyDescent="0.35">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5">
      <c r="A164" s="2" t="s">
        <v>119</v>
      </c>
      <c r="B164" s="50">
        <v>69</v>
      </c>
      <c r="C164" s="50">
        <v>39</v>
      </c>
      <c r="D164" s="50">
        <v>30</v>
      </c>
      <c r="E164" s="50">
        <v>22</v>
      </c>
      <c r="F164" s="50">
        <v>18</v>
      </c>
      <c r="G164" s="50">
        <v>12</v>
      </c>
      <c r="H164" s="3">
        <v>7</v>
      </c>
      <c r="I164" s="3">
        <v>9</v>
      </c>
    </row>
    <row r="165" spans="1:9" x14ac:dyDescent="0.35">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4">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5">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5">
      <c r="A168" s="1" t="s">
        <v>132</v>
      </c>
    </row>
    <row r="169" spans="1:9" x14ac:dyDescent="0.35">
      <c r="A169" s="2" t="s">
        <v>110</v>
      </c>
      <c r="B169" s="3">
        <v>121</v>
      </c>
      <c r="C169" s="3">
        <v>133</v>
      </c>
      <c r="D169" s="3">
        <v>140</v>
      </c>
      <c r="E169" s="3">
        <v>160</v>
      </c>
      <c r="F169" s="3">
        <v>149</v>
      </c>
      <c r="G169" s="3">
        <v>148</v>
      </c>
      <c r="H169" s="3">
        <v>130</v>
      </c>
      <c r="I169" s="3">
        <v>124</v>
      </c>
    </row>
    <row r="170" spans="1:9" x14ac:dyDescent="0.35">
      <c r="A170" s="2" t="s">
        <v>114</v>
      </c>
      <c r="B170" s="3">
        <f>75+12</f>
        <v>87</v>
      </c>
      <c r="C170" s="3">
        <f>72+12</f>
        <v>84</v>
      </c>
      <c r="D170" s="3">
        <f>91+13</f>
        <v>104</v>
      </c>
      <c r="E170" s="3">
        <v>116</v>
      </c>
      <c r="F170" s="3">
        <v>111</v>
      </c>
      <c r="G170" s="3">
        <v>132</v>
      </c>
      <c r="H170" s="3">
        <v>136</v>
      </c>
      <c r="I170" s="3">
        <v>134</v>
      </c>
    </row>
    <row r="171" spans="1:9" x14ac:dyDescent="0.35">
      <c r="A171" s="2" t="s">
        <v>115</v>
      </c>
      <c r="B171" s="3">
        <v>46</v>
      </c>
      <c r="C171" s="3">
        <v>48</v>
      </c>
      <c r="D171" s="3">
        <v>54</v>
      </c>
      <c r="E171" s="3">
        <v>56</v>
      </c>
      <c r="F171" s="3">
        <v>50</v>
      </c>
      <c r="G171" s="3">
        <v>44</v>
      </c>
      <c r="H171" s="3">
        <v>46</v>
      </c>
      <c r="I171" s="3">
        <v>41</v>
      </c>
    </row>
    <row r="172" spans="1:9" x14ac:dyDescent="0.35">
      <c r="A172" s="2" t="s">
        <v>116</v>
      </c>
      <c r="B172" s="3">
        <f>22+27</f>
        <v>49</v>
      </c>
      <c r="C172" s="3">
        <f>18+25</f>
        <v>43</v>
      </c>
      <c r="D172" s="3">
        <f>18+38</f>
        <v>56</v>
      </c>
      <c r="E172" s="3">
        <v>55</v>
      </c>
      <c r="F172" s="3">
        <v>53</v>
      </c>
      <c r="G172" s="3">
        <v>46</v>
      </c>
      <c r="H172" s="3">
        <v>43</v>
      </c>
      <c r="I172" s="3">
        <v>42</v>
      </c>
    </row>
    <row r="173" spans="1:9" x14ac:dyDescent="0.35">
      <c r="A173" s="2" t="s">
        <v>117</v>
      </c>
      <c r="B173" s="3">
        <v>210</v>
      </c>
      <c r="C173" s="3">
        <v>230</v>
      </c>
      <c r="D173" s="3">
        <v>233</v>
      </c>
      <c r="E173" s="3">
        <v>217</v>
      </c>
      <c r="F173" s="3">
        <v>195</v>
      </c>
      <c r="G173" s="3">
        <v>214</v>
      </c>
      <c r="H173" s="3">
        <v>222</v>
      </c>
      <c r="I173" s="3">
        <v>220</v>
      </c>
    </row>
    <row r="174" spans="1:9" x14ac:dyDescent="0.35">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5">
      <c r="A175" s="2" t="s">
        <v>119</v>
      </c>
      <c r="B175" s="3">
        <v>18</v>
      </c>
      <c r="C175" s="3">
        <v>27</v>
      </c>
      <c r="D175" s="3">
        <v>28</v>
      </c>
      <c r="E175" s="3">
        <v>33</v>
      </c>
      <c r="F175" s="3">
        <v>31</v>
      </c>
      <c r="G175" s="3">
        <v>25</v>
      </c>
      <c r="H175" s="3">
        <v>26</v>
      </c>
      <c r="I175" s="3">
        <v>22</v>
      </c>
    </row>
    <row r="176" spans="1:9" x14ac:dyDescent="0.35">
      <c r="A176" s="2" t="s">
        <v>121</v>
      </c>
      <c r="B176" s="3">
        <v>75</v>
      </c>
      <c r="C176" s="3">
        <v>84</v>
      </c>
      <c r="D176" s="3">
        <v>91</v>
      </c>
      <c r="E176" s="3">
        <v>110</v>
      </c>
      <c r="F176" s="3">
        <v>116</v>
      </c>
      <c r="G176" s="3">
        <v>112</v>
      </c>
      <c r="H176" s="3">
        <v>141</v>
      </c>
      <c r="I176" s="3">
        <v>134</v>
      </c>
    </row>
    <row r="177" spans="1:9" ht="15" thickBot="1" x14ac:dyDescent="0.4">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5">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5">
      <c r="A179" s="14" t="s">
        <v>134</v>
      </c>
      <c r="B179" s="14"/>
      <c r="C179" s="14"/>
      <c r="D179" s="14"/>
      <c r="E179" s="14"/>
      <c r="F179" s="14"/>
      <c r="G179" s="14"/>
      <c r="H179" s="14"/>
      <c r="I179" s="14"/>
    </row>
    <row r="180" spans="1:9" x14ac:dyDescent="0.35">
      <c r="A180" s="28" t="s">
        <v>135</v>
      </c>
    </row>
    <row r="181" spans="1:9" x14ac:dyDescent="0.35">
      <c r="A181" s="33" t="s">
        <v>110</v>
      </c>
      <c r="B181" s="34">
        <v>0.12</v>
      </c>
      <c r="C181" s="34">
        <v>0.08</v>
      </c>
      <c r="D181" s="34">
        <v>0.03</v>
      </c>
      <c r="E181" s="34">
        <v>-0.02</v>
      </c>
      <c r="F181" s="34">
        <v>7.0000000000000007E-2</v>
      </c>
      <c r="G181" s="34">
        <v>-0.09</v>
      </c>
      <c r="H181" s="53">
        <v>0.19</v>
      </c>
      <c r="I181" s="34">
        <v>7.0000000000000007E-2</v>
      </c>
    </row>
    <row r="182" spans="1:9" x14ac:dyDescent="0.35">
      <c r="A182" s="31" t="s">
        <v>111</v>
      </c>
      <c r="B182" s="30">
        <v>0.14000000000000001</v>
      </c>
      <c r="C182" s="30">
        <v>0.1</v>
      </c>
      <c r="D182" s="30">
        <v>0.04</v>
      </c>
      <c r="E182" s="30">
        <v>-0.04</v>
      </c>
      <c r="F182" s="30">
        <v>0.08</v>
      </c>
      <c r="G182" s="30">
        <v>-0.14000000000000001</v>
      </c>
      <c r="H182" s="54">
        <v>0.25</v>
      </c>
      <c r="I182" s="30">
        <v>0.05</v>
      </c>
    </row>
    <row r="183" spans="1:9" x14ac:dyDescent="0.35">
      <c r="A183" s="31" t="s">
        <v>112</v>
      </c>
      <c r="B183" s="30">
        <v>0.12</v>
      </c>
      <c r="C183" s="30">
        <v>0.08</v>
      </c>
      <c r="D183" s="30">
        <v>0.03</v>
      </c>
      <c r="E183" s="30">
        <v>0.01</v>
      </c>
      <c r="F183" s="30">
        <v>7.0000000000000007E-2</v>
      </c>
      <c r="G183" s="30">
        <v>-0.12</v>
      </c>
      <c r="H183" s="54">
        <v>0.08</v>
      </c>
      <c r="I183" s="30">
        <v>0.09</v>
      </c>
    </row>
    <row r="184" spans="1:9" x14ac:dyDescent="0.35">
      <c r="A184" s="31" t="s">
        <v>113</v>
      </c>
      <c r="B184" s="30">
        <v>-0.05</v>
      </c>
      <c r="C184" s="30">
        <v>-0.13</v>
      </c>
      <c r="D184" s="30">
        <v>-0.1</v>
      </c>
      <c r="E184" s="30">
        <v>-0.08</v>
      </c>
      <c r="F184" s="30">
        <v>0</v>
      </c>
      <c r="G184" s="30">
        <v>-7.0000000000000007E-2</v>
      </c>
      <c r="H184" s="54">
        <v>-0.02</v>
      </c>
      <c r="I184" s="30">
        <v>0.25</v>
      </c>
    </row>
    <row r="185" spans="1:9" x14ac:dyDescent="0.35">
      <c r="A185" s="33" t="s">
        <v>114</v>
      </c>
      <c r="B185" s="34">
        <v>0.36</v>
      </c>
      <c r="C185" s="34">
        <v>0.31</v>
      </c>
      <c r="D185" s="34">
        <v>0.18</v>
      </c>
      <c r="E185" s="34">
        <v>0.09</v>
      </c>
      <c r="F185" s="30">
        <v>0.11</v>
      </c>
      <c r="G185" s="34">
        <v>-0.01</v>
      </c>
      <c r="H185" s="53">
        <v>0.17</v>
      </c>
      <c r="I185" s="34">
        <v>0.12</v>
      </c>
    </row>
    <row r="186" spans="1:9" x14ac:dyDescent="0.35">
      <c r="A186" s="31" t="s">
        <v>111</v>
      </c>
      <c r="B186" s="30">
        <v>0.47</v>
      </c>
      <c r="C186" s="30">
        <v>0.37</v>
      </c>
      <c r="D186" s="30">
        <v>0.16</v>
      </c>
      <c r="E186" s="30">
        <v>0.06</v>
      </c>
      <c r="F186" s="30">
        <v>0.12</v>
      </c>
      <c r="G186" s="30">
        <v>-0.03</v>
      </c>
      <c r="H186" s="54">
        <v>0.13</v>
      </c>
      <c r="I186" s="30">
        <v>0.09</v>
      </c>
    </row>
    <row r="187" spans="1:9" x14ac:dyDescent="0.35">
      <c r="A187" s="31" t="s">
        <v>112</v>
      </c>
      <c r="B187" s="30">
        <v>0.19</v>
      </c>
      <c r="C187" s="30">
        <v>0.25</v>
      </c>
      <c r="D187" s="30">
        <v>0.25</v>
      </c>
      <c r="E187" s="30">
        <v>0.16</v>
      </c>
      <c r="F187" s="30">
        <v>0.09</v>
      </c>
      <c r="G187" s="30">
        <v>0.02</v>
      </c>
      <c r="H187" s="54">
        <v>0.25</v>
      </c>
      <c r="I187" s="30">
        <v>0.16</v>
      </c>
    </row>
    <row r="188" spans="1:9" x14ac:dyDescent="0.35">
      <c r="A188" s="31" t="s">
        <v>113</v>
      </c>
      <c r="B188" s="30">
        <v>0.19</v>
      </c>
      <c r="C188" s="30">
        <v>0.15</v>
      </c>
      <c r="D188" s="30">
        <v>0.13</v>
      </c>
      <c r="E188" s="30">
        <v>0.06</v>
      </c>
      <c r="F188" s="30">
        <v>0.05</v>
      </c>
      <c r="G188" s="30">
        <v>-0.03</v>
      </c>
      <c r="H188" s="54">
        <v>0.19</v>
      </c>
      <c r="I188" s="30">
        <v>0.17</v>
      </c>
    </row>
    <row r="189" spans="1:9" x14ac:dyDescent="0.35">
      <c r="A189" s="33" t="s">
        <v>115</v>
      </c>
      <c r="B189" s="34">
        <v>0.19</v>
      </c>
      <c r="C189" s="34">
        <v>7.0000000000000007E-2</v>
      </c>
      <c r="D189" s="34">
        <v>0.17</v>
      </c>
      <c r="E189" s="34">
        <v>0.18</v>
      </c>
      <c r="F189" s="34">
        <v>0.24</v>
      </c>
      <c r="G189" s="34">
        <v>0.11</v>
      </c>
      <c r="H189" s="53">
        <v>0.19</v>
      </c>
      <c r="I189" s="34">
        <v>-0.13</v>
      </c>
    </row>
    <row r="190" spans="1:9" x14ac:dyDescent="0.35">
      <c r="A190" s="31" t="s">
        <v>111</v>
      </c>
      <c r="B190" s="30">
        <v>0.28000000000000003</v>
      </c>
      <c r="C190" s="30">
        <v>0.33</v>
      </c>
      <c r="D190" s="30">
        <v>0.18</v>
      </c>
      <c r="E190" s="30">
        <v>0.16</v>
      </c>
      <c r="F190" s="30">
        <v>0.25</v>
      </c>
      <c r="G190" s="30">
        <v>0.12</v>
      </c>
      <c r="H190" s="54">
        <v>0.19</v>
      </c>
      <c r="I190" s="30">
        <v>-0.1</v>
      </c>
    </row>
    <row r="191" spans="1:9" x14ac:dyDescent="0.35">
      <c r="A191" s="31" t="s">
        <v>112</v>
      </c>
      <c r="B191" s="30">
        <v>7.0000000000000007E-2</v>
      </c>
      <c r="C191" s="30">
        <v>0.17</v>
      </c>
      <c r="D191" s="30">
        <v>0.18</v>
      </c>
      <c r="E191" s="30">
        <v>0.23</v>
      </c>
      <c r="F191" s="30">
        <v>0.23</v>
      </c>
      <c r="G191" s="30">
        <v>0.08</v>
      </c>
      <c r="H191" s="54">
        <v>0.19</v>
      </c>
      <c r="I191" s="30">
        <v>-0.21</v>
      </c>
    </row>
    <row r="192" spans="1:9" x14ac:dyDescent="0.35">
      <c r="A192" s="31" t="s">
        <v>113</v>
      </c>
      <c r="B192" s="30">
        <v>0.01</v>
      </c>
      <c r="C192" s="30">
        <v>7.0000000000000007E-2</v>
      </c>
      <c r="D192" s="30">
        <v>0.03</v>
      </c>
      <c r="E192" s="30">
        <v>-0.01</v>
      </c>
      <c r="F192" s="30">
        <v>0.08</v>
      </c>
      <c r="G192" s="30">
        <v>0.11</v>
      </c>
      <c r="H192" s="54">
        <v>0.26</v>
      </c>
      <c r="I192" s="30">
        <v>-0.06</v>
      </c>
    </row>
    <row r="193" spans="1:9" x14ac:dyDescent="0.35">
      <c r="A193" s="33" t="s">
        <v>116</v>
      </c>
      <c r="B193" s="34">
        <v>0.17</v>
      </c>
      <c r="C193" s="34">
        <v>0.35</v>
      </c>
      <c r="D193" s="34">
        <v>0.21</v>
      </c>
      <c r="E193" s="34">
        <v>0.1</v>
      </c>
      <c r="F193" s="34">
        <v>0.13</v>
      </c>
      <c r="G193" s="34">
        <v>0.01</v>
      </c>
      <c r="H193" s="53">
        <v>0.08</v>
      </c>
      <c r="I193" s="34">
        <v>0.16</v>
      </c>
    </row>
    <row r="194" spans="1:9" x14ac:dyDescent="0.35">
      <c r="A194" s="31" t="s">
        <v>111</v>
      </c>
      <c r="B194" s="30">
        <v>0.32</v>
      </c>
      <c r="C194" s="30">
        <v>0.48</v>
      </c>
      <c r="D194" s="30">
        <v>0.24</v>
      </c>
      <c r="E194" s="30">
        <v>0.09</v>
      </c>
      <c r="F194" s="30">
        <v>0.12</v>
      </c>
      <c r="G194" s="30">
        <v>0</v>
      </c>
      <c r="H194" s="54">
        <v>0.08</v>
      </c>
      <c r="I194" s="30">
        <v>0.17</v>
      </c>
    </row>
    <row r="195" spans="1:9" x14ac:dyDescent="0.35">
      <c r="A195" s="31" t="s">
        <v>112</v>
      </c>
      <c r="B195" s="30">
        <v>-0.03</v>
      </c>
      <c r="C195" s="30">
        <v>0.16</v>
      </c>
      <c r="D195" s="30">
        <v>0.18</v>
      </c>
      <c r="E195" s="30">
        <v>0.15</v>
      </c>
      <c r="F195" s="30">
        <v>0.15</v>
      </c>
      <c r="G195" s="30">
        <v>0.02</v>
      </c>
      <c r="H195" s="54">
        <v>0.1</v>
      </c>
      <c r="I195" s="30">
        <v>0.12</v>
      </c>
    </row>
    <row r="196" spans="1:9" x14ac:dyDescent="0.35">
      <c r="A196" s="31" t="s">
        <v>113</v>
      </c>
      <c r="B196" s="30">
        <v>-0.01</v>
      </c>
      <c r="C196" s="30">
        <v>0.14000000000000001</v>
      </c>
      <c r="D196" s="30">
        <v>-0.04</v>
      </c>
      <c r="E196" s="30">
        <v>-0.08</v>
      </c>
      <c r="F196" s="30">
        <v>0.08</v>
      </c>
      <c r="G196" s="30">
        <v>-0.04</v>
      </c>
      <c r="H196" s="54">
        <v>-0.09</v>
      </c>
      <c r="I196" s="30">
        <v>0.28000000000000003</v>
      </c>
    </row>
    <row r="197" spans="1:9" x14ac:dyDescent="0.35">
      <c r="A197" s="33" t="s">
        <v>117</v>
      </c>
      <c r="B197" s="34">
        <v>-0.02</v>
      </c>
      <c r="C197" s="34">
        <v>-0.3</v>
      </c>
      <c r="D197" s="34">
        <v>0.02</v>
      </c>
      <c r="E197" s="34">
        <v>0.12</v>
      </c>
      <c r="F197" s="34">
        <v>3.02</v>
      </c>
      <c r="G197" s="34">
        <v>-0.26</v>
      </c>
      <c r="H197" s="53">
        <v>-0.17</v>
      </c>
      <c r="I197" s="34">
        <v>3.02</v>
      </c>
    </row>
    <row r="198" spans="1:9" x14ac:dyDescent="0.35">
      <c r="A198" s="35" t="s">
        <v>118</v>
      </c>
      <c r="B198" s="37">
        <v>0.1</v>
      </c>
      <c r="C198" s="37">
        <v>0.13</v>
      </c>
      <c r="D198" s="37">
        <v>0.06</v>
      </c>
      <c r="E198" s="37">
        <v>0.05</v>
      </c>
      <c r="F198" s="37">
        <v>0.11</v>
      </c>
      <c r="G198" s="37">
        <v>-0.02</v>
      </c>
      <c r="H198" s="37">
        <v>0.17</v>
      </c>
      <c r="I198" s="37">
        <v>0.06</v>
      </c>
    </row>
    <row r="199" spans="1:9" x14ac:dyDescent="0.35">
      <c r="A199" s="33" t="s">
        <v>119</v>
      </c>
      <c r="B199" s="34">
        <v>0.21</v>
      </c>
      <c r="C199" s="34">
        <v>0.02</v>
      </c>
      <c r="D199" s="34">
        <v>0.06</v>
      </c>
      <c r="E199" s="34">
        <v>-0.11</v>
      </c>
      <c r="F199" s="34">
        <v>7.0000000000000007E-2</v>
      </c>
      <c r="G199" s="34">
        <v>-0.01</v>
      </c>
      <c r="H199" s="34">
        <v>0.16</v>
      </c>
      <c r="I199" s="34">
        <v>7.0000000000000007E-2</v>
      </c>
    </row>
    <row r="200" spans="1:9" x14ac:dyDescent="0.35">
      <c r="A200" s="31" t="s">
        <v>111</v>
      </c>
      <c r="B200" s="30"/>
      <c r="C200" s="30"/>
      <c r="D200" s="30"/>
      <c r="E200" s="30"/>
      <c r="F200" s="30">
        <v>0.06</v>
      </c>
      <c r="G200" s="30">
        <v>0.01</v>
      </c>
      <c r="H200" s="30">
        <v>0.17</v>
      </c>
      <c r="I200" s="30">
        <v>0.06</v>
      </c>
    </row>
    <row r="201" spans="1:9" x14ac:dyDescent="0.35">
      <c r="A201" s="31" t="s">
        <v>112</v>
      </c>
      <c r="B201" s="30"/>
      <c r="C201" s="30"/>
      <c r="D201" s="30"/>
      <c r="E201" s="30"/>
      <c r="F201" s="30">
        <v>-0.03</v>
      </c>
      <c r="G201" s="30">
        <v>-0.22</v>
      </c>
      <c r="H201" s="30">
        <v>0.13</v>
      </c>
      <c r="I201" s="30">
        <v>-0.03</v>
      </c>
    </row>
    <row r="202" spans="1:9" x14ac:dyDescent="0.35">
      <c r="A202" s="31" t="s">
        <v>113</v>
      </c>
      <c r="B202" s="30"/>
      <c r="C202" s="30"/>
      <c r="D202" s="30"/>
      <c r="E202" s="30"/>
      <c r="F202" s="30">
        <v>-0.16</v>
      </c>
      <c r="G202" s="30">
        <v>0.08</v>
      </c>
      <c r="H202" s="30">
        <v>0.14000000000000001</v>
      </c>
      <c r="I202" s="30">
        <v>-0.16</v>
      </c>
    </row>
    <row r="203" spans="1:9" x14ac:dyDescent="0.35">
      <c r="A203" s="31" t="s">
        <v>120</v>
      </c>
      <c r="B203" s="30"/>
      <c r="C203" s="30"/>
      <c r="D203" s="30"/>
      <c r="E203" s="30"/>
      <c r="F203" s="30">
        <v>0.42</v>
      </c>
      <c r="G203" s="30">
        <v>-0.14000000000000001</v>
      </c>
      <c r="H203" s="30">
        <v>-0.01</v>
      </c>
      <c r="I203" s="30">
        <v>0.42</v>
      </c>
    </row>
    <row r="204" spans="1:9" x14ac:dyDescent="0.35">
      <c r="A204" s="29" t="s">
        <v>121</v>
      </c>
      <c r="B204" s="30">
        <v>0</v>
      </c>
      <c r="C204" s="30">
        <v>0</v>
      </c>
      <c r="D204" s="30">
        <v>0</v>
      </c>
      <c r="E204" s="30">
        <v>0</v>
      </c>
      <c r="F204" s="30">
        <v>0</v>
      </c>
      <c r="G204" s="30">
        <v>0</v>
      </c>
      <c r="H204" s="30">
        <v>0</v>
      </c>
      <c r="I204" s="30">
        <v>0</v>
      </c>
    </row>
    <row r="205" spans="1:9" ht="15" thickBot="1" x14ac:dyDescent="0.4">
      <c r="A205" s="32" t="s">
        <v>122</v>
      </c>
      <c r="B205" s="36">
        <v>0.1</v>
      </c>
      <c r="C205" s="36">
        <v>0.12</v>
      </c>
      <c r="D205" s="36">
        <v>0.06</v>
      </c>
      <c r="E205" s="36">
        <v>0.04</v>
      </c>
      <c r="F205" s="36">
        <v>0.11</v>
      </c>
      <c r="G205" s="36">
        <v>-0.02</v>
      </c>
      <c r="H205" s="36">
        <v>0.17</v>
      </c>
      <c r="I205" s="36">
        <v>0.06</v>
      </c>
    </row>
    <row r="206"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88"/>
  <sheetViews>
    <sheetView tabSelected="1" zoomScale="80" zoomScaleNormal="80" workbookViewId="0">
      <pane ySplit="1" topLeftCell="A104" activePane="bottomLeft" state="frozen"/>
      <selection activeCell="C1" sqref="C1"/>
      <selection pane="bottomLeft" activeCell="L138" sqref="L138"/>
    </sheetView>
  </sheetViews>
  <sheetFormatPr defaultColWidth="8.81640625" defaultRowHeight="14.5" x14ac:dyDescent="0.35"/>
  <cols>
    <col min="1" max="1" width="48.81640625" customWidth="1"/>
    <col min="2" max="14" width="11.81640625" customWidth="1"/>
  </cols>
  <sheetData>
    <row r="1" spans="1:14" ht="60" customHeight="1" x14ac:dyDescent="0.35">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136</v>
      </c>
      <c r="B2" s="40"/>
      <c r="C2" s="40"/>
      <c r="D2" s="40"/>
      <c r="E2" s="40"/>
      <c r="F2" s="40"/>
      <c r="G2" s="40"/>
      <c r="H2" s="40"/>
      <c r="I2" s="40"/>
      <c r="J2" s="39"/>
      <c r="K2" s="39"/>
      <c r="L2" s="39"/>
      <c r="M2" s="39"/>
      <c r="N2" s="39"/>
    </row>
    <row r="3" spans="1:14" x14ac:dyDescent="0.35">
      <c r="A3" s="41" t="s">
        <v>137</v>
      </c>
      <c r="B3" s="48">
        <f>Historicals!B133</f>
        <v>30601</v>
      </c>
      <c r="C3" s="48">
        <f>Historicals!C133</f>
        <v>32376</v>
      </c>
      <c r="D3" s="48">
        <f>Historicals!D133</f>
        <v>34350</v>
      </c>
      <c r="E3" s="48">
        <f>Historicals!E133</f>
        <v>36397</v>
      </c>
      <c r="F3" s="48">
        <f>Historicals!F133</f>
        <v>39117</v>
      </c>
      <c r="G3" s="48">
        <f>Historicals!G133</f>
        <v>37403</v>
      </c>
      <c r="H3" s="48">
        <f>Historicals!H133</f>
        <v>44538</v>
      </c>
      <c r="I3" s="48">
        <f>Historicals!I133</f>
        <v>46710</v>
      </c>
      <c r="J3" s="48">
        <f>I3*(1+I4)</f>
        <v>48987.922672773813</v>
      </c>
      <c r="K3" s="48">
        <f>J3*(1+I4)</f>
        <v>51376.933585820305</v>
      </c>
      <c r="L3" s="48">
        <f>K3*(1+I4)</f>
        <v>53882.450217649348</v>
      </c>
      <c r="M3" s="48">
        <f>L3*(1+I4)</f>
        <v>56510.154242812903</v>
      </c>
      <c r="N3" s="48">
        <f>M3*(1+I4)</f>
        <v>59266.004416044518</v>
      </c>
    </row>
    <row r="4" spans="1:14" x14ac:dyDescent="0.35">
      <c r="A4" s="42" t="s">
        <v>138</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row>
    <row r="5" spans="1:14" x14ac:dyDescent="0.35">
      <c r="A5" s="41" t="s">
        <v>139</v>
      </c>
      <c r="B5" s="48">
        <f>B8+B11</f>
        <v>4839</v>
      </c>
      <c r="C5" s="48">
        <f t="shared" ref="C5:I5" si="10">C8+C11</f>
        <v>5291</v>
      </c>
      <c r="D5" s="48">
        <f t="shared" si="10"/>
        <v>5651</v>
      </c>
      <c r="E5" s="48">
        <f t="shared" si="10"/>
        <v>5126</v>
      </c>
      <c r="F5" s="48">
        <f t="shared" si="10"/>
        <v>5555</v>
      </c>
      <c r="G5" s="48">
        <f t="shared" si="10"/>
        <v>3697</v>
      </c>
      <c r="H5" s="48">
        <f t="shared" si="10"/>
        <v>7667</v>
      </c>
      <c r="I5" s="48">
        <f t="shared" si="10"/>
        <v>7573</v>
      </c>
      <c r="J5" s="48">
        <f>I5*(1+I6)</f>
        <v>7480.152471631669</v>
      </c>
      <c r="K5" s="48">
        <f>J5*(1+I6)</f>
        <v>7388.4432852049868</v>
      </c>
      <c r="L5" s="48">
        <f>K5*(1+I6)</f>
        <v>7297.8584842646887</v>
      </c>
      <c r="M5" s="48">
        <f>L5*(1+I6)</f>
        <v>7208.3842834663483</v>
      </c>
      <c r="N5" s="48">
        <f>M5*(1+I6)</f>
        <v>7120.0070664784998</v>
      </c>
    </row>
    <row r="6" spans="1:14" x14ac:dyDescent="0.35">
      <c r="A6" s="42" t="s">
        <v>138</v>
      </c>
      <c r="B6" s="47" t="str">
        <f t="shared" ref="B6" si="11">+IFERROR(B5/A5-1,"nm")</f>
        <v>nm</v>
      </c>
      <c r="C6" s="47">
        <f t="shared" ref="C6" si="12">+IFERROR(C5/B5-1,"nm")</f>
        <v>9.3407728869601137E-2</v>
      </c>
      <c r="D6" s="47">
        <f t="shared" ref="D6" si="13">+IFERROR(D5/C5-1,"nm")</f>
        <v>6.8040068040068125E-2</v>
      </c>
      <c r="E6" s="47">
        <f t="shared" ref="E6" si="14">+IFERROR(E5/D5-1,"nm")</f>
        <v>-9.2903910812245583E-2</v>
      </c>
      <c r="F6" s="47">
        <f t="shared" ref="F6" si="15">+IFERROR(F5/E5-1,"nm")</f>
        <v>8.3690987124463545E-2</v>
      </c>
      <c r="G6" s="47">
        <f t="shared" ref="G6" si="16">+IFERROR(G5/F5-1,"nm")</f>
        <v>-0.3344734473447345</v>
      </c>
      <c r="H6" s="47">
        <f t="shared" ref="H6" si="17">+IFERROR(H5/G5-1,"nm")</f>
        <v>1.0738436570192049</v>
      </c>
      <c r="I6" s="47">
        <f t="shared" ref="I6" si="18">+IFERROR(I5/H5-1,"nm")</f>
        <v>-1.2260336507108338E-2</v>
      </c>
      <c r="J6" s="47"/>
      <c r="K6" s="47"/>
      <c r="L6" s="47"/>
      <c r="M6" s="47"/>
      <c r="N6" s="47"/>
    </row>
    <row r="7" spans="1:14" x14ac:dyDescent="0.35">
      <c r="A7" s="42" t="s">
        <v>140</v>
      </c>
      <c r="B7" s="47">
        <f t="shared" ref="B7:I7" si="19">+IFERROR(B5/B$18,"nm")</f>
        <v>0.3521834061135371</v>
      </c>
      <c r="C7" s="47">
        <f t="shared" si="19"/>
        <v>0.35837171498238962</v>
      </c>
      <c r="D7" s="47">
        <f t="shared" si="19"/>
        <v>0.37138538380651948</v>
      </c>
      <c r="E7" s="47">
        <f t="shared" si="19"/>
        <v>0.345069000336587</v>
      </c>
      <c r="F7" s="47">
        <f t="shared" si="19"/>
        <v>0.34932712866306126</v>
      </c>
      <c r="G7" s="47">
        <f t="shared" si="19"/>
        <v>0.25524716929025132</v>
      </c>
      <c r="H7" s="47">
        <f t="shared" si="19"/>
        <v>0.44630071599045346</v>
      </c>
      <c r="I7" s="47">
        <f t="shared" si="19"/>
        <v>0.41263008772407783</v>
      </c>
      <c r="J7" s="47"/>
      <c r="K7" s="47"/>
      <c r="L7" s="47"/>
      <c r="M7" s="47"/>
      <c r="N7" s="47"/>
    </row>
    <row r="8" spans="1:14" x14ac:dyDescent="0.35">
      <c r="A8" s="41" t="s">
        <v>141</v>
      </c>
      <c r="B8" s="48">
        <f>Historicals!B177</f>
        <v>606</v>
      </c>
      <c r="C8" s="48">
        <f>Historicals!C177</f>
        <v>649</v>
      </c>
      <c r="D8" s="48">
        <f>Historicals!D177</f>
        <v>706</v>
      </c>
      <c r="E8" s="48">
        <f>Historicals!E177</f>
        <v>747</v>
      </c>
      <c r="F8" s="48">
        <f>Historicals!F177</f>
        <v>705</v>
      </c>
      <c r="G8" s="48">
        <f>Historicals!G177</f>
        <v>721</v>
      </c>
      <c r="H8" s="48">
        <f>Historicals!H177</f>
        <v>744</v>
      </c>
      <c r="I8" s="48">
        <f>Historicals!I177</f>
        <v>717</v>
      </c>
      <c r="J8" s="48">
        <f>I8*(1+I9)</f>
        <v>690.97983870967744</v>
      </c>
      <c r="K8" s="48">
        <f>J8*(1+I9)</f>
        <v>665.90395746618105</v>
      </c>
      <c r="L8" s="48">
        <f>K8*(1+I9)</f>
        <v>641.73808804200519</v>
      </c>
      <c r="M8" s="48">
        <f>L8*(1+I9)</f>
        <v>618.44920581467443</v>
      </c>
      <c r="N8" s="48">
        <f>M8*(1+I9)</f>
        <v>596.0054846359161</v>
      </c>
    </row>
    <row r="9" spans="1:14" x14ac:dyDescent="0.35">
      <c r="A9" s="42" t="s">
        <v>138</v>
      </c>
      <c r="B9" s="47" t="str">
        <f t="shared" ref="B9" si="20">+IFERROR(B8/A8-1,"nm")</f>
        <v>nm</v>
      </c>
      <c r="C9" s="47">
        <f t="shared" ref="C9" si="21">+IFERROR(C8/B8-1,"nm")</f>
        <v>7.0957095709570872E-2</v>
      </c>
      <c r="D9" s="47">
        <f t="shared" ref="D9" si="22">+IFERROR(D8/C8-1,"nm")</f>
        <v>8.7827426810477727E-2</v>
      </c>
      <c r="E9" s="47">
        <f t="shared" ref="E9" si="23">+IFERROR(E8/D8-1,"nm")</f>
        <v>5.8073654390934815E-2</v>
      </c>
      <c r="F9" s="47">
        <f t="shared" ref="F9" si="24">+IFERROR(F8/E8-1,"nm")</f>
        <v>-5.6224899598393607E-2</v>
      </c>
      <c r="G9" s="47">
        <f t="shared" ref="G9" si="25">+IFERROR(G8/F8-1,"nm")</f>
        <v>2.2695035460992941E-2</v>
      </c>
      <c r="H9" s="47">
        <f t="shared" ref="H9" si="26">+IFERROR(H8/G8-1,"nm")</f>
        <v>3.1900138696255187E-2</v>
      </c>
      <c r="I9" s="47">
        <f t="shared" ref="I9" si="27">+IFERROR(I8/H8-1,"nm")</f>
        <v>-3.6290322580645129E-2</v>
      </c>
      <c r="J9" s="47"/>
      <c r="K9" s="47"/>
      <c r="L9" s="47"/>
      <c r="M9" s="47"/>
      <c r="N9" s="47"/>
    </row>
    <row r="10" spans="1:14" x14ac:dyDescent="0.35">
      <c r="A10" s="42" t="s">
        <v>142</v>
      </c>
      <c r="B10" s="47">
        <f t="shared" ref="B10:I10" si="28">+IFERROR(B8/B$18,"nm")</f>
        <v>4.4104803493449779E-2</v>
      </c>
      <c r="C10" s="47">
        <f t="shared" si="28"/>
        <v>4.3958276889731779E-2</v>
      </c>
      <c r="D10" s="47">
        <f t="shared" si="28"/>
        <v>4.639852786540484E-2</v>
      </c>
      <c r="E10" s="47">
        <f t="shared" si="28"/>
        <v>5.0286098956580275E-2</v>
      </c>
      <c r="F10" s="47">
        <f t="shared" si="28"/>
        <v>4.433404603194567E-2</v>
      </c>
      <c r="G10" s="47">
        <f t="shared" si="28"/>
        <v>4.9779066556199944E-2</v>
      </c>
      <c r="H10" s="47">
        <f t="shared" si="28"/>
        <v>4.3308690843471678E-2</v>
      </c>
      <c r="I10" s="47">
        <f t="shared" si="28"/>
        <v>3.906718247697924E-2</v>
      </c>
      <c r="J10" s="47"/>
      <c r="K10" s="47"/>
      <c r="L10" s="47"/>
      <c r="M10" s="47"/>
      <c r="N10" s="47"/>
    </row>
    <row r="11" spans="1:14" x14ac:dyDescent="0.35">
      <c r="A11" s="41" t="s">
        <v>143</v>
      </c>
      <c r="B11" s="48">
        <f>Historicals!B144</f>
        <v>4233</v>
      </c>
      <c r="C11" s="48">
        <f>Historicals!C144</f>
        <v>4642</v>
      </c>
      <c r="D11" s="48">
        <f>Historicals!D144</f>
        <v>4945</v>
      </c>
      <c r="E11" s="48">
        <f>Historicals!E144</f>
        <v>4379</v>
      </c>
      <c r="F11" s="48">
        <f>Historicals!F144</f>
        <v>4850</v>
      </c>
      <c r="G11" s="48">
        <f>Historicals!G144</f>
        <v>2976</v>
      </c>
      <c r="H11" s="48">
        <f>Historicals!H144</f>
        <v>6923</v>
      </c>
      <c r="I11" s="48">
        <f>Historicals!I144</f>
        <v>6856</v>
      </c>
      <c r="J11" s="48">
        <f>I11*(1+I12)</f>
        <v>6789.648418315759</v>
      </c>
      <c r="K11" s="48">
        <f>J11*(1+I12)</f>
        <v>6723.9389796291844</v>
      </c>
      <c r="L11" s="48">
        <f>K11*(1+I12)</f>
        <v>6658.865469353992</v>
      </c>
      <c r="M11" s="48">
        <f>L11*(1+I12)</f>
        <v>6594.4217330479514</v>
      </c>
      <c r="N11" s="48">
        <f>M11*(1+I12)</f>
        <v>6530.6016758308178</v>
      </c>
    </row>
    <row r="12" spans="1:14" x14ac:dyDescent="0.35">
      <c r="A12" s="42" t="s">
        <v>138</v>
      </c>
      <c r="B12" s="47" t="str">
        <f t="shared" ref="B12" si="29">+IFERROR(B11/A11-1,"nm")</f>
        <v>nm</v>
      </c>
      <c r="C12" s="47">
        <f t="shared" ref="C12" si="30">+IFERROR(C11/B11-1,"nm")</f>
        <v>9.6621781242617555E-2</v>
      </c>
      <c r="D12" s="47">
        <f t="shared" ref="D12" si="31">+IFERROR(D11/C11-1,"nm")</f>
        <v>6.5273588970271357E-2</v>
      </c>
      <c r="E12" s="47">
        <f t="shared" ref="E12" si="32">+IFERROR(E11/D11-1,"nm")</f>
        <v>-0.11445904954499497</v>
      </c>
      <c r="F12" s="47">
        <f t="shared" ref="F12" si="33">+IFERROR(F11/E11-1,"nm")</f>
        <v>0.10755880337976698</v>
      </c>
      <c r="G12" s="47">
        <f t="shared" ref="G12" si="34">+IFERROR(G11/F11-1,"nm")</f>
        <v>-0.38639175257731961</v>
      </c>
      <c r="H12" s="47">
        <f t="shared" ref="H12" si="35">+IFERROR(H11/G11-1,"nm")</f>
        <v>1.32627688172043</v>
      </c>
      <c r="I12" s="47">
        <f t="shared" ref="I12" si="36">+IFERROR(I11/H11-1,"nm")</f>
        <v>-9.67788530983682E-3</v>
      </c>
      <c r="J12" s="47"/>
      <c r="K12" s="47"/>
      <c r="L12" s="47"/>
      <c r="M12" s="47"/>
      <c r="N12" s="47"/>
    </row>
    <row r="13" spans="1:14" x14ac:dyDescent="0.35">
      <c r="A13" s="42" t="s">
        <v>140</v>
      </c>
      <c r="B13" s="47">
        <f t="shared" ref="B13:I13" si="37">+IFERROR(B11/B$18,"nm")</f>
        <v>0.30807860262008735</v>
      </c>
      <c r="C13" s="47">
        <f t="shared" si="37"/>
        <v>0.31441343809265782</v>
      </c>
      <c r="D13" s="47">
        <f t="shared" si="37"/>
        <v>0.32498685594111459</v>
      </c>
      <c r="E13" s="47">
        <f t="shared" si="37"/>
        <v>0.29478290138000673</v>
      </c>
      <c r="F13" s="47">
        <f t="shared" si="37"/>
        <v>0.30499308263111558</v>
      </c>
      <c r="G13" s="47">
        <f t="shared" si="37"/>
        <v>0.20546810273405136</v>
      </c>
      <c r="H13" s="47">
        <f t="shared" si="37"/>
        <v>0.40299202514698179</v>
      </c>
      <c r="I13" s="47">
        <f t="shared" si="37"/>
        <v>0.37356290524709856</v>
      </c>
      <c r="J13" s="47"/>
      <c r="K13" s="47"/>
      <c r="L13" s="47"/>
      <c r="M13" s="47"/>
      <c r="N13" s="47"/>
    </row>
    <row r="14" spans="1:14" x14ac:dyDescent="0.35">
      <c r="A14" s="41" t="s">
        <v>144</v>
      </c>
      <c r="B14" s="48">
        <f>Historicals!B166</f>
        <v>963</v>
      </c>
      <c r="C14" s="48">
        <f>Historicals!C166</f>
        <v>1143</v>
      </c>
      <c r="D14" s="48">
        <f>Historicals!D166</f>
        <v>1105</v>
      </c>
      <c r="E14" s="48">
        <f>Historicals!E166</f>
        <v>1028</v>
      </c>
      <c r="F14" s="48">
        <f>Historicals!F166</f>
        <v>1119</v>
      </c>
      <c r="G14" s="48">
        <f>Historicals!G166</f>
        <v>1086</v>
      </c>
      <c r="H14" s="48">
        <f>Historicals!H166</f>
        <v>695</v>
      </c>
      <c r="I14" s="48">
        <f>Historicals!I166</f>
        <v>758</v>
      </c>
      <c r="J14" s="48">
        <f>I14*(1+I15)</f>
        <v>826.71079136690651</v>
      </c>
      <c r="K14" s="48">
        <f>J14*(1+I15)</f>
        <v>901.65004295843903</v>
      </c>
      <c r="L14" s="48">
        <f>K14*(1+I15)</f>
        <v>983.38234901078681</v>
      </c>
      <c r="M14" s="48">
        <f>L14*(1+I15)</f>
        <v>1072.5234828060093</v>
      </c>
      <c r="N14" s="48">
        <f>M14*(1+I15)</f>
        <v>1169.7450359236764</v>
      </c>
    </row>
    <row r="15" spans="1:14" x14ac:dyDescent="0.35">
      <c r="A15" s="42" t="s">
        <v>138</v>
      </c>
      <c r="B15" s="47" t="str">
        <f t="shared" ref="B15" si="38">+IFERROR(B14/A14-1,"nm")</f>
        <v>nm</v>
      </c>
      <c r="C15" s="47">
        <f t="shared" ref="C15" si="39">+IFERROR(C14/B14-1,"nm")</f>
        <v>0.18691588785046731</v>
      </c>
      <c r="D15" s="47">
        <f t="shared" ref="D15" si="40">+IFERROR(D14/C14-1,"nm")</f>
        <v>-3.3245844269466307E-2</v>
      </c>
      <c r="E15" s="47">
        <f t="shared" ref="E15" si="41">+IFERROR(E14/D14-1,"nm")</f>
        <v>-6.9683257918552011E-2</v>
      </c>
      <c r="F15" s="47">
        <f t="shared" ref="F15" si="42">+IFERROR(F14/E14-1,"nm")</f>
        <v>8.8521400778210024E-2</v>
      </c>
      <c r="G15" s="47">
        <f t="shared" ref="G15" si="43">+IFERROR(G14/F14-1,"nm")</f>
        <v>-2.9490616621983934E-2</v>
      </c>
      <c r="H15" s="47">
        <f t="shared" ref="H15" si="44">+IFERROR(H14/G14-1,"nm")</f>
        <v>-0.36003683241252304</v>
      </c>
      <c r="I15" s="47">
        <f t="shared" ref="I15" si="45">+IFERROR(I14/H14-1,"nm")</f>
        <v>9.0647482014388547E-2</v>
      </c>
      <c r="J15" s="47"/>
      <c r="K15" s="47"/>
      <c r="L15" s="47"/>
      <c r="M15" s="47"/>
      <c r="N15" s="47"/>
    </row>
    <row r="16" spans="1:14" x14ac:dyDescent="0.35">
      <c r="A16" s="42" t="s">
        <v>142</v>
      </c>
      <c r="B16" s="47">
        <f t="shared" ref="B16:I16" si="46">+IFERROR(B14/B$18,"nm")</f>
        <v>7.0087336244541484E-2</v>
      </c>
      <c r="C16" s="47">
        <f t="shared" si="46"/>
        <v>7.7418043890544574E-2</v>
      </c>
      <c r="D16" s="47">
        <f t="shared" si="46"/>
        <v>7.2620925341745537E-2</v>
      </c>
      <c r="E16" s="47">
        <f t="shared" si="46"/>
        <v>6.9202288791652647E-2</v>
      </c>
      <c r="F16" s="47">
        <f t="shared" si="46"/>
        <v>7.0368507106024394E-2</v>
      </c>
      <c r="G16" s="47">
        <f t="shared" si="46"/>
        <v>7.4979287489643748E-2</v>
      </c>
      <c r="H16" s="47">
        <f t="shared" si="46"/>
        <v>4.0456371150823678E-2</v>
      </c>
      <c r="I16" s="47">
        <f t="shared" si="46"/>
        <v>4.1301149675802319E-2</v>
      </c>
      <c r="J16" s="47"/>
      <c r="K16" s="47"/>
      <c r="L16" s="47"/>
      <c r="M16" s="47"/>
      <c r="N16" s="47"/>
    </row>
    <row r="17" spans="1:14" x14ac:dyDescent="0.35">
      <c r="A17" s="43" t="str">
        <f>+Historicals!A109</f>
        <v>North America</v>
      </c>
      <c r="B17" s="43"/>
      <c r="C17" s="43"/>
      <c r="D17" s="43"/>
      <c r="E17" s="43"/>
      <c r="F17" s="43"/>
      <c r="G17" s="43"/>
      <c r="H17" s="43"/>
      <c r="I17" s="43"/>
      <c r="J17" s="39"/>
      <c r="K17" s="39"/>
      <c r="L17" s="39"/>
      <c r="M17" s="39"/>
      <c r="N17" s="39"/>
    </row>
    <row r="18" spans="1:14" x14ac:dyDescent="0.35">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9">
        <f>I18*(1+I19)</f>
        <v>19607.230281157226</v>
      </c>
      <c r="K18" s="9">
        <f>J18*(1+I19)</f>
        <v>20947.173720826508</v>
      </c>
      <c r="L18" s="9">
        <f>K18*(1+I19)</f>
        <v>22378.687892096681</v>
      </c>
      <c r="M18" s="9">
        <f>L18*(1+I19)</f>
        <v>23908.030670216565</v>
      </c>
      <c r="N18" s="9">
        <f>M18*(1+I19)</f>
        <v>25541.887588944912</v>
      </c>
    </row>
    <row r="19" spans="1:14" x14ac:dyDescent="0.35">
      <c r="A19" s="44" t="s">
        <v>138</v>
      </c>
      <c r="B19" s="47" t="str">
        <f t="shared" ref="B19:H19" si="47">+IFERROR(B18/A18-1,"nm")</f>
        <v>nm</v>
      </c>
      <c r="C19" s="47">
        <f t="shared" si="47"/>
        <v>7.4526928675400228E-2</v>
      </c>
      <c r="D19" s="47">
        <f t="shared" si="47"/>
        <v>3.0615009482525046E-2</v>
      </c>
      <c r="E19" s="47">
        <f t="shared" si="47"/>
        <v>-2.372502628811779E-2</v>
      </c>
      <c r="F19" s="47">
        <f t="shared" si="47"/>
        <v>7.0481319421070276E-2</v>
      </c>
      <c r="G19" s="47">
        <f t="shared" si="47"/>
        <v>-8.9171173437303519E-2</v>
      </c>
      <c r="H19" s="47">
        <f t="shared" si="47"/>
        <v>0.18606738470035911</v>
      </c>
      <c r="I19" s="47">
        <f>+IFERROR(I18/H18-1,"nm")</f>
        <v>6.8339251411607238E-2</v>
      </c>
      <c r="J19" s="47"/>
      <c r="K19" s="47"/>
      <c r="L19" s="47"/>
      <c r="M19" s="47"/>
      <c r="N19" s="47"/>
    </row>
    <row r="20" spans="1:14" x14ac:dyDescent="0.35">
      <c r="A20" s="45"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7">
        <f>I20*(1+I21)</f>
        <v>12841.290278254894</v>
      </c>
      <c r="K20" s="57">
        <f>J20*(1+I21)</f>
        <v>13485.339876545931</v>
      </c>
      <c r="L20" s="57">
        <f>K20*(1+I21)</f>
        <v>14161.691515836794</v>
      </c>
      <c r="M20" s="57">
        <f>L20*(1+I21)</f>
        <v>14871.965291622491</v>
      </c>
      <c r="N20" s="57">
        <f>M20*(1+I21)</f>
        <v>15617.862554616953</v>
      </c>
    </row>
    <row r="21" spans="1:14" x14ac:dyDescent="0.35">
      <c r="A21" s="44" t="s">
        <v>138</v>
      </c>
      <c r="B21" s="47" t="str">
        <f t="shared" ref="B21" si="48">+IFERROR(B20/A20-1,"nm")</f>
        <v>nm</v>
      </c>
      <c r="C21" s="47">
        <f t="shared" ref="C21" si="49">+IFERROR(C20/B20-1,"nm")</f>
        <v>9.3228309428638578E-2</v>
      </c>
      <c r="D21" s="47">
        <f t="shared" ref="D21" si="50">+IFERROR(D20/C20-1,"nm")</f>
        <v>4.1402301322722934E-2</v>
      </c>
      <c r="E21" s="47">
        <f t="shared" ref="E21" si="51">+IFERROR(E20/D20-1,"nm")</f>
        <v>-3.7381247418422192E-2</v>
      </c>
      <c r="F21" s="47">
        <f t="shared" ref="F21" si="52">+IFERROR(F20/E20-1,"nm")</f>
        <v>7.755846384895948E-2</v>
      </c>
      <c r="G21" s="47">
        <f t="shared" ref="G21" si="53">+IFERROR(G20/F20-1,"nm")</f>
        <v>-7.1279243404678949E-2</v>
      </c>
      <c r="H21" s="47">
        <f t="shared" ref="H21" si="54">+IFERROR(H20/G20-1,"nm")</f>
        <v>0.24815092721620746</v>
      </c>
      <c r="I21" s="47">
        <f>+IFERROR(I20/H20-1,"nm")</f>
        <v>5.0154586052902683E-2</v>
      </c>
      <c r="J21" s="47"/>
      <c r="K21" s="47"/>
      <c r="L21" s="47"/>
      <c r="M21" s="47"/>
      <c r="N21" s="47"/>
    </row>
    <row r="22" spans="1:14" x14ac:dyDescent="0.35">
      <c r="A22" s="44" t="s">
        <v>146</v>
      </c>
      <c r="B22" s="47">
        <f>+Historicals!B182</f>
        <v>0.14000000000000001</v>
      </c>
      <c r="C22" s="47">
        <f>+Historicals!C182</f>
        <v>0.1</v>
      </c>
      <c r="D22" s="47">
        <f>+Historicals!D182</f>
        <v>0.04</v>
      </c>
      <c r="E22" s="47">
        <f>+Historicals!E182</f>
        <v>-0.04</v>
      </c>
      <c r="F22" s="47">
        <f>+Historicals!F182</f>
        <v>0.08</v>
      </c>
      <c r="G22" s="47">
        <f>+Historicals!G182</f>
        <v>-0.14000000000000001</v>
      </c>
      <c r="H22" s="47">
        <f>+Historicals!H182</f>
        <v>0.25</v>
      </c>
      <c r="I22" s="47">
        <f>+Historicals!I182</f>
        <v>0.05</v>
      </c>
      <c r="J22" s="47"/>
      <c r="K22" s="47"/>
      <c r="L22" s="47"/>
      <c r="M22" s="47"/>
      <c r="N22" s="47"/>
    </row>
    <row r="23" spans="1:14" x14ac:dyDescent="0.35">
      <c r="A23" s="44" t="s">
        <v>147</v>
      </c>
      <c r="B23" s="47" t="str">
        <f t="shared" ref="B23:H23" si="55">+IFERROR(B21-B22,"nm")</f>
        <v>nm</v>
      </c>
      <c r="C23" s="47">
        <f t="shared" si="55"/>
        <v>-6.7716905713614273E-3</v>
      </c>
      <c r="D23" s="47">
        <f t="shared" si="55"/>
        <v>1.4023013227229333E-3</v>
      </c>
      <c r="E23" s="47">
        <f t="shared" si="55"/>
        <v>2.6187525815778087E-3</v>
      </c>
      <c r="F23" s="47">
        <f t="shared" si="55"/>
        <v>-2.4415361510405215E-3</v>
      </c>
      <c r="G23" s="47">
        <f t="shared" si="55"/>
        <v>6.8720756595321064E-2</v>
      </c>
      <c r="H23" s="47">
        <f t="shared" si="55"/>
        <v>-1.849072783792538E-3</v>
      </c>
      <c r="I23" s="47">
        <f>+IFERROR(I21-I22,"nm")</f>
        <v>1.5458605290268046E-4</v>
      </c>
      <c r="J23" s="47"/>
      <c r="K23" s="47"/>
      <c r="L23" s="47"/>
      <c r="M23" s="47"/>
      <c r="N23" s="47"/>
    </row>
    <row r="24" spans="1:14" x14ac:dyDescent="0.35">
      <c r="A24" s="45"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57">
        <f>I24*(1+I25)</f>
        <v>5998.8194112967376</v>
      </c>
      <c r="K24" s="57">
        <f>J24*(1+I25)</f>
        <v>6552.409746786333</v>
      </c>
      <c r="L24" s="57">
        <f>K24*(1+I25)</f>
        <v>7157.0871776751274</v>
      </c>
      <c r="M24" s="57">
        <f>L24*(1+I25)</f>
        <v>7817.5661853205638</v>
      </c>
      <c r="N24" s="57">
        <f>M24*(1+I25)</f>
        <v>8538.9963185721026</v>
      </c>
    </row>
    <row r="25" spans="1:14" x14ac:dyDescent="0.35">
      <c r="A25" s="44" t="s">
        <v>138</v>
      </c>
      <c r="B25" s="47" t="str">
        <f t="shared" ref="B25" si="56">+IFERROR(B24/A24-1,"nm")</f>
        <v>nm</v>
      </c>
      <c r="C25" s="47">
        <f t="shared" ref="C25" si="57">+IFERROR(C24/B24-1,"nm")</f>
        <v>7.6190476190476142E-2</v>
      </c>
      <c r="D25" s="47">
        <f t="shared" ref="D25" si="58">+IFERROR(D24/C24-1,"nm")</f>
        <v>2.9498525073746285E-2</v>
      </c>
      <c r="E25" s="47">
        <f t="shared" ref="E25" si="59">+IFERROR(E24/D24-1,"nm")</f>
        <v>1.0642652476463343E-2</v>
      </c>
      <c r="F25" s="47">
        <f t="shared" ref="F25" si="60">+IFERROR(F24/E24-1,"nm")</f>
        <v>6.5208586472256025E-2</v>
      </c>
      <c r="G25" s="47">
        <f t="shared" ref="G25" si="61">+IFERROR(G24/F24-1,"nm")</f>
        <v>-0.11806083650190113</v>
      </c>
      <c r="H25" s="47">
        <f t="shared" ref="H25" si="62">+IFERROR(H24/G24-1,"nm")</f>
        <v>8.3854278939426541E-2</v>
      </c>
      <c r="I25" s="47">
        <f>+IFERROR(I24/H24-1,"nm")</f>
        <v>9.2283214001591007E-2</v>
      </c>
      <c r="J25" s="47"/>
      <c r="K25" s="47"/>
      <c r="L25" s="47"/>
      <c r="M25" s="47"/>
      <c r="N25" s="47"/>
    </row>
    <row r="26" spans="1:14" x14ac:dyDescent="0.35">
      <c r="A26" s="44" t="s">
        <v>146</v>
      </c>
      <c r="B26" s="47">
        <f>+Historicals!B186</f>
        <v>0.47</v>
      </c>
      <c r="C26" s="47">
        <f>+Historicals!C186</f>
        <v>0.37</v>
      </c>
      <c r="D26" s="47">
        <f>+Historicals!D186</f>
        <v>0.16</v>
      </c>
      <c r="E26" s="47">
        <f>+Historicals!E186</f>
        <v>0.06</v>
      </c>
      <c r="F26" s="47">
        <f>+Historicals!F186</f>
        <v>0.12</v>
      </c>
      <c r="G26" s="47">
        <f>+Historicals!G186</f>
        <v>-0.03</v>
      </c>
      <c r="H26" s="47">
        <f>+Historicals!H186</f>
        <v>0.13</v>
      </c>
      <c r="I26" s="47">
        <f>+Historicals!I186</f>
        <v>0.09</v>
      </c>
      <c r="J26" s="47"/>
      <c r="K26" s="47"/>
      <c r="L26" s="47"/>
      <c r="M26" s="47"/>
      <c r="N26" s="47"/>
    </row>
    <row r="27" spans="1:14" x14ac:dyDescent="0.35">
      <c r="A27" s="44" t="s">
        <v>147</v>
      </c>
      <c r="B27" s="47" t="str">
        <f t="shared" ref="B27" si="63">+IFERROR(B25-B26,"nm")</f>
        <v>nm</v>
      </c>
      <c r="C27" s="47">
        <f t="shared" ref="C27" si="64">+IFERROR(C25-C26,"nm")</f>
        <v>-0.29380952380952385</v>
      </c>
      <c r="D27" s="47">
        <f t="shared" ref="D27" si="65">+IFERROR(D25-D26,"nm")</f>
        <v>-0.13050147492625372</v>
      </c>
      <c r="E27" s="47">
        <f t="shared" ref="E27" si="66">+IFERROR(E25-E26,"nm")</f>
        <v>-4.9357347523536654E-2</v>
      </c>
      <c r="F27" s="47">
        <f t="shared" ref="F27" si="67">+IFERROR(F25-F26,"nm")</f>
        <v>-5.4791413527743971E-2</v>
      </c>
      <c r="G27" s="47">
        <f t="shared" ref="G27" si="68">+IFERROR(G25-G26,"nm")</f>
        <v>-8.8060836501901135E-2</v>
      </c>
      <c r="H27" s="47">
        <f t="shared" ref="H27" si="69">+IFERROR(H25-H26,"nm")</f>
        <v>-4.6145721060573464E-2</v>
      </c>
      <c r="I27" s="47">
        <f>+IFERROR(I25-I26,"nm")</f>
        <v>2.2832140015910107E-3</v>
      </c>
      <c r="J27" s="47"/>
      <c r="K27" s="47"/>
      <c r="L27" s="47"/>
      <c r="M27" s="47"/>
      <c r="N27" s="47"/>
    </row>
    <row r="28" spans="1:14" x14ac:dyDescent="0.35">
      <c r="A28" s="45"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c r="J28" s="57">
        <f>I28*(1+I29)</f>
        <v>790.31360946745554</v>
      </c>
      <c r="K28" s="57">
        <f>J28*(1+I29)</f>
        <v>986.72290886173437</v>
      </c>
      <c r="L28" s="57">
        <f>K28*(1+I29)</f>
        <v>1231.9439868037039</v>
      </c>
      <c r="M28" s="57">
        <f>L28*(1+I29)</f>
        <v>1538.1075811572871</v>
      </c>
      <c r="N28" s="57">
        <f>M28*(1+I29)</f>
        <v>1920.3591693738908</v>
      </c>
    </row>
    <row r="29" spans="1:14" x14ac:dyDescent="0.35">
      <c r="A29" s="44" t="s">
        <v>138</v>
      </c>
      <c r="B29" s="47" t="str">
        <f t="shared" ref="B29" si="70">+IFERROR(B28/A28-1,"nm")</f>
        <v>nm</v>
      </c>
      <c r="C29" s="47">
        <f t="shared" ref="C29" si="71">+IFERROR(C28/B28-1,"nm")</f>
        <v>-0.12742718446601942</v>
      </c>
      <c r="D29" s="47">
        <f t="shared" ref="D29" si="72">+IFERROR(D28/C28-1,"nm")</f>
        <v>-0.10152990264255912</v>
      </c>
      <c r="E29" s="47">
        <f t="shared" ref="E29" si="73">+IFERROR(E28/D28-1,"nm")</f>
        <v>-7.8947368421052655E-2</v>
      </c>
      <c r="F29" s="47">
        <f t="shared" ref="F29" si="74">+IFERROR(F28/E28-1,"nm")</f>
        <v>3.3613445378151141E-3</v>
      </c>
      <c r="G29" s="47">
        <f t="shared" ref="G29" si="75">+IFERROR(G28/F28-1,"nm")</f>
        <v>-0.13567839195979903</v>
      </c>
      <c r="H29" s="47">
        <f t="shared" ref="H29" si="76">+IFERROR(H28/G28-1,"nm")</f>
        <v>-1.744186046511631E-2</v>
      </c>
      <c r="I29" s="47">
        <f>+IFERROR(I28/H28-1,"nm")</f>
        <v>0.24852071005917153</v>
      </c>
      <c r="J29" s="47"/>
      <c r="K29" s="47"/>
      <c r="L29" s="47"/>
      <c r="M29" s="47"/>
      <c r="N29" s="47"/>
    </row>
    <row r="30" spans="1:14" x14ac:dyDescent="0.35">
      <c r="A30" s="44" t="s">
        <v>146</v>
      </c>
      <c r="B30" s="47">
        <f>+Historicals!B184</f>
        <v>-0.05</v>
      </c>
      <c r="C30" s="47">
        <f>+Historicals!C184</f>
        <v>-0.13</v>
      </c>
      <c r="D30" s="47">
        <f>+Historicals!D184</f>
        <v>-0.1</v>
      </c>
      <c r="E30" s="47">
        <f>+Historicals!E184</f>
        <v>-0.08</v>
      </c>
      <c r="F30" s="47">
        <f>+Historicals!F184</f>
        <v>0</v>
      </c>
      <c r="G30" s="47">
        <f>+Historicals!G184</f>
        <v>-7.0000000000000007E-2</v>
      </c>
      <c r="H30" s="47">
        <f>+Historicals!H184</f>
        <v>-0.02</v>
      </c>
      <c r="I30" s="47">
        <f>+Historicals!I184</f>
        <v>0.25</v>
      </c>
      <c r="J30" s="47"/>
      <c r="K30" s="47"/>
      <c r="L30" s="47"/>
      <c r="M30" s="47"/>
      <c r="N30" s="47"/>
    </row>
    <row r="31" spans="1:14" x14ac:dyDescent="0.35">
      <c r="A31" s="44" t="s">
        <v>147</v>
      </c>
      <c r="B31" s="47" t="str">
        <f t="shared" ref="B31" si="77">+IFERROR(B29-B30,"nm")</f>
        <v>nm</v>
      </c>
      <c r="C31" s="47">
        <f t="shared" ref="C31" si="78">+IFERROR(C29-C30,"nm")</f>
        <v>2.572815533980588E-3</v>
      </c>
      <c r="D31" s="47">
        <f t="shared" ref="D31" si="79">+IFERROR(D29-D30,"nm")</f>
        <v>-1.5299026425591167E-3</v>
      </c>
      <c r="E31" s="47">
        <f t="shared" ref="E31" si="80">+IFERROR(E29-E30,"nm")</f>
        <v>1.0526315789473467E-3</v>
      </c>
      <c r="F31" s="47">
        <f t="shared" ref="F31" si="81">+IFERROR(F29-F30,"nm")</f>
        <v>3.3613445378151141E-3</v>
      </c>
      <c r="G31" s="47">
        <f t="shared" ref="G31" si="82">+IFERROR(G29-G30,"nm")</f>
        <v>-6.5678391959799021E-2</v>
      </c>
      <c r="H31" s="47">
        <f t="shared" ref="H31" si="83">+IFERROR(H29-H30,"nm")</f>
        <v>2.5581395348836904E-3</v>
      </c>
      <c r="I31" s="47">
        <f>+IFERROR(I29-I30,"nm")</f>
        <v>-1.4792899408284654E-3</v>
      </c>
      <c r="J31" s="47"/>
      <c r="K31" s="47"/>
      <c r="L31" s="47"/>
      <c r="M31" s="47"/>
      <c r="N31" s="47"/>
    </row>
    <row r="32" spans="1:14" x14ac:dyDescent="0.35">
      <c r="A32" s="9" t="s">
        <v>139</v>
      </c>
      <c r="B32" s="48">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c r="J32" s="48">
        <f>I32*(1+I33)</f>
        <v>5257.0691703391449</v>
      </c>
      <c r="K32" s="48">
        <f>J32*(1+I33)</f>
        <v>5276.2077628351099</v>
      </c>
      <c r="L32" s="48">
        <f>K32*(1+I33)</f>
        <v>5295.4160302223236</v>
      </c>
      <c r="M32" s="48">
        <f>L32*(1+I33)</f>
        <v>5314.694226155304</v>
      </c>
      <c r="N32" s="48">
        <f>M32*(1+I33)</f>
        <v>5334.0426052120101</v>
      </c>
    </row>
    <row r="33" spans="1:14" x14ac:dyDescent="0.35">
      <c r="A33" s="46" t="s">
        <v>138</v>
      </c>
      <c r="B33" s="47" t="str">
        <f t="shared" ref="B33" si="85">+IFERROR(B32/A32-1,"nm")</f>
        <v>nm</v>
      </c>
      <c r="C33" s="47">
        <f t="shared" ref="C33" si="86">+IFERROR(C32/B32-1,"nm")</f>
        <v>3.4519383961763239E-2</v>
      </c>
      <c r="D33" s="47">
        <f t="shared" ref="D33" si="87">+IFERROR(D32/C32-1,"nm")</f>
        <v>3.0544147843942548E-2</v>
      </c>
      <c r="E33" s="47">
        <f t="shared" ref="E33" si="88">+IFERROR(E32/D32-1,"nm")</f>
        <v>-6.3511830635118338E-2</v>
      </c>
      <c r="F33" s="47">
        <f t="shared" ref="F33" si="89">+IFERROR(F32/E32-1,"nm")</f>
        <v>8.3510638297872308E-2</v>
      </c>
      <c r="G33" s="47">
        <f t="shared" ref="G33" si="90">+IFERROR(G32/F32-1,"nm")</f>
        <v>-0.25208640157093765</v>
      </c>
      <c r="H33" s="47">
        <f t="shared" ref="H33" si="91">+IFERROR(H32/G32-1,"nm")</f>
        <v>0.71283229405973092</v>
      </c>
      <c r="I33" s="47">
        <f>+IFERROR(I32/H32-1,"nm")</f>
        <v>3.6405441655489312E-3</v>
      </c>
      <c r="J33" s="47"/>
      <c r="K33" s="47"/>
      <c r="L33" s="47"/>
      <c r="M33" s="47"/>
      <c r="N33" s="47"/>
    </row>
    <row r="34" spans="1:14" x14ac:dyDescent="0.35">
      <c r="A34" s="46" t="s">
        <v>140</v>
      </c>
      <c r="B34" s="47">
        <f t="shared" ref="B34:H34" si="92">+IFERROR(B32/B$18,"nm")</f>
        <v>0.27409024745269289</v>
      </c>
      <c r="C34" s="47">
        <f t="shared" si="92"/>
        <v>0.26388512598211866</v>
      </c>
      <c r="D34" s="47">
        <f t="shared" si="92"/>
        <v>0.26386698212407994</v>
      </c>
      <c r="E34" s="47">
        <f t="shared" si="92"/>
        <v>0.25311342982160889</v>
      </c>
      <c r="F34" s="47">
        <f t="shared" si="92"/>
        <v>0.25619418941013711</v>
      </c>
      <c r="G34" s="47">
        <f t="shared" si="92"/>
        <v>0.2103700635183651</v>
      </c>
      <c r="H34" s="47">
        <f t="shared" si="92"/>
        <v>0.30380115256999823</v>
      </c>
      <c r="I34" s="47">
        <f>+IFERROR(I32/I$18,"nm")</f>
        <v>0.28540293140086087</v>
      </c>
      <c r="J34" s="47"/>
      <c r="K34" s="47"/>
      <c r="L34" s="47"/>
      <c r="M34" s="47"/>
      <c r="N34" s="47"/>
    </row>
    <row r="35" spans="1:14" x14ac:dyDescent="0.35">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9">
        <f>I35*(1+I36)</f>
        <v>118.27692307692308</v>
      </c>
      <c r="K35" s="9">
        <f>J35*(1+I36)</f>
        <v>112.81798816568049</v>
      </c>
      <c r="L35" s="9">
        <f>K35*(1+I36)</f>
        <v>107.61100409649524</v>
      </c>
      <c r="M35" s="9">
        <f>L35*(1+I36)</f>
        <v>102.64434236896469</v>
      </c>
      <c r="N35" s="9">
        <f>M35*(1+I36)</f>
        <v>97.906911182704789</v>
      </c>
    </row>
    <row r="36" spans="1:14" x14ac:dyDescent="0.35">
      <c r="A36" s="46" t="s">
        <v>138</v>
      </c>
      <c r="B36" s="47" t="str">
        <f t="shared" ref="B36" si="93">+IFERROR(B35/A35-1,"nm")</f>
        <v>nm</v>
      </c>
      <c r="C36" s="47">
        <f t="shared" ref="C36" si="94">+IFERROR(C35/B35-1,"nm")</f>
        <v>9.9173553719008156E-2</v>
      </c>
      <c r="D36" s="47">
        <f t="shared" ref="D36" si="95">+IFERROR(D35/C35-1,"nm")</f>
        <v>5.2631578947368363E-2</v>
      </c>
      <c r="E36" s="47">
        <f t="shared" ref="E36" si="96">+IFERROR(E35/D35-1,"nm")</f>
        <v>0.14285714285714279</v>
      </c>
      <c r="F36" s="47">
        <f t="shared" ref="F36" si="97">+IFERROR(F35/E35-1,"nm")</f>
        <v>-6.8749999999999978E-2</v>
      </c>
      <c r="G36" s="47">
        <f t="shared" ref="G36" si="98">+IFERROR(G35/F35-1,"nm")</f>
        <v>-6.7114093959731447E-3</v>
      </c>
      <c r="H36" s="47">
        <f t="shared" ref="H36" si="99">+IFERROR(H35/G35-1,"nm")</f>
        <v>-0.1216216216216216</v>
      </c>
      <c r="I36" s="47">
        <f>+IFERROR(I35/H35-1,"nm")</f>
        <v>-4.6153846153846101E-2</v>
      </c>
      <c r="J36" s="47"/>
      <c r="K36" s="47"/>
      <c r="L36" s="47"/>
      <c r="M36" s="47"/>
      <c r="N36" s="47"/>
    </row>
    <row r="37" spans="1:14" x14ac:dyDescent="0.35">
      <c r="A37" s="46" t="s">
        <v>142</v>
      </c>
      <c r="B37" s="47">
        <f t="shared" ref="B37:H37" si="100">+IFERROR(B35/B$18,"nm")</f>
        <v>8.8064046579330417E-3</v>
      </c>
      <c r="C37" s="47">
        <f t="shared" si="100"/>
        <v>9.0083988079111346E-3</v>
      </c>
      <c r="D37" s="47">
        <f t="shared" si="100"/>
        <v>9.2008412197686646E-3</v>
      </c>
      <c r="E37" s="47">
        <f t="shared" si="100"/>
        <v>1.0770784247728038E-2</v>
      </c>
      <c r="F37" s="47">
        <f t="shared" si="100"/>
        <v>9.3698905798012821E-3</v>
      </c>
      <c r="G37" s="47">
        <f t="shared" si="100"/>
        <v>1.0218171775752554E-2</v>
      </c>
      <c r="H37" s="47">
        <f t="shared" si="100"/>
        <v>7.5673787764130628E-3</v>
      </c>
      <c r="I37" s="47">
        <f>+IFERROR(I35/I$18,"nm")</f>
        <v>6.7563886013185855E-3</v>
      </c>
      <c r="J37" s="47"/>
      <c r="K37" s="47"/>
      <c r="L37" s="47"/>
      <c r="M37" s="47"/>
      <c r="N37" s="47"/>
    </row>
    <row r="38" spans="1:14" x14ac:dyDescent="0.35">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9">
        <f>I38*(1+I39)</f>
        <v>5139.1228139123605</v>
      </c>
      <c r="K38" s="9">
        <f>J38*(1+I39)</f>
        <v>5164.369045067363</v>
      </c>
      <c r="L38" s="9">
        <f>K38*(1+I39)</f>
        <v>5189.7392997591851</v>
      </c>
      <c r="M38" s="9">
        <f>L38*(1+I39)</f>
        <v>5215.2341872604584</v>
      </c>
      <c r="N38" s="9">
        <f>M38*(1+I39)</f>
        <v>5240.8543198368998</v>
      </c>
    </row>
    <row r="39" spans="1:14" x14ac:dyDescent="0.35">
      <c r="A39" s="46" t="s">
        <v>138</v>
      </c>
      <c r="B39" s="47" t="str">
        <f t="shared" ref="B39" si="101">+IFERROR(B38/A38-1,"nm")</f>
        <v>nm</v>
      </c>
      <c r="C39" s="47">
        <f t="shared" ref="C39" si="102">+IFERROR(C38/B38-1,"nm")</f>
        <v>3.2373113854595292E-2</v>
      </c>
      <c r="D39" s="47">
        <f t="shared" ref="D39" si="103">+IFERROR(D38/C38-1,"nm")</f>
        <v>2.9763486579856391E-2</v>
      </c>
      <c r="E39" s="47">
        <f t="shared" ref="E39" si="104">+IFERROR(E38/D38-1,"nm")</f>
        <v>-7.096774193548383E-2</v>
      </c>
      <c r="F39" s="47">
        <f t="shared" ref="F39" si="105">+IFERROR(F38/E38-1,"nm")</f>
        <v>9.0277777777777679E-2</v>
      </c>
      <c r="G39" s="47">
        <f t="shared" ref="G39" si="106">+IFERROR(G38/F38-1,"nm")</f>
        <v>-0.26140127388535028</v>
      </c>
      <c r="H39" s="47">
        <f t="shared" ref="H39" si="107">+IFERROR(H38/G38-1,"nm")</f>
        <v>0.75543290789927564</v>
      </c>
      <c r="I39" s="47">
        <f>+IFERROR(I38/H38-1,"nm")</f>
        <v>4.9125564943997002E-3</v>
      </c>
      <c r="J39" s="47"/>
      <c r="K39" s="47"/>
      <c r="L39" s="47"/>
      <c r="M39" s="47"/>
      <c r="N39" s="47"/>
    </row>
    <row r="40" spans="1:14" x14ac:dyDescent="0.35">
      <c r="A40" s="46" t="s">
        <v>140</v>
      </c>
      <c r="B40" s="47">
        <f t="shared" ref="B40:H40" si="108">+IFERROR(B38/B$18,"nm")</f>
        <v>0.26528384279475981</v>
      </c>
      <c r="C40" s="47">
        <f t="shared" si="108"/>
        <v>0.25487672717420751</v>
      </c>
      <c r="D40" s="47">
        <f t="shared" si="108"/>
        <v>0.25466614090431128</v>
      </c>
      <c r="E40" s="47">
        <f t="shared" si="108"/>
        <v>0.24234264557388085</v>
      </c>
      <c r="F40" s="47">
        <f t="shared" si="108"/>
        <v>0.2468242988303358</v>
      </c>
      <c r="G40" s="47">
        <f t="shared" si="108"/>
        <v>0.20015189174261253</v>
      </c>
      <c r="H40" s="47">
        <f t="shared" si="108"/>
        <v>0.29623377379358518</v>
      </c>
      <c r="I40" s="47">
        <f>+IFERROR(I38/I$18,"nm")</f>
        <v>0.27864654279954232</v>
      </c>
      <c r="J40" s="47"/>
      <c r="K40" s="47"/>
      <c r="L40" s="47"/>
      <c r="M40" s="47"/>
      <c r="N40" s="47"/>
    </row>
    <row r="41" spans="1:14" x14ac:dyDescent="0.35">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9">
        <f>I41*(1+I42)</f>
        <v>217.51020408163268</v>
      </c>
      <c r="K41" s="9">
        <f>J41*(1+I42)</f>
        <v>324.04581424406501</v>
      </c>
      <c r="L41" s="9">
        <f>K41*(1+I42)</f>
        <v>482.76213142483158</v>
      </c>
      <c r="M41" s="9">
        <f>L41*(1+I42)</f>
        <v>719.21705293903483</v>
      </c>
      <c r="N41" s="9">
        <f>M41*(1+I42)</f>
        <v>1071.4866298887662</v>
      </c>
    </row>
    <row r="42" spans="1:14" x14ac:dyDescent="0.35">
      <c r="A42" s="46" t="s">
        <v>138</v>
      </c>
      <c r="B42" s="47" t="str">
        <f t="shared" ref="B42" si="109">+IFERROR(B41/A41-1,"nm")</f>
        <v>nm</v>
      </c>
      <c r="C42" s="47">
        <f t="shared" ref="C42" si="110">+IFERROR(C41/B41-1,"nm")</f>
        <v>0.16346153846153855</v>
      </c>
      <c r="D42" s="47">
        <f t="shared" ref="D42" si="111">+IFERROR(D41/C41-1,"nm")</f>
        <v>-7.8512396694214837E-2</v>
      </c>
      <c r="E42" s="47">
        <f t="shared" ref="E42" si="112">+IFERROR(E41/D41-1,"nm")</f>
        <v>-0.12107623318385652</v>
      </c>
      <c r="F42" s="47">
        <f t="shared" ref="F42" si="113">+IFERROR(F41/E41-1,"nm")</f>
        <v>-0.40306122448979587</v>
      </c>
      <c r="G42" s="47">
        <f t="shared" ref="G42" si="114">+IFERROR(G41/F41-1,"nm")</f>
        <v>-5.9829059829059839E-2</v>
      </c>
      <c r="H42" s="47">
        <f t="shared" ref="H42" si="115">+IFERROR(H41/G41-1,"nm")</f>
        <v>-0.10909090909090913</v>
      </c>
      <c r="I42" s="47">
        <f>+IFERROR(I41/H41-1,"nm")</f>
        <v>0.48979591836734704</v>
      </c>
      <c r="J42" s="47"/>
      <c r="K42" s="47"/>
      <c r="L42" s="47"/>
      <c r="M42" s="47"/>
      <c r="N42" s="47"/>
    </row>
    <row r="43" spans="1:14" x14ac:dyDescent="0.35">
      <c r="A43" s="46" t="s">
        <v>142</v>
      </c>
      <c r="B43" s="47">
        <f t="shared" ref="B43:H43" si="116">+IFERROR(B41/B$18,"nm")</f>
        <v>1.5138282387190683E-2</v>
      </c>
      <c r="C43" s="47">
        <f t="shared" si="116"/>
        <v>1.6391221891086428E-2</v>
      </c>
      <c r="D43" s="47">
        <f t="shared" si="116"/>
        <v>1.4655625657202945E-2</v>
      </c>
      <c r="E43" s="47">
        <f t="shared" si="116"/>
        <v>1.3194210703466847E-2</v>
      </c>
      <c r="F43" s="47">
        <f t="shared" si="116"/>
        <v>7.3575650861526856E-3</v>
      </c>
      <c r="G43" s="47">
        <f t="shared" si="116"/>
        <v>7.5945871306268989E-3</v>
      </c>
      <c r="H43" s="47">
        <f t="shared" si="116"/>
        <v>5.7046393852960009E-3</v>
      </c>
      <c r="I43" s="47">
        <f>+IFERROR(I41/I$18,"nm")</f>
        <v>7.9551027080041418E-3</v>
      </c>
      <c r="J43" s="47"/>
      <c r="K43" s="47"/>
      <c r="L43" s="47"/>
      <c r="M43" s="47"/>
      <c r="N43" s="47"/>
    </row>
    <row r="44" spans="1:14" x14ac:dyDescent="0.35">
      <c r="A44" s="43" t="str">
        <f>+Historicals!A113</f>
        <v>Europe, Middle East &amp; Africa</v>
      </c>
      <c r="B44" s="43"/>
      <c r="C44" s="43"/>
      <c r="D44" s="43"/>
      <c r="E44" s="43"/>
      <c r="F44" s="43"/>
      <c r="G44" s="43"/>
      <c r="H44" s="43"/>
      <c r="I44" s="43"/>
      <c r="J44" s="39"/>
      <c r="K44" s="39"/>
      <c r="L44" s="39"/>
      <c r="M44" s="39"/>
      <c r="N44" s="39"/>
    </row>
    <row r="45" spans="1:14" x14ac:dyDescent="0.35">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9">
        <f>I45*(1+I46)</f>
        <v>13593.352042597766</v>
      </c>
      <c r="K45" s="9">
        <f>J45*(1+I46)</f>
        <v>14807.213699334632</v>
      </c>
      <c r="L45" s="9">
        <f>K45*(1+I46)</f>
        <v>16129.470998079338</v>
      </c>
      <c r="M45" s="9">
        <f>L45*(1+I46)</f>
        <v>17569.803472855452</v>
      </c>
      <c r="N45" s="9">
        <f>M45*(1+I46)</f>
        <v>19138.755022500281</v>
      </c>
    </row>
    <row r="46" spans="1:14" x14ac:dyDescent="0.35">
      <c r="A46" s="44" t="s">
        <v>138</v>
      </c>
      <c r="B46" s="56" t="str">
        <f t="shared" ref="B46" si="117">+IFERROR(B45/A45-1,"nm")</f>
        <v>nm</v>
      </c>
      <c r="C46" s="55">
        <f t="shared" ref="C46" si="118">+IFERROR(C45/B45-1,"nm")</f>
        <v>2.6522593320235766E-2</v>
      </c>
      <c r="D46" s="55">
        <f t="shared" ref="D46" si="119">+IFERROR(D45/C45-1,"nm")</f>
        <v>8.9542036910458034E-2</v>
      </c>
      <c r="E46" s="55">
        <f t="shared" ref="E46" si="120">+IFERROR(E45/D45-1,"nm")</f>
        <v>0.15959849435382689</v>
      </c>
      <c r="F46" s="55">
        <f t="shared" ref="F46" si="121">+IFERROR(F45/E45-1,"nm")</f>
        <v>6.1674962129409261E-2</v>
      </c>
      <c r="G46" s="55">
        <f t="shared" ref="G46" si="122">+IFERROR(G45/F45-1,"nm")</f>
        <v>-4.7390949857317621E-2</v>
      </c>
      <c r="H46" s="55">
        <f t="shared" ref="H46" si="123">+IFERROR(H45/G45-1,"nm")</f>
        <v>0.22563389322777372</v>
      </c>
      <c r="I46" s="55">
        <f t="shared" ref="I46" si="124">+IFERROR(I45/H45-1,"nm")</f>
        <v>8.9298184357541999E-2</v>
      </c>
      <c r="J46" s="56"/>
      <c r="K46" s="55"/>
      <c r="L46" s="55"/>
      <c r="M46" s="55"/>
      <c r="N46" s="55"/>
    </row>
    <row r="47" spans="1:14" x14ac:dyDescent="0.35">
      <c r="A47" s="45"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c r="J47" s="57">
        <f>I47*(1+I48)</f>
        <v>7831.0680057388818</v>
      </c>
      <c r="K47" s="57">
        <f>J47*(1+I48)</f>
        <v>8300.707378249479</v>
      </c>
      <c r="L47" s="57">
        <f>K47*(1+I48)</f>
        <v>8798.5116370885444</v>
      </c>
      <c r="M47" s="57">
        <f>L47*(1+I48)</f>
        <v>9326.1698672611437</v>
      </c>
      <c r="N47" s="57">
        <f>M47*(1+I48)</f>
        <v>9885.4724504053574</v>
      </c>
    </row>
    <row r="48" spans="1:14" x14ac:dyDescent="0.35">
      <c r="A48" s="44" t="s">
        <v>138</v>
      </c>
      <c r="B48" s="47" t="str">
        <f t="shared" ref="B48" si="125">+IFERROR(B47/A47-1,"nm")</f>
        <v>nm</v>
      </c>
      <c r="C48" s="47">
        <f t="shared" ref="C48" si="126">+IFERROR(C47/B47-1,"nm")</f>
        <v>3.4871358707208255E-2</v>
      </c>
      <c r="D48" s="47">
        <f t="shared" ref="D48" si="127">+IFERROR(D47/C47-1,"nm")</f>
        <v>6.6776248202177868E-2</v>
      </c>
      <c r="E48" s="47">
        <f t="shared" ref="E48" si="128">+IFERROR(E47/D47-1,"nm")</f>
        <v>0.1315485362095532</v>
      </c>
      <c r="F48" s="47">
        <f t="shared" ref="F48" si="129">+IFERROR(F47/E47-1,"nm")</f>
        <v>7.1148936170212673E-2</v>
      </c>
      <c r="G48" s="47">
        <f t="shared" ref="G48" si="130">+IFERROR(G47/F47-1,"nm")</f>
        <v>-6.3721595423486432E-2</v>
      </c>
      <c r="H48" s="47">
        <f t="shared" ref="H48" si="131">+IFERROR(H47/G47-1,"nm")</f>
        <v>0.18295994568907004</v>
      </c>
      <c r="I48" s="47">
        <f>+IFERROR(I47/H47-1,"nm")</f>
        <v>5.9971305595408975E-2</v>
      </c>
      <c r="J48" s="47"/>
      <c r="K48" s="47"/>
      <c r="L48" s="47"/>
      <c r="M48" s="47"/>
      <c r="N48" s="47"/>
    </row>
    <row r="49" spans="1:14" x14ac:dyDescent="0.35">
      <c r="A49" s="44"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c r="J49" s="55"/>
      <c r="K49" s="55"/>
      <c r="L49" s="55"/>
      <c r="M49" s="55"/>
      <c r="N49" s="55"/>
    </row>
    <row r="50" spans="1:14" x14ac:dyDescent="0.35">
      <c r="A50" s="44" t="s">
        <v>147</v>
      </c>
      <c r="B50" s="47" t="str">
        <f t="shared" ref="B50:H50" si="132">+IFERROR(B48-B49,"nm")</f>
        <v>nm</v>
      </c>
      <c r="C50" s="47">
        <f t="shared" si="132"/>
        <v>-0.33512864129279174</v>
      </c>
      <c r="D50" s="47">
        <f t="shared" si="132"/>
        <v>-9.3223751797822135E-2</v>
      </c>
      <c r="E50" s="47">
        <f t="shared" si="132"/>
        <v>7.1548536209553204E-2</v>
      </c>
      <c r="F50" s="47">
        <f t="shared" si="132"/>
        <v>-4.8851063829787322E-2</v>
      </c>
      <c r="G50" s="47">
        <f t="shared" si="132"/>
        <v>-3.3721595423486433E-2</v>
      </c>
      <c r="H50" s="47">
        <f t="shared" si="132"/>
        <v>5.2959945689070032E-2</v>
      </c>
      <c r="I50" s="47">
        <f>+IFERROR(I48-I49,"nm")</f>
        <v>-3.0028694404591022E-2</v>
      </c>
      <c r="J50" s="47"/>
      <c r="K50" s="47"/>
      <c r="L50" s="47"/>
      <c r="M50" s="47"/>
      <c r="N50" s="47"/>
    </row>
    <row r="51" spans="1:14" x14ac:dyDescent="0.35">
      <c r="A51" s="45"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c r="J51" s="57">
        <f>I51*(1+I52)</f>
        <v>5128.5608108108108</v>
      </c>
      <c r="K51" s="57">
        <f>J51*(1+I52)</f>
        <v>5810.0587563915269</v>
      </c>
      <c r="L51" s="57">
        <f>K51*(1+I52)</f>
        <v>6582.1161136597711</v>
      </c>
      <c r="M51" s="57">
        <f>L51*(1+I52)</f>
        <v>7456.7666783127597</v>
      </c>
      <c r="N51" s="57">
        <f>M51*(1+I52)</f>
        <v>8447.6433315119793</v>
      </c>
    </row>
    <row r="52" spans="1:14" x14ac:dyDescent="0.35">
      <c r="A52" s="44" t="s">
        <v>138</v>
      </c>
      <c r="B52" s="47" t="str">
        <f t="shared" ref="B52" si="133">+IFERROR(B51/A51-1,"nm")</f>
        <v>nm</v>
      </c>
      <c r="C52" s="47">
        <f t="shared" ref="C52" si="134">+IFERROR(C51/B51-1,"nm")</f>
        <v>1.9502681618722484E-2</v>
      </c>
      <c r="D52" s="47">
        <f t="shared" ref="D52" si="135">+IFERROR(D51/C51-1,"nm")</f>
        <v>0.14538498326159721</v>
      </c>
      <c r="E52" s="47">
        <f t="shared" ref="E52" si="136">+IFERROR(E51/D51-1,"nm")</f>
        <v>0.22755741127348639</v>
      </c>
      <c r="F52" s="47">
        <f t="shared" ref="F52" si="137">+IFERROR(F51/E51-1,"nm")</f>
        <v>5.0000000000000044E-2</v>
      </c>
      <c r="G52" s="47">
        <f t="shared" ref="G52" si="138">+IFERROR(G51/F51-1,"nm")</f>
        <v>-1.1013929381276322E-2</v>
      </c>
      <c r="H52" s="47">
        <f t="shared" ref="H52" si="139">+IFERROR(H51/G51-1,"nm")</f>
        <v>0.30887651490337364</v>
      </c>
      <c r="I52" s="47">
        <f>+IFERROR(I51/H51-1,"nm")</f>
        <v>0.13288288288288297</v>
      </c>
      <c r="J52" s="47"/>
      <c r="K52" s="47"/>
      <c r="L52" s="47"/>
      <c r="M52" s="47"/>
      <c r="N52" s="47"/>
    </row>
    <row r="53" spans="1:14" x14ac:dyDescent="0.35">
      <c r="A53" s="44"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c r="J53" s="55"/>
      <c r="K53" s="55"/>
      <c r="L53" s="55"/>
      <c r="M53" s="55"/>
      <c r="N53" s="55"/>
    </row>
    <row r="54" spans="1:14" x14ac:dyDescent="0.35">
      <c r="A54" s="44" t="s">
        <v>147</v>
      </c>
      <c r="B54" s="47" t="str">
        <f t="shared" ref="B54:H54" si="140">+IFERROR(B52-B53,"nm")</f>
        <v>nm</v>
      </c>
      <c r="C54" s="47">
        <f t="shared" si="140"/>
        <v>-0.23049731838127752</v>
      </c>
      <c r="D54" s="47">
        <f t="shared" si="140"/>
        <v>-0.10461501673840279</v>
      </c>
      <c r="E54" s="47">
        <f t="shared" si="140"/>
        <v>6.7557411273486384E-2</v>
      </c>
      <c r="F54" s="47">
        <f t="shared" si="140"/>
        <v>-3.9999999999999952E-2</v>
      </c>
      <c r="G54" s="47">
        <f t="shared" si="140"/>
        <v>-3.1013929381276322E-2</v>
      </c>
      <c r="H54" s="47">
        <f t="shared" si="140"/>
        <v>5.8876514903373645E-2</v>
      </c>
      <c r="I54" s="47">
        <f>+IFERROR(I52-I53,"nm")</f>
        <v>-2.7117117117117034E-2</v>
      </c>
      <c r="J54" s="47"/>
      <c r="K54" s="47"/>
      <c r="L54" s="47"/>
      <c r="M54" s="47"/>
      <c r="N54" s="47"/>
    </row>
    <row r="55" spans="1:14" x14ac:dyDescent="0.35">
      <c r="A55" s="45"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c r="J55" s="57">
        <f>I55*(1+I56)</f>
        <v>649.17551020408166</v>
      </c>
      <c r="K55" s="57">
        <f>J55*(1+I56)</f>
        <v>747.21426072469808</v>
      </c>
      <c r="L55" s="57">
        <f>K55*(1+I56)</f>
        <v>860.05886336475453</v>
      </c>
      <c r="M55" s="57">
        <f>L55*(1+I56)</f>
        <v>989.94530395453387</v>
      </c>
      <c r="N55" s="57">
        <f>M55*(1+I56)</f>
        <v>1139.4472478170553</v>
      </c>
    </row>
    <row r="56" spans="1:14" x14ac:dyDescent="0.35">
      <c r="A56" s="44" t="s">
        <v>138</v>
      </c>
      <c r="B56" s="47" t="str">
        <f t="shared" ref="B56" si="141">+IFERROR(B55/A55-1,"nm")</f>
        <v>nm</v>
      </c>
      <c r="C56" s="47">
        <f t="shared" ref="C56" si="142">+IFERROR(C55/B55-1,"nm")</f>
        <v>-4.0322580645161255E-2</v>
      </c>
      <c r="D56" s="47">
        <f t="shared" ref="D56" si="143">+IFERROR(D55/C55-1,"nm")</f>
        <v>7.2829131652661028E-2</v>
      </c>
      <c r="E56" s="47">
        <f t="shared" ref="E56" si="144">+IFERROR(E55/D55-1,"nm")</f>
        <v>0.11488250652741505</v>
      </c>
      <c r="F56" s="47">
        <f t="shared" ref="F56" si="145">+IFERROR(F55/E55-1,"nm")</f>
        <v>1.1709601873536313E-2</v>
      </c>
      <c r="G56" s="47">
        <f t="shared" ref="G56" si="146">+IFERROR(G55/F55-1,"nm")</f>
        <v>-6.944444444444442E-2</v>
      </c>
      <c r="H56" s="47">
        <f t="shared" ref="H56" si="147">+IFERROR(H55/G55-1,"nm")</f>
        <v>0.21890547263681581</v>
      </c>
      <c r="I56" s="47">
        <f>+IFERROR(I55/H55-1,"nm")</f>
        <v>0.15102040816326534</v>
      </c>
      <c r="J56" s="47"/>
      <c r="K56" s="47"/>
      <c r="L56" s="47"/>
      <c r="M56" s="47"/>
      <c r="N56" s="47"/>
    </row>
    <row r="57" spans="1:14" x14ac:dyDescent="0.35">
      <c r="A57" s="44"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c r="J57" s="55"/>
      <c r="K57" s="55"/>
      <c r="L57" s="55"/>
      <c r="M57" s="55"/>
      <c r="N57" s="55"/>
    </row>
    <row r="58" spans="1:14" x14ac:dyDescent="0.35">
      <c r="A58" s="44" t="s">
        <v>147</v>
      </c>
      <c r="B58" s="47" t="str">
        <f t="shared" ref="B58:H58" si="148">+IFERROR(B56-B57,"nm")</f>
        <v>nm</v>
      </c>
      <c r="C58" s="47">
        <f t="shared" si="148"/>
        <v>-0.19032258064516125</v>
      </c>
      <c r="D58" s="47">
        <f t="shared" si="148"/>
        <v>-5.7170868347338977E-2</v>
      </c>
      <c r="E58" s="47">
        <f t="shared" si="148"/>
        <v>5.4882506527415054E-2</v>
      </c>
      <c r="F58" s="47">
        <f t="shared" si="148"/>
        <v>-3.829039812646369E-2</v>
      </c>
      <c r="G58" s="47">
        <f t="shared" si="148"/>
        <v>-3.9444444444444421E-2</v>
      </c>
      <c r="H58" s="47">
        <f t="shared" si="148"/>
        <v>2.890547263681581E-2</v>
      </c>
      <c r="I58" s="47">
        <f>+IFERROR(I56-I57,"nm")</f>
        <v>-1.8979591836734672E-2</v>
      </c>
      <c r="J58" s="47"/>
      <c r="K58" s="47"/>
      <c r="L58" s="47"/>
      <c r="M58" s="47"/>
      <c r="N58" s="47"/>
    </row>
    <row r="59" spans="1:14" s="1" customFormat="1" x14ac:dyDescent="0.35">
      <c r="A59" s="9" t="s">
        <v>139</v>
      </c>
      <c r="B59" s="9">
        <f>B62+B65</f>
        <v>1611</v>
      </c>
      <c r="C59" s="9">
        <f t="shared" ref="C59:I59" si="149">C62+C65</f>
        <v>1871</v>
      </c>
      <c r="D59" s="9">
        <f t="shared" si="149"/>
        <v>1611</v>
      </c>
      <c r="E59" s="9">
        <f t="shared" si="149"/>
        <v>1703</v>
      </c>
      <c r="F59" s="9">
        <f t="shared" si="149"/>
        <v>2106</v>
      </c>
      <c r="G59" s="9">
        <f t="shared" si="149"/>
        <v>1673</v>
      </c>
      <c r="H59" s="9">
        <f t="shared" si="149"/>
        <v>2571</v>
      </c>
      <c r="I59" s="9">
        <f t="shared" si="149"/>
        <v>3427</v>
      </c>
      <c r="J59" s="9">
        <f>I59*(1+I60)</f>
        <v>4568.0003889537147</v>
      </c>
      <c r="K59" s="9">
        <f>J59*(1+I60)</f>
        <v>6088.8904445524622</v>
      </c>
      <c r="L59" s="9">
        <f>K59*(1+I60)</f>
        <v>8116.152296180976</v>
      </c>
      <c r="M59" s="9">
        <f>L59*(1+I60)</f>
        <v>10818.379587324856</v>
      </c>
      <c r="N59" s="9">
        <f>M59*(1+I60)</f>
        <v>14420.298267507695</v>
      </c>
    </row>
    <row r="60" spans="1:14" x14ac:dyDescent="0.35">
      <c r="A60" s="46" t="s">
        <v>138</v>
      </c>
      <c r="B60" s="47" t="str">
        <f t="shared" ref="B60" si="150">+IFERROR(B59/A59-1,"nm")</f>
        <v>nm</v>
      </c>
      <c r="C60" s="47">
        <f t="shared" ref="C60" si="151">+IFERROR(C59/B59-1,"nm")</f>
        <v>0.16139044072004971</v>
      </c>
      <c r="D60" s="47">
        <f t="shared" ref="D60" si="152">+IFERROR(D59/C59-1,"nm")</f>
        <v>-0.13896312132549438</v>
      </c>
      <c r="E60" s="47">
        <f t="shared" ref="E60" si="153">+IFERROR(E59/D59-1,"nm")</f>
        <v>5.7107386716325204E-2</v>
      </c>
      <c r="F60" s="47">
        <f t="shared" ref="F60" si="154">+IFERROR(F59/E59-1,"nm")</f>
        <v>0.23664122137404586</v>
      </c>
      <c r="G60" s="47">
        <f t="shared" ref="G60" si="155">+IFERROR(G59/F59-1,"nm")</f>
        <v>-0.20560303893637222</v>
      </c>
      <c r="H60" s="47">
        <f t="shared" ref="H60" si="156">+IFERROR(H59/G59-1,"nm")</f>
        <v>0.53676031081888831</v>
      </c>
      <c r="I60" s="47">
        <f>+IFERROR(I59/H59-1,"nm")</f>
        <v>0.33294437961882539</v>
      </c>
      <c r="J60" s="47"/>
      <c r="K60" s="47"/>
      <c r="L60" s="47"/>
      <c r="M60" s="47"/>
      <c r="N60" s="47"/>
    </row>
    <row r="61" spans="1:14" x14ac:dyDescent="0.35">
      <c r="A61" s="46" t="s">
        <v>140</v>
      </c>
      <c r="B61" s="47">
        <f t="shared" ref="B61:H61" si="157">+IFERROR(B59/B$18,"nm")</f>
        <v>0.11724890829694323</v>
      </c>
      <c r="C61" s="47">
        <f t="shared" si="157"/>
        <v>0.12672717420753182</v>
      </c>
      <c r="D61" s="47">
        <f t="shared" si="157"/>
        <v>0.10587539432176656</v>
      </c>
      <c r="E61" s="47">
        <f t="shared" si="157"/>
        <v>0.11464153483675531</v>
      </c>
      <c r="F61" s="47">
        <f t="shared" si="157"/>
        <v>0.13243617155074833</v>
      </c>
      <c r="G61" s="47">
        <f t="shared" si="157"/>
        <v>0.11550676608671638</v>
      </c>
      <c r="H61" s="47">
        <f t="shared" si="157"/>
        <v>0.14965946795506141</v>
      </c>
      <c r="I61" s="47">
        <f>+IFERROR(I59/I$18,"nm")</f>
        <v>0.18672696561869995</v>
      </c>
      <c r="J61" s="47"/>
      <c r="K61" s="47"/>
      <c r="L61" s="47"/>
      <c r="M61" s="47"/>
      <c r="N61" s="47"/>
    </row>
    <row r="62" spans="1:14" s="1" customFormat="1" x14ac:dyDescent="0.35">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9">
        <f>I62*(1+I63)</f>
        <v>132.02941176470588</v>
      </c>
      <c r="K62" s="9">
        <f>J62*(1+I63)</f>
        <v>130.08780276816609</v>
      </c>
      <c r="L62" s="9">
        <f>K62*(1+I63)</f>
        <v>128.17474684510483</v>
      </c>
      <c r="M62" s="9">
        <f>L62*(1+I63)</f>
        <v>126.28982409738271</v>
      </c>
      <c r="N62" s="9">
        <f>M62*(1+I63)</f>
        <v>124.43262080183297</v>
      </c>
    </row>
    <row r="63" spans="1:14" x14ac:dyDescent="0.35">
      <c r="A63" s="46" t="s">
        <v>138</v>
      </c>
      <c r="B63" s="47" t="str">
        <f t="shared" ref="B63" si="158">+IFERROR(B62/A62-1,"nm")</f>
        <v>nm</v>
      </c>
      <c r="C63" s="47">
        <f t="shared" ref="C63" si="159">+IFERROR(C62/B62-1,"nm")</f>
        <v>-3.4482758620689613E-2</v>
      </c>
      <c r="D63" s="47">
        <f t="shared" ref="D63" si="160">+IFERROR(D62/C62-1,"nm")</f>
        <v>0.23809523809523814</v>
      </c>
      <c r="E63" s="47">
        <f t="shared" ref="E63" si="161">+IFERROR(E62/D62-1,"nm")</f>
        <v>0.11538461538461542</v>
      </c>
      <c r="F63" s="47">
        <f t="shared" ref="F63" si="162">+IFERROR(F62/E62-1,"nm")</f>
        <v>-4.31034482758621E-2</v>
      </c>
      <c r="G63" s="47">
        <f t="shared" ref="G63" si="163">+IFERROR(G62/F62-1,"nm")</f>
        <v>0.18918918918918926</v>
      </c>
      <c r="H63" s="47">
        <f t="shared" ref="H63" si="164">+IFERROR(H62/G62-1,"nm")</f>
        <v>3.0303030303030276E-2</v>
      </c>
      <c r="I63" s="47">
        <f>+IFERROR(I62/H62-1,"nm")</f>
        <v>-1.4705882352941124E-2</v>
      </c>
      <c r="J63" s="47"/>
      <c r="K63" s="47"/>
      <c r="L63" s="47"/>
      <c r="M63" s="47"/>
      <c r="N63" s="47"/>
    </row>
    <row r="64" spans="1:14" x14ac:dyDescent="0.35">
      <c r="A64" s="46" t="s">
        <v>142</v>
      </c>
      <c r="B64" s="47">
        <f t="shared" ref="B64:H64" si="165">+IFERROR(B62/B$18,"nm")</f>
        <v>6.3318777292576418E-3</v>
      </c>
      <c r="C64" s="47">
        <f t="shared" si="165"/>
        <v>5.6895150365754536E-3</v>
      </c>
      <c r="D64" s="47">
        <f t="shared" si="165"/>
        <v>6.8349106203995794E-3</v>
      </c>
      <c r="E64" s="47">
        <f t="shared" si="165"/>
        <v>7.808818579602827E-3</v>
      </c>
      <c r="F64" s="47">
        <f t="shared" si="165"/>
        <v>6.9802540560935733E-3</v>
      </c>
      <c r="G64" s="47">
        <f t="shared" si="165"/>
        <v>9.1135045567522777E-3</v>
      </c>
      <c r="H64" s="47">
        <f t="shared" si="165"/>
        <v>7.9166424122475119E-3</v>
      </c>
      <c r="I64" s="47">
        <f>+IFERROR(I62/I$18,"nm")</f>
        <v>7.3012586498120199E-3</v>
      </c>
      <c r="J64" s="47"/>
      <c r="K64" s="47"/>
      <c r="L64" s="47"/>
      <c r="M64" s="47"/>
      <c r="N64" s="47"/>
    </row>
    <row r="65" spans="1:14" s="1" customFormat="1" x14ac:dyDescent="0.35">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9">
        <f>I65*(1+I66)</f>
        <v>4453.3260780287474</v>
      </c>
      <c r="K65" s="9">
        <f>J65*(1+I66)</f>
        <v>6022.5062730795335</v>
      </c>
      <c r="L65" s="9">
        <f>K65*(1+I66)</f>
        <v>8144.6049927108434</v>
      </c>
      <c r="M65" s="9">
        <f>L65*(1+I66)</f>
        <v>11014.449380286163</v>
      </c>
      <c r="N65" s="9">
        <f>M65*(1+I66)</f>
        <v>14895.516143442437</v>
      </c>
    </row>
    <row r="66" spans="1:14" x14ac:dyDescent="0.35">
      <c r="A66" s="46" t="s">
        <v>138</v>
      </c>
      <c r="B66" s="47" t="str">
        <f t="shared" ref="B66" si="166">+IFERROR(B65/A65-1,"nm")</f>
        <v>nm</v>
      </c>
      <c r="C66" s="47">
        <f t="shared" ref="C66" si="167">+IFERROR(C65/B65-1,"nm")</f>
        <v>0.17257217847769035</v>
      </c>
      <c r="D66" s="47">
        <f t="shared" ref="D66" si="168">+IFERROR(D65/C65-1,"nm")</f>
        <v>-0.15668718522663683</v>
      </c>
      <c r="E66" s="47">
        <f t="shared" ref="E66" si="169">+IFERROR(E65/D65-1,"nm")</f>
        <v>5.3085600530855981E-2</v>
      </c>
      <c r="F66" s="47">
        <f t="shared" ref="F66" si="170">+IFERROR(F65/E65-1,"nm")</f>
        <v>0.25708884688090738</v>
      </c>
      <c r="G66" s="47">
        <f t="shared" ref="G66" si="171">+IFERROR(G65/F65-1,"nm")</f>
        <v>-0.22756892230576442</v>
      </c>
      <c r="H66" s="47">
        <f t="shared" ref="H66" si="172">+IFERROR(H65/G65-1,"nm")</f>
        <v>0.58014276443867629</v>
      </c>
      <c r="I66" s="47">
        <f>+IFERROR(I65/H65-1,"nm")</f>
        <v>0.3523613963039014</v>
      </c>
      <c r="J66" s="47"/>
      <c r="K66" s="47"/>
      <c r="L66" s="47"/>
      <c r="M66" s="47"/>
      <c r="N66" s="47"/>
    </row>
    <row r="67" spans="1:14" x14ac:dyDescent="0.35">
      <c r="A67" s="46" t="s">
        <v>140</v>
      </c>
      <c r="B67" s="47">
        <f t="shared" ref="B67:H67" si="173">+IFERROR(B65/B$18,"nm")</f>
        <v>0.11091703056768559</v>
      </c>
      <c r="C67" s="47">
        <f t="shared" si="173"/>
        <v>0.12103765917095638</v>
      </c>
      <c r="D67" s="47">
        <f t="shared" si="173"/>
        <v>9.9040483701366977E-2</v>
      </c>
      <c r="E67" s="47">
        <f t="shared" si="173"/>
        <v>0.10683271625715247</v>
      </c>
      <c r="F67" s="47">
        <f t="shared" si="173"/>
        <v>0.12545591749465476</v>
      </c>
      <c r="G67" s="47">
        <f t="shared" si="173"/>
        <v>0.1063932615299641</v>
      </c>
      <c r="H67" s="47">
        <f t="shared" si="173"/>
        <v>0.14174282554281389</v>
      </c>
      <c r="I67" s="47">
        <f>+IFERROR(I65/I$18,"nm")</f>
        <v>0.17942570696888793</v>
      </c>
      <c r="J67" s="47"/>
      <c r="K67" s="47"/>
      <c r="L67" s="47"/>
      <c r="M67" s="47"/>
      <c r="N67" s="47"/>
    </row>
    <row r="68" spans="1:14" s="1" customFormat="1" x14ac:dyDescent="0.35">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9">
        <f>I68*(1+I69)</f>
        <v>253.65359477124184</v>
      </c>
      <c r="K68" s="9">
        <f>J68*(1+I69)</f>
        <v>326.59972660088005</v>
      </c>
      <c r="L68" s="9">
        <f>K68*(1+I69)</f>
        <v>420.52383098283252</v>
      </c>
      <c r="M68" s="9">
        <f>L68*(1+I69)</f>
        <v>541.45878891253608</v>
      </c>
      <c r="N68" s="9">
        <f>M68*(1+I69)</f>
        <v>697.17242755404982</v>
      </c>
    </row>
    <row r="69" spans="1:14" x14ac:dyDescent="0.35">
      <c r="A69" s="46" t="s">
        <v>138</v>
      </c>
      <c r="B69" s="47" t="str">
        <f t="shared" ref="B69" si="174">+IFERROR(B68/A68-1,"nm")</f>
        <v>nm</v>
      </c>
      <c r="C69" s="47">
        <f t="shared" ref="C69" si="175">+IFERROR(C68/B68-1,"nm")</f>
        <v>-1.6949152542372836E-2</v>
      </c>
      <c r="D69" s="47">
        <f t="shared" ref="D69" si="176">+IFERROR(D68/C68-1,"nm")</f>
        <v>-0.25862068965517238</v>
      </c>
      <c r="E69" s="47">
        <f t="shared" ref="E69" si="177">+IFERROR(E68/D68-1,"nm")</f>
        <v>0.39534883720930236</v>
      </c>
      <c r="F69" s="47">
        <f t="shared" ref="F69" si="178">+IFERROR(F68/E68-1,"nm")</f>
        <v>-2.9166666666666674E-2</v>
      </c>
      <c r="G69" s="47">
        <f t="shared" ref="G69" si="179">+IFERROR(G68/F68-1,"nm")</f>
        <v>-0.40343347639484983</v>
      </c>
      <c r="H69" s="47">
        <f t="shared" ref="H69" si="180">+IFERROR(H68/G68-1,"nm")</f>
        <v>0.10071942446043169</v>
      </c>
      <c r="I69" s="47">
        <f>+IFERROR(I68/H68-1,"nm")</f>
        <v>0.28758169934640532</v>
      </c>
      <c r="J69" s="47"/>
      <c r="K69" s="47"/>
      <c r="L69" s="47"/>
      <c r="M69" s="47"/>
      <c r="N69" s="47"/>
    </row>
    <row r="70" spans="1:14" x14ac:dyDescent="0.35">
      <c r="A70" s="46" t="s">
        <v>142</v>
      </c>
      <c r="B70" s="47">
        <f t="shared" ref="B70:H70" si="181">+IFERROR(B68/B$18,"nm")</f>
        <v>1.717612809315866E-2</v>
      </c>
      <c r="C70" s="47">
        <f t="shared" si="181"/>
        <v>1.5713898672446491E-2</v>
      </c>
      <c r="D70" s="47">
        <f t="shared" si="181"/>
        <v>1.1303890641430074E-2</v>
      </c>
      <c r="E70" s="47">
        <f t="shared" si="181"/>
        <v>1.6156176371592057E-2</v>
      </c>
      <c r="F70" s="47">
        <f t="shared" si="181"/>
        <v>1.4652245000628852E-2</v>
      </c>
      <c r="G70" s="47">
        <f t="shared" si="181"/>
        <v>9.5967964650648992E-3</v>
      </c>
      <c r="H70" s="47">
        <f t="shared" si="181"/>
        <v>8.9062227137784496E-3</v>
      </c>
      <c r="I70" s="47">
        <f>+IFERROR(I68/I$18,"nm")</f>
        <v>1.0733939955320656E-2</v>
      </c>
      <c r="J70" s="47"/>
      <c r="K70" s="47"/>
      <c r="L70" s="47"/>
      <c r="M70" s="47"/>
      <c r="N70" s="47"/>
    </row>
    <row r="71" spans="1:14" x14ac:dyDescent="0.35">
      <c r="A71" s="43" t="str">
        <f>Historicals!A138</f>
        <v>Greater China</v>
      </c>
      <c r="B71" s="43"/>
      <c r="C71" s="43"/>
      <c r="D71" s="43"/>
      <c r="E71" s="43"/>
      <c r="F71" s="43"/>
      <c r="G71" s="43"/>
      <c r="H71" s="43"/>
      <c r="I71" s="43"/>
      <c r="J71" s="39"/>
      <c r="K71" s="39"/>
      <c r="L71" s="39"/>
      <c r="M71" s="39"/>
      <c r="N71" s="39"/>
    </row>
    <row r="72" spans="1:14" s="1" customFormat="1" x14ac:dyDescent="0.35">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9">
        <f>I72*(1+I73)</f>
        <v>6870.5921592279856</v>
      </c>
      <c r="K72" s="9">
        <f>J72*(1+I73)</f>
        <v>6254.8080851258874</v>
      </c>
      <c r="L72" s="9">
        <f>K72*(1+I73)</f>
        <v>5694.2143086182232</v>
      </c>
      <c r="M72" s="9">
        <f>L72*(1+I73)</f>
        <v>5183.8643410303657</v>
      </c>
      <c r="N72" s="9">
        <f>M72*(1+I73)</f>
        <v>4719.2550279561119</v>
      </c>
    </row>
    <row r="73" spans="1:14" x14ac:dyDescent="0.35">
      <c r="A73" s="44" t="s">
        <v>138</v>
      </c>
      <c r="B73" s="56" t="str">
        <f t="shared" ref="B73" si="182">+IFERROR(B72/A72-1,"nm")</f>
        <v>nm</v>
      </c>
      <c r="C73" s="55">
        <f t="shared" ref="C73" si="183">+IFERROR(C72/B72-1,"nm")</f>
        <v>0.23410498858819695</v>
      </c>
      <c r="D73" s="55">
        <f t="shared" ref="D73" si="184">+IFERROR(D72/C72-1,"nm")</f>
        <v>0.11941875825627468</v>
      </c>
      <c r="E73" s="55">
        <f t="shared" ref="E73" si="185">+IFERROR(E72/D72-1,"nm")</f>
        <v>0.21170639603493036</v>
      </c>
      <c r="F73" s="55">
        <f t="shared" ref="F73" si="186">+IFERROR(F72/E72-1,"nm")</f>
        <v>0.20919361121932223</v>
      </c>
      <c r="G73" s="55">
        <f t="shared" ref="G73" si="187">+IFERROR(G72/F72-1,"nm")</f>
        <v>7.5869845360824639E-2</v>
      </c>
      <c r="H73" s="55">
        <f t="shared" ref="H73" si="188">+IFERROR(H72/G72-1,"nm")</f>
        <v>0.24120377301991325</v>
      </c>
      <c r="I73" s="55">
        <f t="shared" ref="I73" si="189">+IFERROR(I72/H72-1,"nm")</f>
        <v>-8.9626055488540413E-2</v>
      </c>
      <c r="J73" s="56"/>
      <c r="K73" s="55"/>
      <c r="L73" s="55"/>
      <c r="M73" s="55"/>
      <c r="N73" s="55"/>
    </row>
    <row r="74" spans="1:14" x14ac:dyDescent="0.35">
      <c r="A74" s="45"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c r="J74" s="57">
        <f>I74*(1+I75)</f>
        <v>5103.1760612386915</v>
      </c>
      <c r="K74" s="57">
        <f>J74*(1+I75)</f>
        <v>4808.4205893647795</v>
      </c>
      <c r="L74" s="57">
        <f>K74*(1+I75)</f>
        <v>4530.6899638134382</v>
      </c>
      <c r="M74" s="57">
        <f>L74*(1+I75)</f>
        <v>4269.0008427302682</v>
      </c>
      <c r="N74" s="57">
        <f>M74*(1+I75)</f>
        <v>4022.4266813199606</v>
      </c>
    </row>
    <row r="75" spans="1:14" x14ac:dyDescent="0.35">
      <c r="A75" s="44" t="s">
        <v>138</v>
      </c>
      <c r="B75" s="47" t="str">
        <f>+IFERROR(B74/A74-1,"nm")</f>
        <v>nm</v>
      </c>
      <c r="C75" s="47">
        <f t="shared" ref="C75" si="190">+IFERROR(C74/B74-1,"nm")</f>
        <v>0.28918650793650791</v>
      </c>
      <c r="D75" s="47">
        <f t="shared" ref="D75" si="191">+IFERROR(D74/C74-1,"nm")</f>
        <v>0.12350904193920731</v>
      </c>
      <c r="E75" s="47">
        <f t="shared" ref="E75" si="192">+IFERROR(E74/D74-1,"nm")</f>
        <v>0.19726027397260282</v>
      </c>
      <c r="F75" s="47">
        <f t="shared" ref="F75" si="193">+IFERROR(F74/E74-1,"nm")</f>
        <v>0.21910755148741412</v>
      </c>
      <c r="G75" s="47">
        <f t="shared" ref="G75" si="194">+IFERROR(G74/F74-1,"nm")</f>
        <v>8.7517597372125833E-2</v>
      </c>
      <c r="H75" s="47">
        <f t="shared" ref="H75" si="195">+IFERROR(H74/G74-1,"nm")</f>
        <v>0.24012944983818763</v>
      </c>
      <c r="I75" s="47">
        <f>+IFERROR(I74/H74-1,"nm")</f>
        <v>-5.7759220598469052E-2</v>
      </c>
      <c r="J75" s="47"/>
      <c r="K75" s="47"/>
      <c r="L75" s="47"/>
      <c r="M75" s="47"/>
      <c r="N75" s="47"/>
    </row>
    <row r="76" spans="1:14" x14ac:dyDescent="0.35">
      <c r="A76" s="44"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c r="J76" s="55"/>
      <c r="K76" s="55"/>
      <c r="L76" s="55"/>
      <c r="M76" s="55"/>
      <c r="N76" s="55"/>
    </row>
    <row r="77" spans="1:14" x14ac:dyDescent="0.35">
      <c r="A77" s="44" t="s">
        <v>147</v>
      </c>
      <c r="B77" s="47" t="str">
        <f t="shared" ref="B77:H77" si="196">+IFERROR(B75-B76,"nm")</f>
        <v>nm</v>
      </c>
      <c r="C77" s="47">
        <f t="shared" si="196"/>
        <v>-4.0813492063492107E-2</v>
      </c>
      <c r="D77" s="47">
        <f t="shared" si="196"/>
        <v>-5.6490958060792684E-2</v>
      </c>
      <c r="E77" s="47">
        <f t="shared" si="196"/>
        <v>3.7260273972602814E-2</v>
      </c>
      <c r="F77" s="47">
        <f t="shared" si="196"/>
        <v>-3.0892448512585879E-2</v>
      </c>
      <c r="G77" s="47">
        <f t="shared" si="196"/>
        <v>-3.2482402627874163E-2</v>
      </c>
      <c r="H77" s="47">
        <f t="shared" si="196"/>
        <v>5.0129449838187623E-2</v>
      </c>
      <c r="I77" s="47">
        <f>+IFERROR(I75-I76,"nm")</f>
        <v>4.2240779401530953E-2</v>
      </c>
      <c r="J77" s="47"/>
      <c r="K77" s="47"/>
      <c r="L77" s="47"/>
      <c r="M77" s="47"/>
      <c r="N77" s="47"/>
    </row>
    <row r="78" spans="1:14" x14ac:dyDescent="0.35">
      <c r="A78" s="45"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c r="J78" s="57">
        <f>I78*(1+I79)</f>
        <v>1600.2743928419259</v>
      </c>
      <c r="K78" s="57">
        <f>J78*(1+I79)</f>
        <v>1321.4025450906061</v>
      </c>
      <c r="L78" s="57">
        <f>K78*(1+I79)</f>
        <v>1091.128305234595</v>
      </c>
      <c r="M78" s="57">
        <f>L78*(1+I79)</f>
        <v>900.98281020223487</v>
      </c>
      <c r="N78" s="57">
        <f>M78*(1+I79)</f>
        <v>743.973023507427</v>
      </c>
    </row>
    <row r="79" spans="1:14" x14ac:dyDescent="0.35">
      <c r="A79" s="44" t="s">
        <v>138</v>
      </c>
      <c r="B79" s="47" t="str">
        <f t="shared" ref="B79" si="197">+IFERROR(B78/A78-1,"nm")</f>
        <v>nm</v>
      </c>
      <c r="C79" s="47">
        <f t="shared" ref="C79" si="198">+IFERROR(C78/B78-1,"nm")</f>
        <v>0.14054054054054044</v>
      </c>
      <c r="D79" s="47">
        <f t="shared" ref="D79" si="199">+IFERROR(D78/C78-1,"nm")</f>
        <v>0.12606635071090055</v>
      </c>
      <c r="E79" s="47">
        <f t="shared" ref="E79" si="200">+IFERROR(E78/D78-1,"nm")</f>
        <v>0.26936026936026947</v>
      </c>
      <c r="F79" s="47">
        <f t="shared" ref="F79" si="201">+IFERROR(F78/E78-1,"nm")</f>
        <v>0.19893899204244025</v>
      </c>
      <c r="G79" s="47">
        <f t="shared" ref="G79" si="202">+IFERROR(G78/F78-1,"nm")</f>
        <v>4.8672566371681381E-2</v>
      </c>
      <c r="H79" s="47">
        <f t="shared" ref="H79" si="203">+IFERROR(H78/G78-1,"nm")</f>
        <v>0.2378691983122363</v>
      </c>
      <c r="I79" s="47">
        <f>+IFERROR(I78/H78-1,"nm")</f>
        <v>-0.17426501917341286</v>
      </c>
      <c r="J79" s="47"/>
      <c r="K79" s="47"/>
      <c r="L79" s="47"/>
      <c r="M79" s="47"/>
      <c r="N79" s="47"/>
    </row>
    <row r="80" spans="1:14" x14ac:dyDescent="0.35">
      <c r="A80" s="44"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c r="J80" s="55"/>
      <c r="K80" s="55"/>
      <c r="L80" s="55"/>
      <c r="M80" s="55"/>
      <c r="N80" s="55"/>
    </row>
    <row r="81" spans="1:14" x14ac:dyDescent="0.35">
      <c r="A81" s="44" t="s">
        <v>147</v>
      </c>
      <c r="B81" s="47" t="str">
        <f t="shared" ref="B81:H81" si="204">+IFERROR(B79-B80,"nm")</f>
        <v>nm</v>
      </c>
      <c r="C81" s="47">
        <f t="shared" si="204"/>
        <v>-2.9459459459459575E-2</v>
      </c>
      <c r="D81" s="47">
        <f t="shared" si="204"/>
        <v>-5.3933649289099439E-2</v>
      </c>
      <c r="E81" s="47">
        <f t="shared" si="204"/>
        <v>3.9360269360269456E-2</v>
      </c>
      <c r="F81" s="47">
        <f t="shared" si="204"/>
        <v>-3.1061007957559755E-2</v>
      </c>
      <c r="G81" s="47">
        <f t="shared" si="204"/>
        <v>-3.1327433628318621E-2</v>
      </c>
      <c r="H81" s="47">
        <f t="shared" si="204"/>
        <v>4.7869198312236294E-2</v>
      </c>
      <c r="I81" s="47">
        <f>+IFERROR(I79-I80,"nm")</f>
        <v>3.5734980826587132E-2</v>
      </c>
      <c r="J81" s="47"/>
      <c r="K81" s="47"/>
      <c r="L81" s="47"/>
      <c r="M81" s="47"/>
      <c r="N81" s="47"/>
    </row>
    <row r="82" spans="1:14" x14ac:dyDescent="0.35">
      <c r="A82" s="45" t="s">
        <v>113</v>
      </c>
      <c r="B82">
        <f>Historicals!B120</f>
        <v>126</v>
      </c>
      <c r="C82">
        <f>Historicals!C120</f>
        <v>131</v>
      </c>
      <c r="D82">
        <f>Historicals!D120</f>
        <v>129</v>
      </c>
      <c r="E82">
        <f>Historicals!E120</f>
        <v>130</v>
      </c>
      <c r="F82">
        <f>Historicals!F120</f>
        <v>138</v>
      </c>
      <c r="G82">
        <f>Historicals!G120</f>
        <v>148</v>
      </c>
      <c r="H82">
        <f>Historicals!H120</f>
        <v>195</v>
      </c>
      <c r="I82">
        <f>Historicals!I120</f>
        <v>193</v>
      </c>
      <c r="J82" s="57">
        <f>I82*(1+I83)</f>
        <v>191.02051282051283</v>
      </c>
      <c r="K82" s="57">
        <f>J82*(1+I83)</f>
        <v>189.06132807363579</v>
      </c>
      <c r="L82" s="57">
        <f>K82*(1+I83)</f>
        <v>187.12223752929083</v>
      </c>
      <c r="M82" s="57">
        <f>L82*(1+I83)</f>
        <v>185.20303509309298</v>
      </c>
      <c r="N82" s="57">
        <f>M82*(1+I83)</f>
        <v>183.30351678444589</v>
      </c>
    </row>
    <row r="83" spans="1:14" x14ac:dyDescent="0.35">
      <c r="A83" s="44" t="s">
        <v>138</v>
      </c>
      <c r="B83" s="47" t="str">
        <f t="shared" ref="B83" si="205">+IFERROR(B82/A82-1,"nm")</f>
        <v>nm</v>
      </c>
      <c r="C83" s="47">
        <f t="shared" ref="C83" si="206">+IFERROR(C82/B82-1,"nm")</f>
        <v>3.9682539682539764E-2</v>
      </c>
      <c r="D83" s="47">
        <f t="shared" ref="D83" si="207">+IFERROR(D82/C82-1,"nm")</f>
        <v>-1.5267175572519109E-2</v>
      </c>
      <c r="E83" s="47">
        <f t="shared" ref="E83" si="208">+IFERROR(E82/D82-1,"nm")</f>
        <v>7.7519379844961378E-3</v>
      </c>
      <c r="F83" s="47">
        <f t="shared" ref="F83" si="209">+IFERROR(F82/E82-1,"nm")</f>
        <v>6.1538461538461542E-2</v>
      </c>
      <c r="G83" s="47">
        <f t="shared" ref="G83" si="210">+IFERROR(G82/F82-1,"nm")</f>
        <v>7.2463768115942129E-2</v>
      </c>
      <c r="H83" s="47">
        <f t="shared" ref="H83" si="211">+IFERROR(H82/G82-1,"nm")</f>
        <v>0.31756756756756754</v>
      </c>
      <c r="I83" s="47">
        <f>+IFERROR(I82/H82-1,"nm")</f>
        <v>-1.025641025641022E-2</v>
      </c>
      <c r="J83" s="47"/>
      <c r="K83" s="47"/>
      <c r="L83" s="47"/>
      <c r="M83" s="47"/>
      <c r="N83" s="47"/>
    </row>
    <row r="84" spans="1:14" x14ac:dyDescent="0.35">
      <c r="A84" s="44"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c r="J84" s="55"/>
      <c r="K84" s="55"/>
      <c r="L84" s="55"/>
      <c r="M84" s="55"/>
      <c r="N84" s="55"/>
    </row>
    <row r="85" spans="1:14" x14ac:dyDescent="0.35">
      <c r="A85" s="44" t="s">
        <v>147</v>
      </c>
      <c r="B85" s="47" t="str">
        <f t="shared" ref="B85:H85" si="212">+IFERROR(B83-B84,"nm")</f>
        <v>nm</v>
      </c>
      <c r="C85" s="47">
        <f t="shared" si="212"/>
        <v>-3.0317460317460243E-2</v>
      </c>
      <c r="D85" s="47">
        <f t="shared" si="212"/>
        <v>-4.5267175572519108E-2</v>
      </c>
      <c r="E85" s="47">
        <f t="shared" si="212"/>
        <v>1.775193798449614E-2</v>
      </c>
      <c r="F85" s="47">
        <f t="shared" si="212"/>
        <v>-1.846153846153846E-2</v>
      </c>
      <c r="G85" s="47">
        <f t="shared" si="212"/>
        <v>-3.7536231884057872E-2</v>
      </c>
      <c r="H85" s="47">
        <f t="shared" si="212"/>
        <v>5.7567567567567535E-2</v>
      </c>
      <c r="I85" s="47">
        <f>+IFERROR(I83-I84,"nm")</f>
        <v>4.9743589743589778E-2</v>
      </c>
      <c r="J85" s="47"/>
      <c r="K85" s="47"/>
      <c r="L85" s="47"/>
      <c r="M85" s="47"/>
      <c r="N85" s="47"/>
    </row>
    <row r="86" spans="1:14" s="1" customFormat="1" x14ac:dyDescent="0.35">
      <c r="A86" s="9" t="s">
        <v>139</v>
      </c>
      <c r="B86" s="1">
        <f>B89+B92</f>
        <v>1039</v>
      </c>
      <c r="C86" s="1">
        <f t="shared" ref="C86:I86" si="213">C89+C92</f>
        <v>1420</v>
      </c>
      <c r="D86" s="1">
        <f t="shared" si="213"/>
        <v>1561</v>
      </c>
      <c r="E86" s="1">
        <f t="shared" si="213"/>
        <v>1863</v>
      </c>
      <c r="F86" s="1">
        <f t="shared" si="213"/>
        <v>2426</v>
      </c>
      <c r="G86" s="1">
        <f t="shared" si="213"/>
        <v>2534</v>
      </c>
      <c r="H86" s="1">
        <f t="shared" si="213"/>
        <v>3289</v>
      </c>
      <c r="I86" s="1">
        <f t="shared" si="213"/>
        <v>2406</v>
      </c>
      <c r="J86" s="9">
        <f>I86*(1+I87)</f>
        <v>1760.0595925813316</v>
      </c>
      <c r="K86" s="9">
        <f>J86*(1+I87)</f>
        <v>1287.5352325176905</v>
      </c>
      <c r="L86" s="9">
        <f>K86*(1+I87)</f>
        <v>941.8697991600983</v>
      </c>
      <c r="M86" s="9">
        <f>L86*(1+I87)</f>
        <v>689.00539275743279</v>
      </c>
      <c r="N86" s="9">
        <f>M86*(1+I87)</f>
        <v>504.02766037530654</v>
      </c>
    </row>
    <row r="87" spans="1:14" x14ac:dyDescent="0.35">
      <c r="A87" s="46" t="s">
        <v>138</v>
      </c>
      <c r="B87" s="47" t="str">
        <f t="shared" ref="B87" si="214">+IFERROR(B86/A86-1,"nm")</f>
        <v>nm</v>
      </c>
      <c r="C87" s="47">
        <f t="shared" ref="C87" si="215">+IFERROR(C86/B86-1,"nm")</f>
        <v>0.36669874879692022</v>
      </c>
      <c r="D87" s="47">
        <f t="shared" ref="D87" si="216">+IFERROR(D86/C86-1,"nm")</f>
        <v>9.9295774647887303E-2</v>
      </c>
      <c r="E87" s="47">
        <f t="shared" ref="E87" si="217">+IFERROR(E86/D86-1,"nm")</f>
        <v>0.19346572709801402</v>
      </c>
      <c r="F87" s="47">
        <f t="shared" ref="F87" si="218">+IFERROR(F86/E86-1,"nm")</f>
        <v>0.3022007514761138</v>
      </c>
      <c r="G87" s="47">
        <f t="shared" ref="G87" si="219">+IFERROR(G86/F86-1,"nm")</f>
        <v>4.4517724649629109E-2</v>
      </c>
      <c r="H87" s="47">
        <f t="shared" ref="H87" si="220">+IFERROR(H86/G86-1,"nm")</f>
        <v>0.29794790844514596</v>
      </c>
      <c r="I87" s="47">
        <f>+IFERROR(I86/H86-1,"nm")</f>
        <v>-0.26847065977500761</v>
      </c>
      <c r="J87" s="47"/>
      <c r="K87" s="47"/>
      <c r="L87" s="47"/>
      <c r="M87" s="47"/>
      <c r="N87" s="47"/>
    </row>
    <row r="88" spans="1:14" x14ac:dyDescent="0.35">
      <c r="A88" s="46" t="s">
        <v>140</v>
      </c>
      <c r="B88" s="47">
        <f t="shared" ref="B88:H88" si="221">+IFERROR(B86/B$18,"nm")</f>
        <v>7.5618631732168845E-2</v>
      </c>
      <c r="C88" s="47">
        <f t="shared" si="221"/>
        <v>9.6179897046870771E-2</v>
      </c>
      <c r="D88" s="47">
        <f t="shared" si="221"/>
        <v>0.10258937960042061</v>
      </c>
      <c r="E88" s="47">
        <f t="shared" si="221"/>
        <v>0.12541231908448333</v>
      </c>
      <c r="F88" s="47">
        <f t="shared" si="221"/>
        <v>0.15255942648723431</v>
      </c>
      <c r="G88" s="47">
        <f t="shared" si="221"/>
        <v>0.17495167080916874</v>
      </c>
      <c r="H88" s="47">
        <f t="shared" si="221"/>
        <v>0.19145468304325047</v>
      </c>
      <c r="I88" s="47">
        <f>+IFERROR(I86/I$18,"nm")</f>
        <v>0.13109573366752031</v>
      </c>
      <c r="J88" s="47"/>
      <c r="K88" s="47"/>
      <c r="L88" s="47"/>
      <c r="M88" s="47"/>
      <c r="N88" s="47"/>
    </row>
    <row r="89" spans="1:14" s="1" customFormat="1" x14ac:dyDescent="0.35">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9">
        <f>I89*(1+I90)</f>
        <v>36.543478260869563</v>
      </c>
      <c r="K89" s="9">
        <f>J89*(1+I90)</f>
        <v>32.571361058601127</v>
      </c>
      <c r="L89" s="9">
        <f>K89*(1+I90)</f>
        <v>29.030995726144482</v>
      </c>
      <c r="M89" s="9">
        <f>L89*(1+I90)</f>
        <v>25.875452712433123</v>
      </c>
      <c r="N89" s="9">
        <f>M89*(1+I90)</f>
        <v>23.062903504559955</v>
      </c>
    </row>
    <row r="90" spans="1:14" x14ac:dyDescent="0.35">
      <c r="A90" s="46" t="s">
        <v>138</v>
      </c>
      <c r="B90" s="47" t="str">
        <f t="shared" ref="B90" si="222">+IFERROR(B89/A89-1,"nm")</f>
        <v>nm</v>
      </c>
      <c r="C90" s="47">
        <f t="shared" ref="C90" si="223">+IFERROR(C89/B89-1,"nm")</f>
        <v>4.3478260869565188E-2</v>
      </c>
      <c r="D90" s="47">
        <f t="shared" ref="D90" si="224">+IFERROR(D89/C89-1,"nm")</f>
        <v>0.125</v>
      </c>
      <c r="E90" s="47">
        <f t="shared" ref="E90" si="225">+IFERROR(E89/D89-1,"nm")</f>
        <v>3.7037037037036979E-2</v>
      </c>
      <c r="F90" s="47">
        <f t="shared" ref="F90" si="226">+IFERROR(F89/E89-1,"nm")</f>
        <v>-0.1071428571428571</v>
      </c>
      <c r="G90" s="47">
        <f t="shared" ref="G90" si="227">+IFERROR(G89/F89-1,"nm")</f>
        <v>-0.12</v>
      </c>
      <c r="H90" s="47">
        <f t="shared" ref="H90" si="228">+IFERROR(H89/G89-1,"nm")</f>
        <v>4.5454545454545414E-2</v>
      </c>
      <c r="I90" s="47">
        <f>+IFERROR(I89/H89-1,"nm")</f>
        <v>-0.10869565217391308</v>
      </c>
      <c r="J90" s="47"/>
      <c r="K90" s="47"/>
      <c r="L90" s="47"/>
      <c r="M90" s="47"/>
      <c r="N90" s="47"/>
    </row>
    <row r="91" spans="1:14" x14ac:dyDescent="0.35">
      <c r="A91" s="46" t="s">
        <v>142</v>
      </c>
      <c r="B91" s="47">
        <f t="shared" ref="B91:H91" si="229">+IFERROR(B89/B$18,"nm")</f>
        <v>3.3478893740902477E-3</v>
      </c>
      <c r="C91" s="47">
        <f t="shared" si="229"/>
        <v>3.251151449471688E-3</v>
      </c>
      <c r="D91" s="47">
        <f t="shared" si="229"/>
        <v>3.5488958990536278E-3</v>
      </c>
      <c r="E91" s="47">
        <f t="shared" si="229"/>
        <v>3.7697744867048132E-3</v>
      </c>
      <c r="F91" s="47">
        <f t="shared" si="229"/>
        <v>3.1442585838259338E-3</v>
      </c>
      <c r="G91" s="47">
        <f t="shared" si="229"/>
        <v>3.0378348522507597E-3</v>
      </c>
      <c r="H91" s="47">
        <f t="shared" si="229"/>
        <v>2.6776878747307759E-3</v>
      </c>
      <c r="I91" s="47">
        <f>+IFERROR(I89/I$18,"nm")</f>
        <v>2.2339671988230807E-3</v>
      </c>
      <c r="J91" s="47"/>
      <c r="K91" s="47"/>
      <c r="L91" s="47"/>
      <c r="M91" s="47"/>
      <c r="N91" s="47"/>
    </row>
    <row r="92" spans="1:14" s="1" customFormat="1" x14ac:dyDescent="0.35">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9">
        <f>I92*(1+I93)</f>
        <v>1724.7070613629355</v>
      </c>
      <c r="K92" s="9">
        <f>J92*(1+I93)</f>
        <v>1257.7650940867538</v>
      </c>
      <c r="L92" s="9">
        <f>K92*(1+I93)</f>
        <v>917.24158110242763</v>
      </c>
      <c r="M92" s="9">
        <f>L92*(1+I93)</f>
        <v>668.91037289770009</v>
      </c>
      <c r="N92" s="9">
        <f>M92*(1+I93)</f>
        <v>487.81160404041339</v>
      </c>
    </row>
    <row r="93" spans="1:14" x14ac:dyDescent="0.35">
      <c r="A93" s="46" t="s">
        <v>138</v>
      </c>
      <c r="B93" s="47" t="str">
        <f t="shared" ref="B93" si="230">+IFERROR(B92/A92-1,"nm")</f>
        <v>nm</v>
      </c>
      <c r="C93" s="47">
        <f t="shared" ref="C93" si="231">+IFERROR(C92/B92-1,"nm")</f>
        <v>0.38167170191339372</v>
      </c>
      <c r="D93" s="47">
        <f t="shared" ref="D93" si="232">+IFERROR(D92/C92-1,"nm")</f>
        <v>9.8396501457725938E-2</v>
      </c>
      <c r="E93" s="47">
        <f t="shared" ref="E93" si="233">+IFERROR(E92/D92-1,"nm")</f>
        <v>0.19907100199071004</v>
      </c>
      <c r="F93" s="47">
        <f t="shared" ref="F93" si="234">+IFERROR(F92/E92-1,"nm")</f>
        <v>0.31488655229662421</v>
      </c>
      <c r="G93" s="47">
        <f t="shared" ref="G93" si="235">+IFERROR(G92/F92-1,"nm")</f>
        <v>4.7979797979798011E-2</v>
      </c>
      <c r="H93" s="47">
        <f t="shared" ref="H93" si="236">+IFERROR(H92/G92-1,"nm")</f>
        <v>0.30240963855421676</v>
      </c>
      <c r="I93" s="47">
        <f>+IFERROR(I92/H92-1,"nm")</f>
        <v>-0.27073697193956214</v>
      </c>
      <c r="J93" s="47"/>
      <c r="K93" s="47"/>
      <c r="L93" s="47"/>
      <c r="M93" s="47"/>
      <c r="N93" s="47"/>
    </row>
    <row r="94" spans="1:14" x14ac:dyDescent="0.35">
      <c r="A94" s="46" t="s">
        <v>140</v>
      </c>
      <c r="B94" s="47">
        <f t="shared" ref="B94:H94" si="237">+IFERROR(B92/B$18,"nm")</f>
        <v>7.2270742358078607E-2</v>
      </c>
      <c r="C94" s="47">
        <f t="shared" si="237"/>
        <v>9.2928745597399082E-2</v>
      </c>
      <c r="D94" s="47">
        <f t="shared" si="237"/>
        <v>9.9040483701366977E-2</v>
      </c>
      <c r="E94" s="47">
        <f t="shared" si="237"/>
        <v>0.12164254459777853</v>
      </c>
      <c r="F94" s="47">
        <f t="shared" si="237"/>
        <v>0.14941516790340836</v>
      </c>
      <c r="G94" s="47">
        <f t="shared" si="237"/>
        <v>0.17191383595691798</v>
      </c>
      <c r="H94" s="47">
        <f t="shared" si="237"/>
        <v>0.1887769951685197</v>
      </c>
      <c r="I94" s="47">
        <f>+IFERROR(I92/I$18,"nm")</f>
        <v>0.12886176646869721</v>
      </c>
      <c r="J94" s="47"/>
      <c r="K94" s="47"/>
      <c r="L94" s="47"/>
      <c r="M94" s="47"/>
      <c r="N94" s="47"/>
    </row>
    <row r="95" spans="1:14" s="1" customFormat="1" x14ac:dyDescent="0.35">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9">
        <f>I95*(1+I96)</f>
        <v>64.723404255319153</v>
      </c>
      <c r="K95" s="9">
        <f>J95*(1+I96)</f>
        <v>53.706654594839293</v>
      </c>
      <c r="L95" s="9">
        <f>K95*(1+I96)</f>
        <v>44.565096365930479</v>
      </c>
      <c r="M95" s="9">
        <f>L95*(1+I96)</f>
        <v>36.979548048325292</v>
      </c>
      <c r="N95" s="9">
        <f>M95*(1+I96)</f>
        <v>30.68515689116354</v>
      </c>
    </row>
    <row r="96" spans="1:14" x14ac:dyDescent="0.35">
      <c r="A96" s="46" t="s">
        <v>138</v>
      </c>
      <c r="B96" s="47" t="str">
        <f t="shared" ref="B96" si="238">+IFERROR(B95/A95-1,"nm")</f>
        <v>nm</v>
      </c>
      <c r="C96" s="47">
        <f t="shared" ref="C96" si="239">+IFERROR(C95/B95-1,"nm")</f>
        <v>-0.3623188405797102</v>
      </c>
      <c r="D96" s="47">
        <f t="shared" ref="D96" si="240">+IFERROR(D95/C95-1,"nm")</f>
        <v>0.15909090909090917</v>
      </c>
      <c r="E96" s="47">
        <f t="shared" ref="E96" si="241">+IFERROR(E95/D95-1,"nm")</f>
        <v>0.49019607843137258</v>
      </c>
      <c r="F96" s="47">
        <f t="shared" ref="F96" si="242">+IFERROR(F95/E95-1,"nm")</f>
        <v>-0.35526315789473684</v>
      </c>
      <c r="G96" s="47">
        <f t="shared" ref="G96" si="243">+IFERROR(G95/F95-1,"nm")</f>
        <v>-0.4285714285714286</v>
      </c>
      <c r="H96" s="47">
        <f t="shared" ref="H96" si="244">+IFERROR(H95/G95-1,"nm")</f>
        <v>2.3571428571428572</v>
      </c>
      <c r="I96" s="47">
        <f>+IFERROR(I95/H95-1,"nm")</f>
        <v>-0.17021276595744683</v>
      </c>
      <c r="J96" s="47"/>
      <c r="K96" s="47"/>
      <c r="L96" s="47"/>
      <c r="M96" s="47"/>
      <c r="N96" s="47"/>
    </row>
    <row r="97" spans="1:14" x14ac:dyDescent="0.35">
      <c r="A97" s="46" t="s">
        <v>142</v>
      </c>
      <c r="B97" s="47">
        <f t="shared" ref="B97:H97" si="245">+IFERROR(B95/B$18,"nm")</f>
        <v>5.0218340611353713E-3</v>
      </c>
      <c r="C97" s="47">
        <f t="shared" si="245"/>
        <v>2.980222162015714E-3</v>
      </c>
      <c r="D97" s="47">
        <f t="shared" si="245"/>
        <v>3.3517350157728706E-3</v>
      </c>
      <c r="E97" s="47">
        <f t="shared" si="245"/>
        <v>5.1161225176708175E-3</v>
      </c>
      <c r="F97" s="47">
        <f t="shared" si="245"/>
        <v>3.081373412149415E-3</v>
      </c>
      <c r="G97" s="47">
        <f t="shared" si="245"/>
        <v>1.9331676332504833E-3</v>
      </c>
      <c r="H97" s="47">
        <f t="shared" si="245"/>
        <v>5.4717969614063678E-3</v>
      </c>
      <c r="I97" s="47">
        <f>+IFERROR(I95/I$18,"nm")</f>
        <v>4.2499863782487881E-3</v>
      </c>
      <c r="J97" s="47"/>
      <c r="K97" s="47"/>
      <c r="L97" s="47"/>
      <c r="M97" s="47"/>
      <c r="N97" s="47"/>
    </row>
    <row r="98" spans="1:14" x14ac:dyDescent="0.35">
      <c r="A98" s="43" t="str">
        <f>Historicals!A139</f>
        <v>Asia Pacific &amp; Latin America</v>
      </c>
      <c r="B98" s="43"/>
      <c r="C98" s="43"/>
      <c r="D98" s="43"/>
      <c r="E98" s="43"/>
      <c r="F98" s="43"/>
      <c r="G98" s="43"/>
      <c r="H98" s="43"/>
      <c r="I98" s="43"/>
      <c r="J98" s="39"/>
      <c r="K98" s="39"/>
      <c r="L98" s="39"/>
      <c r="M98" s="39"/>
      <c r="N98" s="39"/>
    </row>
    <row r="99" spans="1:14" s="1" customFormat="1" x14ac:dyDescent="0.35">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9">
        <f>I99*(1+I100)</f>
        <v>6637.0999438517683</v>
      </c>
      <c r="K99" s="9">
        <f>J99*(1+I100)</f>
        <v>7397.3292467971696</v>
      </c>
      <c r="L99" s="9">
        <f>K99*(1+I100)</f>
        <v>8244.6370325055486</v>
      </c>
      <c r="M99" s="9">
        <f>L99*(1+I100)</f>
        <v>9188.9974786768744</v>
      </c>
      <c r="N99" s="9">
        <f>M99*(1+I100)</f>
        <v>10241.527229182255</v>
      </c>
    </row>
    <row r="100" spans="1:14" x14ac:dyDescent="0.35">
      <c r="A100" s="44" t="s">
        <v>138</v>
      </c>
      <c r="B100" s="56" t="str">
        <f t="shared" ref="B100" si="246">+IFERROR(B99/A99-1,"nm")</f>
        <v>nm</v>
      </c>
      <c r="C100" s="55">
        <f t="shared" ref="C100" si="247">+IFERROR(C99/B99-1,"nm")</f>
        <v>-1.783795400816679E-2</v>
      </c>
      <c r="D100" s="55">
        <f t="shared" ref="D100" si="248">+IFERROR(D99/C99-1,"nm")</f>
        <v>3.6542669584245013E-2</v>
      </c>
      <c r="E100" s="55">
        <f t="shared" ref="E100" si="249">+IFERROR(E99/D99-1,"nm")</f>
        <v>9.0563647878403986E-2</v>
      </c>
      <c r="F100" s="55">
        <f t="shared" ref="F100" si="250">+IFERROR(F99/E99-1,"nm")</f>
        <v>1.7034456058846237E-2</v>
      </c>
      <c r="G100" s="55">
        <f t="shared" ref="G100" si="251">+IFERROR(G99/F99-1,"nm")</f>
        <v>-4.3014845831747195E-2</v>
      </c>
      <c r="H100" s="55">
        <f t="shared" ref="H100" si="252">+IFERROR(H99/G99-1,"nm")</f>
        <v>6.2649164677804237E-2</v>
      </c>
      <c r="I100" s="55">
        <f t="shared" ref="I100" si="253">+IFERROR(I99/H99-1,"nm")</f>
        <v>0.11454239191465465</v>
      </c>
      <c r="J100" s="55"/>
      <c r="K100" s="55"/>
      <c r="L100" s="55"/>
      <c r="M100" s="55"/>
      <c r="N100" s="55"/>
    </row>
    <row r="101" spans="1:14" x14ac:dyDescent="0.35">
      <c r="A101" s="45"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c r="J101" s="57">
        <f>I101*(1+I102)</f>
        <v>4618.8360207707019</v>
      </c>
      <c r="K101" s="57">
        <f>J101*(1+I102)</f>
        <v>5189.4055428773854</v>
      </c>
      <c r="L101" s="57">
        <f>K101*(1+I102)</f>
        <v>5830.4580996908799</v>
      </c>
      <c r="M101" s="57">
        <f>L101*(1+I102)</f>
        <v>6550.7005323392195</v>
      </c>
      <c r="N101" s="57">
        <f>M101*(1+I102)</f>
        <v>7359.9152469107757</v>
      </c>
    </row>
    <row r="102" spans="1:14" x14ac:dyDescent="0.35">
      <c r="A102" s="44" t="s">
        <v>138</v>
      </c>
      <c r="B102" s="47" t="str">
        <f t="shared" ref="B102" si="254">+IFERROR(B101/A101-1,"nm")</f>
        <v>nm</v>
      </c>
      <c r="C102" s="47">
        <f t="shared" ref="C102" si="255">+IFERROR(C101/B101-1,"nm")</f>
        <v>4.2030391205949424E-3</v>
      </c>
      <c r="D102" s="47">
        <f t="shared" ref="D102" si="256">+IFERROR(D101/C101-1,"nm")</f>
        <v>5.7630392788152074E-2</v>
      </c>
      <c r="E102" s="47">
        <f t="shared" ref="E102" si="257">+IFERROR(E101/D101-1,"nm")</f>
        <v>8.8280060882800715E-2</v>
      </c>
      <c r="F102" s="47">
        <f t="shared" ref="F102" si="258">+IFERROR(F101/E101-1,"nm")</f>
        <v>1.3146853146853044E-2</v>
      </c>
      <c r="G102" s="47">
        <f t="shared" ref="G102" si="259">+IFERROR(G101/F101-1,"nm")</f>
        <v>-4.7763666482606326E-2</v>
      </c>
      <c r="H102" s="47">
        <f t="shared" ref="H102" si="260">+IFERROR(H101/G101-1,"nm")</f>
        <v>6.0887213685126174E-2</v>
      </c>
      <c r="I102" s="47">
        <f>+IFERROR(I101/H101-1,"nm")</f>
        <v>0.12353101940420874</v>
      </c>
      <c r="J102" s="47"/>
      <c r="K102" s="47"/>
      <c r="L102" s="47"/>
      <c r="M102" s="47"/>
      <c r="N102" s="47"/>
    </row>
    <row r="103" spans="1:14" x14ac:dyDescent="0.35">
      <c r="A103" s="44"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c r="J103" s="55"/>
      <c r="K103" s="55"/>
      <c r="L103" s="55"/>
      <c r="M103" s="55"/>
      <c r="N103" s="55"/>
    </row>
    <row r="104" spans="1:14" x14ac:dyDescent="0.35">
      <c r="A104" s="44" t="s">
        <v>147</v>
      </c>
      <c r="B104" s="47" t="str">
        <f t="shared" ref="B104:H104" si="261">+IFERROR(B102-B103,"nm")</f>
        <v>nm</v>
      </c>
      <c r="C104" s="47">
        <f t="shared" si="261"/>
        <v>-0.47579696087940504</v>
      </c>
      <c r="D104" s="47">
        <f t="shared" si="261"/>
        <v>-0.18236960721184792</v>
      </c>
      <c r="E104" s="47">
        <f t="shared" si="261"/>
        <v>-1.7199391171992817E-3</v>
      </c>
      <c r="F104" s="47">
        <f t="shared" si="261"/>
        <v>-0.10685314685314695</v>
      </c>
      <c r="G104" s="47">
        <f t="shared" si="261"/>
        <v>-4.7763666482606326E-2</v>
      </c>
      <c r="H104" s="47">
        <f t="shared" si="261"/>
        <v>-1.9112786314873828E-2</v>
      </c>
      <c r="I104" s="47">
        <f>+IFERROR(I102-I103,"nm")</f>
        <v>-4.646898059579127E-2</v>
      </c>
      <c r="J104" s="47"/>
      <c r="K104" s="47"/>
      <c r="L104" s="47"/>
      <c r="M104" s="47"/>
      <c r="N104" s="47"/>
    </row>
    <row r="105" spans="1:14" x14ac:dyDescent="0.35">
      <c r="A105" s="45"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c r="J105" s="57">
        <f>I105*(1+I106)</f>
        <v>1735.0066934404285</v>
      </c>
      <c r="K105" s="57">
        <f>J105*(1+I106)</f>
        <v>1869.7193952068876</v>
      </c>
      <c r="L105" s="57">
        <f>K105*(1+I106)</f>
        <v>2014.8917177262981</v>
      </c>
      <c r="M105" s="57">
        <f>L105*(1+I106)</f>
        <v>2171.3357868402545</v>
      </c>
      <c r="N105" s="57">
        <f>M105*(1+I106)</f>
        <v>2339.9267850152678</v>
      </c>
    </row>
    <row r="106" spans="1:14" x14ac:dyDescent="0.35">
      <c r="A106" s="44" t="s">
        <v>138</v>
      </c>
      <c r="B106" s="47" t="str">
        <f t="shared" ref="B106" si="262">+IFERROR(B105/A105-1,"nm")</f>
        <v>nm</v>
      </c>
      <c r="C106" s="47">
        <f t="shared" ref="C106" si="263">+IFERROR(C105/B105-1,"nm")</f>
        <v>-6.0751398880895313E-2</v>
      </c>
      <c r="D106" s="47">
        <f t="shared" ref="D106" si="264">+IFERROR(D105/C105-1,"nm")</f>
        <v>8.5106382978723527E-3</v>
      </c>
      <c r="E106" s="47">
        <f t="shared" ref="E106" si="265">+IFERROR(E105/D105-1,"nm")</f>
        <v>0.13670886075949373</v>
      </c>
      <c r="F106" s="47">
        <f t="shared" ref="F106" si="266">+IFERROR(F105/E105-1,"nm")</f>
        <v>3.563474387527843E-2</v>
      </c>
      <c r="G106" s="47">
        <f t="shared" ref="G106" si="267">+IFERROR(G105/F105-1,"nm")</f>
        <v>-2.1505376344086002E-2</v>
      </c>
      <c r="H106" s="47">
        <f t="shared" ref="H106" si="268">+IFERROR(H105/G105-1,"nm")</f>
        <v>9.4505494505494614E-2</v>
      </c>
      <c r="I106" s="47">
        <f>+IFERROR(I105/H105-1,"nm")</f>
        <v>7.7643908969210251E-2</v>
      </c>
      <c r="J106" s="47"/>
      <c r="K106" s="47"/>
      <c r="L106" s="47"/>
      <c r="M106" s="47"/>
      <c r="N106" s="47"/>
    </row>
    <row r="107" spans="1:14" x14ac:dyDescent="0.35">
      <c r="A107" s="44"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c r="J107" s="55"/>
      <c r="K107" s="55"/>
      <c r="L107" s="55"/>
      <c r="M107" s="55"/>
      <c r="N107" s="55"/>
    </row>
    <row r="108" spans="1:14" x14ac:dyDescent="0.35">
      <c r="A108" s="44" t="s">
        <v>147</v>
      </c>
      <c r="B108" s="47" t="str">
        <f t="shared" ref="B108:H108" si="269">+IFERROR(B106-B107,"nm")</f>
        <v>nm</v>
      </c>
      <c r="C108" s="47">
        <f t="shared" si="269"/>
        <v>-0.22075139888089532</v>
      </c>
      <c r="D108" s="47">
        <f t="shared" si="269"/>
        <v>-0.17148936170212764</v>
      </c>
      <c r="E108" s="47">
        <f t="shared" si="269"/>
        <v>-1.3291139240506261E-2</v>
      </c>
      <c r="F108" s="47">
        <f t="shared" si="269"/>
        <v>-0.11436525612472156</v>
      </c>
      <c r="G108" s="47">
        <f t="shared" si="269"/>
        <v>-4.1505376344086006E-2</v>
      </c>
      <c r="H108" s="47">
        <f t="shared" si="269"/>
        <v>-5.4945054945053917E-3</v>
      </c>
      <c r="I108" s="47">
        <f>+IFERROR(I106-I107,"nm")</f>
        <v>-4.2356091030789744E-2</v>
      </c>
      <c r="J108" s="47"/>
      <c r="K108" s="47"/>
      <c r="L108" s="47"/>
      <c r="M108" s="47"/>
      <c r="N108" s="47"/>
    </row>
    <row r="109" spans="1:14" x14ac:dyDescent="0.35">
      <c r="A109" s="45"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c r="J109" s="57">
        <f>I109*(1+I110)</f>
        <v>288.18947368421055</v>
      </c>
      <c r="K109" s="57">
        <f>J109*(1+I110)</f>
        <v>354.9280886426593</v>
      </c>
      <c r="L109" s="57">
        <f>K109*(1+I110)</f>
        <v>437.12196180201198</v>
      </c>
      <c r="M109" s="57">
        <f>L109*(1+I110)</f>
        <v>538.35020558774113</v>
      </c>
      <c r="N109" s="57">
        <f>M109*(1+I110)</f>
        <v>663.0207795133233</v>
      </c>
    </row>
    <row r="110" spans="1:14" x14ac:dyDescent="0.35">
      <c r="A110" s="44" t="s">
        <v>138</v>
      </c>
      <c r="B110" s="47" t="str">
        <f t="shared" ref="B110" si="270">+IFERROR(B109/A109-1,"nm")</f>
        <v>nm</v>
      </c>
      <c r="C110" s="47">
        <f t="shared" ref="C110" si="271">+IFERROR(C109/B109-1,"nm")</f>
        <v>-6.4724919093851141E-2</v>
      </c>
      <c r="D110" s="47">
        <f t="shared" ref="D110" si="272">+IFERROR(D109/C109-1,"nm")</f>
        <v>-7.6124567474048388E-2</v>
      </c>
      <c r="E110" s="47">
        <f t="shared" ref="E110" si="273">+IFERROR(E109/D109-1,"nm")</f>
        <v>-8.6142322097378266E-2</v>
      </c>
      <c r="F110" s="47">
        <f t="shared" ref="F110" si="274">+IFERROR(F109/E109-1,"nm")</f>
        <v>-2.8688524590163911E-2</v>
      </c>
      <c r="G110" s="47">
        <f t="shared" ref="G110" si="275">+IFERROR(G109/F109-1,"nm")</f>
        <v>-9.7046413502109741E-2</v>
      </c>
      <c r="H110" s="47">
        <f t="shared" ref="H110" si="276">+IFERROR(H109/G109-1,"nm")</f>
        <v>-0.11214953271028039</v>
      </c>
      <c r="I110" s="47">
        <f>+IFERROR(I109/H109-1,"nm")</f>
        <v>0.23157894736842111</v>
      </c>
      <c r="J110" s="47"/>
      <c r="K110" s="47"/>
      <c r="L110" s="47"/>
      <c r="M110" s="47"/>
      <c r="N110" s="47"/>
    </row>
    <row r="111" spans="1:14" x14ac:dyDescent="0.35">
      <c r="A111" s="44"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c r="J111" s="55"/>
      <c r="K111" s="55"/>
      <c r="L111" s="55"/>
      <c r="M111" s="55"/>
      <c r="N111" s="55"/>
    </row>
    <row r="112" spans="1:14" x14ac:dyDescent="0.35">
      <c r="A112" s="44" t="s">
        <v>147</v>
      </c>
      <c r="B112" s="47" t="str">
        <f t="shared" ref="B112:H112" si="277">+IFERROR(B110-B111,"nm")</f>
        <v>nm</v>
      </c>
      <c r="C112" s="47">
        <f t="shared" si="277"/>
        <v>-0.20472491909385115</v>
      </c>
      <c r="D112" s="47">
        <f t="shared" si="277"/>
        <v>-3.6124567474048387E-2</v>
      </c>
      <c r="E112" s="47">
        <f t="shared" si="277"/>
        <v>-6.1423220973782638E-3</v>
      </c>
      <c r="F112" s="47">
        <f t="shared" si="277"/>
        <v>-0.10868852459016391</v>
      </c>
      <c r="G112" s="47">
        <f t="shared" si="277"/>
        <v>-5.704641350210974E-2</v>
      </c>
      <c r="H112" s="47">
        <f t="shared" si="277"/>
        <v>-2.214953271028039E-2</v>
      </c>
      <c r="I112" s="47">
        <f>+IFERROR(I110-I111,"nm")</f>
        <v>-4.842105263157892E-2</v>
      </c>
      <c r="J112" s="47"/>
      <c r="K112" s="47"/>
      <c r="L112" s="47"/>
      <c r="M112" s="47"/>
      <c r="N112" s="47"/>
    </row>
    <row r="113" spans="1:14" s="1" customFormat="1" x14ac:dyDescent="0.35">
      <c r="A113" s="9" t="s">
        <v>139</v>
      </c>
      <c r="B113" s="9">
        <f>B116+B119</f>
        <v>967</v>
      </c>
      <c r="C113" s="9">
        <f t="shared" ref="C113:I113" si="278">C116+C119</f>
        <v>1045</v>
      </c>
      <c r="D113" s="9">
        <f t="shared" si="278"/>
        <v>1036</v>
      </c>
      <c r="E113" s="9">
        <f t="shared" si="278"/>
        <v>1244</v>
      </c>
      <c r="F113" s="9">
        <f t="shared" si="278"/>
        <v>1376</v>
      </c>
      <c r="G113" s="9">
        <f t="shared" si="278"/>
        <v>1230</v>
      </c>
      <c r="H113" s="9">
        <f t="shared" si="278"/>
        <v>1573</v>
      </c>
      <c r="I113" s="9">
        <f t="shared" si="278"/>
        <v>1938</v>
      </c>
      <c r="J113" s="9">
        <f>I113*(1+I114)</f>
        <v>2387.6948506039416</v>
      </c>
      <c r="K113" s="9">
        <f>J113*(1+I114)</f>
        <v>2941.7372030962738</v>
      </c>
      <c r="L113" s="9">
        <f>K113*(1+I114)</f>
        <v>3624.3399234587273</v>
      </c>
      <c r="M113" s="9">
        <f>L113*(1+I114)</f>
        <v>4465.334247719652</v>
      </c>
      <c r="N113" s="9">
        <f>M113*(1+I114)</f>
        <v>5501.4734723971296</v>
      </c>
    </row>
    <row r="114" spans="1:14" x14ac:dyDescent="0.35">
      <c r="A114" s="46" t="s">
        <v>138</v>
      </c>
      <c r="B114" s="47" t="str">
        <f t="shared" ref="B114" si="279">+IFERROR(B113/A113-1,"nm")</f>
        <v>nm</v>
      </c>
      <c r="C114" s="47">
        <f t="shared" ref="C114" si="280">+IFERROR(C113/B113-1,"nm")</f>
        <v>8.0661840744570945E-2</v>
      </c>
      <c r="D114" s="47">
        <f t="shared" ref="D114" si="281">+IFERROR(D113/C113-1,"nm")</f>
        <v>-8.6124401913875159E-3</v>
      </c>
      <c r="E114" s="47">
        <f t="shared" ref="E114" si="282">+IFERROR(E113/D113-1,"nm")</f>
        <v>0.20077220077220082</v>
      </c>
      <c r="F114" s="47">
        <f t="shared" ref="F114" si="283">+IFERROR(F113/E113-1,"nm")</f>
        <v>0.10610932475884249</v>
      </c>
      <c r="G114" s="47">
        <f t="shared" ref="G114" si="284">+IFERROR(G113/F113-1,"nm")</f>
        <v>-0.10610465116279066</v>
      </c>
      <c r="H114" s="47">
        <f t="shared" ref="H114" si="285">+IFERROR(H113/G113-1,"nm")</f>
        <v>0.27886178861788613</v>
      </c>
      <c r="I114" s="47">
        <f>+IFERROR(I113/H113-1,"nm")</f>
        <v>0.23204068658614108</v>
      </c>
      <c r="J114" s="47"/>
      <c r="K114" s="47"/>
      <c r="L114" s="47"/>
      <c r="M114" s="47"/>
      <c r="N114" s="47"/>
    </row>
    <row r="115" spans="1:14" x14ac:dyDescent="0.35">
      <c r="A115" s="46" t="s">
        <v>140</v>
      </c>
      <c r="B115" s="47">
        <f t="shared" ref="B115:H115" si="286">+IFERROR(B113/B$18,"nm")</f>
        <v>7.0378457059679767E-2</v>
      </c>
      <c r="C115" s="47">
        <f t="shared" si="286"/>
        <v>7.0780276347873206E-2</v>
      </c>
      <c r="D115" s="47">
        <f t="shared" si="286"/>
        <v>6.8086225026288125E-2</v>
      </c>
      <c r="E115" s="47">
        <f t="shared" si="286"/>
        <v>8.374284752608549E-2</v>
      </c>
      <c r="F115" s="47">
        <f t="shared" si="286"/>
        <v>8.6529996226889699E-2</v>
      </c>
      <c r="G115" s="47">
        <f t="shared" si="286"/>
        <v>8.4921292460646225E-2</v>
      </c>
      <c r="H115" s="47">
        <f t="shared" si="286"/>
        <v>9.1565283194598057E-2</v>
      </c>
      <c r="I115" s="47">
        <f>+IFERROR(I113/I$18,"nm")</f>
        <v>0.10559581539802756</v>
      </c>
      <c r="J115" s="47"/>
      <c r="K115" s="47"/>
      <c r="L115" s="47"/>
      <c r="M115" s="47"/>
      <c r="N115" s="47"/>
    </row>
    <row r="116" spans="1:14" s="1" customFormat="1" x14ac:dyDescent="0.35">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9">
        <f>I116*(1+I117)</f>
        <v>41.023255813953483</v>
      </c>
      <c r="K116" s="9">
        <f>J116*(1+I117)</f>
        <v>40.069226608977822</v>
      </c>
      <c r="L116" s="9">
        <f>K116*(1+I117)</f>
        <v>39.137384129699264</v>
      </c>
      <c r="M116" s="9">
        <f>L116*(1+I117)</f>
        <v>38.227212405752766</v>
      </c>
      <c r="N116" s="9">
        <f>M116*(1+I117)</f>
        <v>37.338207466084093</v>
      </c>
    </row>
    <row r="117" spans="1:14" x14ac:dyDescent="0.35">
      <c r="A117" s="46" t="s">
        <v>138</v>
      </c>
      <c r="B117" s="47" t="str">
        <f t="shared" ref="B117" si="287">+IFERROR(B116/A116-1,"nm")</f>
        <v>nm</v>
      </c>
      <c r="C117" s="47">
        <f t="shared" ref="C117" si="288">+IFERROR(C116/B116-1,"nm")</f>
        <v>-0.12244897959183676</v>
      </c>
      <c r="D117" s="47">
        <f t="shared" ref="D117" si="289">+IFERROR(D116/C116-1,"nm")</f>
        <v>0.30232558139534893</v>
      </c>
      <c r="E117" s="47">
        <f t="shared" ref="E117" si="290">+IFERROR(E116/D116-1,"nm")</f>
        <v>-1.7857142857142905E-2</v>
      </c>
      <c r="F117" s="47">
        <f t="shared" ref="F117" si="291">+IFERROR(F116/E116-1,"nm")</f>
        <v>-3.6363636363636376E-2</v>
      </c>
      <c r="G117" s="47">
        <f t="shared" ref="G117" si="292">+IFERROR(G116/F116-1,"nm")</f>
        <v>-0.13207547169811318</v>
      </c>
      <c r="H117" s="47">
        <f t="shared" ref="H117" si="293">+IFERROR(H116/G116-1,"nm")</f>
        <v>-6.5217391304347783E-2</v>
      </c>
      <c r="I117" s="47">
        <f>+IFERROR(I116/H116-1,"nm")</f>
        <v>-2.3255813953488413E-2</v>
      </c>
      <c r="J117" s="47"/>
      <c r="K117" s="47"/>
      <c r="L117" s="47"/>
      <c r="M117" s="47"/>
      <c r="N117" s="47"/>
    </row>
    <row r="118" spans="1:14" x14ac:dyDescent="0.35">
      <c r="A118" s="46" t="s">
        <v>142</v>
      </c>
      <c r="B118" s="47">
        <f t="shared" ref="B118:H118" si="294">+IFERROR(B116/B$18,"nm")</f>
        <v>3.5662299854439593E-3</v>
      </c>
      <c r="C118" s="47">
        <f t="shared" si="294"/>
        <v>2.9124898401517202E-3</v>
      </c>
      <c r="D118" s="47">
        <f t="shared" si="294"/>
        <v>3.6803364879074659E-3</v>
      </c>
      <c r="E118" s="47">
        <f t="shared" si="294"/>
        <v>3.7024570851565131E-3</v>
      </c>
      <c r="F118" s="47">
        <f t="shared" si="294"/>
        <v>3.33291409885549E-3</v>
      </c>
      <c r="G118" s="47">
        <f t="shared" si="294"/>
        <v>3.1759182546257938E-3</v>
      </c>
      <c r="H118" s="47">
        <f t="shared" si="294"/>
        <v>2.5030560568135513E-3</v>
      </c>
      <c r="I118" s="47">
        <f>+IFERROR(I116/I$18,"nm")</f>
        <v>2.2884542036724241E-3</v>
      </c>
      <c r="J118" s="47"/>
      <c r="K118" s="47"/>
      <c r="L118" s="47"/>
      <c r="M118" s="47"/>
      <c r="N118" s="47"/>
    </row>
    <row r="119" spans="1:14" s="1" customFormat="1" x14ac:dyDescent="0.35">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9">
        <f>I119*(1+I120)</f>
        <v>2349.5529411764705</v>
      </c>
      <c r="K119" s="9">
        <f>J119*(1+I120)</f>
        <v>2911.6028604382932</v>
      </c>
      <c r="L119" s="9">
        <f>K119*(1+I120)</f>
        <v>3608.1039368568654</v>
      </c>
      <c r="M119" s="9">
        <f>L119*(1+I120)</f>
        <v>4471.2189962618413</v>
      </c>
      <c r="N119" s="9">
        <f>M119*(1+I120)</f>
        <v>5540.8047169362426</v>
      </c>
    </row>
    <row r="120" spans="1:14" x14ac:dyDescent="0.35">
      <c r="A120" s="46" t="s">
        <v>138</v>
      </c>
      <c r="B120" s="47" t="str">
        <f t="shared" ref="B120" si="295">+IFERROR(B119/A119-1,"nm")</f>
        <v>nm</v>
      </c>
      <c r="C120" s="47">
        <f t="shared" ref="C120" si="296">+IFERROR(C119/B119-1,"nm")</f>
        <v>9.1503267973856106E-2</v>
      </c>
      <c r="D120" s="47">
        <f t="shared" ref="D120" si="297">+IFERROR(D119/C119-1,"nm")</f>
        <v>-2.1956087824351322E-2</v>
      </c>
      <c r="E120" s="47">
        <f t="shared" ref="E120" si="298">+IFERROR(E119/D119-1,"nm")</f>
        <v>0.21326530612244898</v>
      </c>
      <c r="F120" s="47">
        <f t="shared" ref="F120" si="299">+IFERROR(F119/E119-1,"nm")</f>
        <v>0.11269974768713209</v>
      </c>
      <c r="G120" s="47">
        <f t="shared" ref="G120" si="300">+IFERROR(G119/F119-1,"nm")</f>
        <v>-0.1050642479213908</v>
      </c>
      <c r="H120" s="47">
        <f t="shared" ref="H120" si="301">+IFERROR(H119/G119-1,"nm")</f>
        <v>0.29222972972972983</v>
      </c>
      <c r="I120" s="47">
        <f>+IFERROR(I119/H119-1,"nm")</f>
        <v>0.23921568627450984</v>
      </c>
      <c r="J120" s="47"/>
      <c r="K120" s="47"/>
      <c r="L120" s="47"/>
      <c r="M120" s="47"/>
      <c r="N120" s="47"/>
    </row>
    <row r="121" spans="1:14" x14ac:dyDescent="0.35">
      <c r="A121" s="46" t="s">
        <v>140</v>
      </c>
      <c r="B121" s="47">
        <f t="shared" ref="B121:H121" si="302">+IFERROR(B119/B$18,"nm")</f>
        <v>6.6812227074235814E-2</v>
      </c>
      <c r="C121" s="47">
        <f t="shared" si="302"/>
        <v>6.7867786507721489E-2</v>
      </c>
      <c r="D121" s="47">
        <f t="shared" si="302"/>
        <v>6.4405888538380654E-2</v>
      </c>
      <c r="E121" s="47">
        <f t="shared" si="302"/>
        <v>8.0040390440928977E-2</v>
      </c>
      <c r="F121" s="47">
        <f t="shared" si="302"/>
        <v>8.3197082128034214E-2</v>
      </c>
      <c r="G121" s="47">
        <f t="shared" si="302"/>
        <v>8.1745374206020432E-2</v>
      </c>
      <c r="H121" s="47">
        <f t="shared" si="302"/>
        <v>8.90622271377845E-2</v>
      </c>
      <c r="I121" s="47">
        <f>+IFERROR(I119/I$18,"nm")</f>
        <v>0.10330736119435514</v>
      </c>
      <c r="J121" s="47"/>
      <c r="K121" s="47"/>
      <c r="L121" s="47"/>
      <c r="M121" s="47"/>
      <c r="N121" s="47"/>
    </row>
    <row r="122" spans="1:14" s="1" customFormat="1" x14ac:dyDescent="0.35">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9">
        <f>I122*(1+I123)</f>
        <v>58.074074074074069</v>
      </c>
      <c r="K122" s="9">
        <f>J122*(1+I123)</f>
        <v>60.224965706447179</v>
      </c>
      <c r="L122" s="9">
        <f>K122*(1+I123)</f>
        <v>62.455519991871142</v>
      </c>
      <c r="M122" s="9">
        <f>L122*(1+I123)</f>
        <v>64.768687398977477</v>
      </c>
      <c r="N122" s="9">
        <f>M122*(1+I123)</f>
        <v>67.16752767301368</v>
      </c>
    </row>
    <row r="123" spans="1:14" x14ac:dyDescent="0.35">
      <c r="A123" s="46" t="s">
        <v>138</v>
      </c>
      <c r="B123" s="47" t="str">
        <f t="shared" ref="B123" si="303">+IFERROR(B122/A122-1,"nm")</f>
        <v>nm</v>
      </c>
      <c r="C123" s="47">
        <f t="shared" ref="C123" si="304">+IFERROR(C122/B122-1,"nm")</f>
        <v>0.23076923076923084</v>
      </c>
      <c r="D123" s="47">
        <f t="shared" ref="D123" si="305">+IFERROR(D122/C122-1,"nm")</f>
        <v>-6.25E-2</v>
      </c>
      <c r="E123" s="47">
        <f t="shared" ref="E123" si="306">+IFERROR(E122/D122-1,"nm")</f>
        <v>-0.18333333333333335</v>
      </c>
      <c r="F123" s="47">
        <f t="shared" ref="F123" si="307">+IFERROR(F122/E122-1,"nm")</f>
        <v>-4.081632653061229E-2</v>
      </c>
      <c r="G123" s="47">
        <f t="shared" ref="G123" si="308">+IFERROR(G122/F122-1,"nm")</f>
        <v>-0.12765957446808507</v>
      </c>
      <c r="H123" s="47">
        <f t="shared" ref="H123" si="309">+IFERROR(H122/G122-1,"nm")</f>
        <v>0.31707317073170738</v>
      </c>
      <c r="I123" s="47">
        <f>+IFERROR(I122/H122-1,"nm")</f>
        <v>3.7037037037036979E-2</v>
      </c>
      <c r="J123" s="47"/>
      <c r="K123" s="47"/>
      <c r="L123" s="47"/>
      <c r="M123" s="47"/>
      <c r="N123" s="47"/>
    </row>
    <row r="124" spans="1:14" x14ac:dyDescent="0.35">
      <c r="A124" s="46" t="s">
        <v>142</v>
      </c>
      <c r="B124" s="47">
        <f t="shared" ref="B124:H124" si="310">+IFERROR(B122/B$18,"nm")</f>
        <v>3.7845705967976709E-3</v>
      </c>
      <c r="C124" s="47">
        <f t="shared" si="310"/>
        <v>4.334868599295584E-3</v>
      </c>
      <c r="D124" s="47">
        <f t="shared" si="310"/>
        <v>3.9432176656151417E-3</v>
      </c>
      <c r="E124" s="47">
        <f t="shared" si="310"/>
        <v>3.2985526758667117E-3</v>
      </c>
      <c r="F124" s="47">
        <f t="shared" si="310"/>
        <v>2.9556030687963777E-3</v>
      </c>
      <c r="G124" s="47">
        <f t="shared" si="310"/>
        <v>2.8307097486882076E-3</v>
      </c>
      <c r="H124" s="47">
        <f t="shared" si="310"/>
        <v>3.1433727225100411E-3</v>
      </c>
      <c r="I124" s="47">
        <f>+IFERROR(I122/I$18,"nm")</f>
        <v>3.0512722715632322E-3</v>
      </c>
      <c r="J124" s="47"/>
      <c r="K124" s="47"/>
      <c r="L124" s="47"/>
      <c r="M124" s="47"/>
      <c r="N124" s="47"/>
    </row>
    <row r="125" spans="1:14" x14ac:dyDescent="0.35">
      <c r="A125" s="43" t="s">
        <v>119</v>
      </c>
      <c r="B125" s="43"/>
      <c r="C125" s="43"/>
      <c r="D125" s="43"/>
      <c r="E125" s="43"/>
      <c r="F125" s="43"/>
      <c r="G125" s="43"/>
      <c r="H125" s="43"/>
      <c r="I125" s="43"/>
      <c r="J125" s="39"/>
      <c r="K125" s="39"/>
      <c r="L125" s="39"/>
      <c r="M125" s="39"/>
      <c r="N125" s="39"/>
    </row>
    <row r="126" spans="1:14" s="1" customFormat="1" x14ac:dyDescent="0.35">
      <c r="A126" s="9" t="s">
        <v>145</v>
      </c>
      <c r="B126" s="60">
        <f>Historicals!B127</f>
        <v>1982</v>
      </c>
      <c r="C126" s="60">
        <f>Historicals!C127</f>
        <v>1955</v>
      </c>
      <c r="D126" s="60">
        <f>Historicals!D127</f>
        <v>2042</v>
      </c>
      <c r="E126" s="60">
        <f>Historicals!E127</f>
        <v>1886</v>
      </c>
      <c r="F126" s="60">
        <f>Historicals!F127</f>
        <v>1906</v>
      </c>
      <c r="G126" s="60">
        <f>Historicals!G127</f>
        <v>1846</v>
      </c>
      <c r="H126" s="60">
        <f>Historicals!H127</f>
        <v>2205</v>
      </c>
      <c r="I126" s="60">
        <f>Historicals!I127</f>
        <v>2346</v>
      </c>
      <c r="J126" s="9">
        <f>I126*(1+I127)</f>
        <v>2496.0163265306123</v>
      </c>
      <c r="K126" s="9">
        <f>J126*(1+I127)</f>
        <v>2655.6255338053588</v>
      </c>
      <c r="L126" s="9">
        <f>K126*(1+I127)</f>
        <v>2825.4410441303276</v>
      </c>
      <c r="M126" s="9">
        <f>L126*(1+I127)</f>
        <v>3006.1155054556684</v>
      </c>
      <c r="N126" s="9">
        <f>M126*(1+I127)</f>
        <v>3198.3432996820852</v>
      </c>
    </row>
    <row r="127" spans="1:14" x14ac:dyDescent="0.35">
      <c r="A127" s="44" t="s">
        <v>138</v>
      </c>
      <c r="B127" s="56" t="str">
        <f t="shared" ref="B127" si="311">+IFERROR(B126/A126-1,"nm")</f>
        <v>nm</v>
      </c>
      <c r="C127" s="56">
        <f t="shared" ref="C127" si="312">+IFERROR(C126/B126-1,"nm")</f>
        <v>-1.3622603430877955E-2</v>
      </c>
      <c r="D127" s="56">
        <f t="shared" ref="D127" si="313">+IFERROR(D126/C126-1,"nm")</f>
        <v>4.4501278772378416E-2</v>
      </c>
      <c r="E127" s="56">
        <f t="shared" ref="E127" si="314">+IFERROR(E126/D126-1,"nm")</f>
        <v>-7.6395690499510338E-2</v>
      </c>
      <c r="F127" s="56">
        <f t="shared" ref="F127" si="315">+IFERROR(F126/E126-1,"nm")</f>
        <v>1.0604453870625585E-2</v>
      </c>
      <c r="G127" s="56">
        <f t="shared" ref="G127" si="316">+IFERROR(G126/F126-1,"nm")</f>
        <v>-3.147953830010497E-2</v>
      </c>
      <c r="H127" s="56">
        <f t="shared" ref="H127" si="317">+IFERROR(H126/G126-1,"nm")</f>
        <v>0.19447453954496208</v>
      </c>
      <c r="I127" s="56">
        <f t="shared" ref="I127" si="318">+IFERROR(I126/H126-1,"nm")</f>
        <v>6.3945578231292544E-2</v>
      </c>
    </row>
    <row r="128" spans="1:14" x14ac:dyDescent="0.35">
      <c r="A128" s="45" t="s">
        <v>111</v>
      </c>
      <c r="B128">
        <f>Historicals!B128</f>
        <v>18318</v>
      </c>
      <c r="C128">
        <f>Historicals!C128</f>
        <v>19871</v>
      </c>
      <c r="D128">
        <f>Historicals!D128</f>
        <v>21081</v>
      </c>
      <c r="E128">
        <f>Historicals!E128</f>
        <v>22268</v>
      </c>
      <c r="F128">
        <f>Historicals!F128</f>
        <v>1658</v>
      </c>
      <c r="G128">
        <f>Historicals!G128</f>
        <v>1642</v>
      </c>
      <c r="H128">
        <f>Historicals!H128</f>
        <v>1986</v>
      </c>
      <c r="I128">
        <f>Historicals!I128</f>
        <v>2094</v>
      </c>
      <c r="J128" s="57">
        <f>I128*(1+I129)</f>
        <v>2207.8731117824773</v>
      </c>
      <c r="K128" s="57">
        <f>J128*(1+I129)</f>
        <v>2327.9387190697421</v>
      </c>
      <c r="L128" s="57">
        <f>K128*(1+I129)</f>
        <v>2454.5335738832023</v>
      </c>
      <c r="M128" s="57">
        <f>L128*(1+I129)</f>
        <v>2588.0127410430136</v>
      </c>
      <c r="N128" s="57">
        <f>M128*(1+I129)</f>
        <v>2728.7505940302472</v>
      </c>
    </row>
    <row r="129" spans="1:20" x14ac:dyDescent="0.35">
      <c r="A129" s="44" t="s">
        <v>138</v>
      </c>
      <c r="B129" s="47" t="str">
        <f t="shared" ref="B129" si="319">+IFERROR(B128/A128-1,"nm")</f>
        <v>nm</v>
      </c>
      <c r="C129" s="47">
        <f t="shared" ref="C129" si="320">+IFERROR(C128/B128-1,"nm")</f>
        <v>8.4779997816355479E-2</v>
      </c>
      <c r="D129" s="47">
        <f t="shared" ref="D129" si="321">+IFERROR(D128/C128-1,"nm")</f>
        <v>6.0892758290976845E-2</v>
      </c>
      <c r="E129" s="47">
        <f t="shared" ref="E129" si="322">+IFERROR(E128/D128-1,"nm")</f>
        <v>5.6306626820359584E-2</v>
      </c>
      <c r="F129" s="47">
        <f t="shared" ref="F129" si="323">+IFERROR(F128/E128-1,"nm")</f>
        <v>-0.92554338063589003</v>
      </c>
      <c r="G129" s="47">
        <f t="shared" ref="G129" si="324">+IFERROR(G128/F128-1,"nm")</f>
        <v>-9.6501809408926498E-3</v>
      </c>
      <c r="H129" s="47">
        <f t="shared" ref="H129" si="325">+IFERROR(H128/G128-1,"nm")</f>
        <v>0.2095006090133984</v>
      </c>
      <c r="I129" s="47">
        <f t="shared" ref="I129" si="326">+IFERROR(I128/H128-1,"nm")</f>
        <v>5.4380664652567967E-2</v>
      </c>
    </row>
    <row r="130" spans="1:20" x14ac:dyDescent="0.35">
      <c r="A130" s="44" t="s">
        <v>146</v>
      </c>
      <c r="F130" s="30">
        <f>Historicals!F200</f>
        <v>0.06</v>
      </c>
      <c r="G130" s="30">
        <f>Historicals!G200</f>
        <v>0.01</v>
      </c>
      <c r="H130" s="30">
        <f>Historicals!H200</f>
        <v>0.17</v>
      </c>
      <c r="I130" s="30">
        <f>Historicals!I200</f>
        <v>0.06</v>
      </c>
      <c r="Q130" s="3"/>
      <c r="R130" s="3"/>
      <c r="S130" s="3"/>
      <c r="T130" s="3"/>
    </row>
    <row r="131" spans="1:20" x14ac:dyDescent="0.35">
      <c r="A131" s="44" t="s">
        <v>147</v>
      </c>
      <c r="B131" s="47" t="str">
        <f t="shared" ref="B131:I131" si="327">+IFERROR(B129-B130,"nm")</f>
        <v>nm</v>
      </c>
      <c r="C131" s="47">
        <f t="shared" si="327"/>
        <v>8.4779997816355479E-2</v>
      </c>
      <c r="D131" s="47">
        <f t="shared" si="327"/>
        <v>6.0892758290976845E-2</v>
      </c>
      <c r="E131" s="47">
        <f t="shared" si="327"/>
        <v>5.6306626820359584E-2</v>
      </c>
      <c r="F131" s="47">
        <f t="shared" si="327"/>
        <v>-0.98554338063588998</v>
      </c>
      <c r="G131" s="47">
        <f t="shared" si="327"/>
        <v>-1.9650180940892652E-2</v>
      </c>
      <c r="H131" s="47">
        <f t="shared" si="327"/>
        <v>3.9500609013398386E-2</v>
      </c>
      <c r="I131" s="47">
        <f t="shared" si="327"/>
        <v>-5.6193353474320307E-3</v>
      </c>
    </row>
    <row r="132" spans="1:20" x14ac:dyDescent="0.35">
      <c r="A132" s="45" t="s">
        <v>112</v>
      </c>
      <c r="B132">
        <f>Historicals!B129</f>
        <v>8637</v>
      </c>
      <c r="C132">
        <f>Historicals!C129</f>
        <v>9067</v>
      </c>
      <c r="D132">
        <f>Historicals!D129</f>
        <v>9654</v>
      </c>
      <c r="E132">
        <f>Historicals!E129</f>
        <v>10733</v>
      </c>
      <c r="F132">
        <f>Historicals!F129</f>
        <v>118</v>
      </c>
      <c r="G132">
        <f>Historicals!G129</f>
        <v>89</v>
      </c>
      <c r="H132">
        <f>Historicals!H129</f>
        <v>104</v>
      </c>
      <c r="I132">
        <f>Historicals!I129</f>
        <v>103</v>
      </c>
      <c r="J132" s="57">
        <f>I132*(1+I133)</f>
        <v>102.00961538461539</v>
      </c>
      <c r="K132" s="57">
        <f>J132*(1+I133)</f>
        <v>101.02875369822486</v>
      </c>
      <c r="L132" s="57">
        <f>K132*(1+I133)</f>
        <v>100.05732337420348</v>
      </c>
      <c r="M132" s="57">
        <f>L132*(1+I133)</f>
        <v>99.095233726374602</v>
      </c>
      <c r="N132" s="57">
        <f>M132*(1+I133)</f>
        <v>98.142394940544079</v>
      </c>
    </row>
    <row r="133" spans="1:20" x14ac:dyDescent="0.35">
      <c r="A133" s="44" t="s">
        <v>138</v>
      </c>
      <c r="B133" s="47" t="str">
        <f t="shared" ref="B133" si="328">+IFERROR(B132/A132-1,"nm")</f>
        <v>nm</v>
      </c>
      <c r="C133" s="47">
        <f t="shared" ref="C133" si="329">+IFERROR(C132/B132-1,"nm")</f>
        <v>4.9785805256454818E-2</v>
      </c>
      <c r="D133" s="47">
        <f t="shared" ref="D133" si="330">+IFERROR(D132/C132-1,"nm")</f>
        <v>6.4740266901952115E-2</v>
      </c>
      <c r="E133" s="47">
        <f t="shared" ref="E133" si="331">+IFERROR(E132/D132-1,"nm")</f>
        <v>0.1117671431530971</v>
      </c>
      <c r="F133" s="47">
        <f t="shared" ref="F133" si="332">+IFERROR(F132/E132-1,"nm")</f>
        <v>-0.9890058697475077</v>
      </c>
      <c r="G133" s="47">
        <f t="shared" ref="G133" si="333">+IFERROR(G132/F132-1,"nm")</f>
        <v>-0.24576271186440679</v>
      </c>
      <c r="H133" s="47">
        <f t="shared" ref="H133" si="334">+IFERROR(H132/G132-1,"nm")</f>
        <v>0.1685393258426966</v>
      </c>
      <c r="I133" s="47">
        <f t="shared" ref="I133" si="335">+IFERROR(I132/H132-1,"nm")</f>
        <v>-9.6153846153845812E-3</v>
      </c>
    </row>
    <row r="134" spans="1:20" x14ac:dyDescent="0.35">
      <c r="A134" s="44" t="s">
        <v>146</v>
      </c>
      <c r="F134" s="30">
        <f>Historicals!F201</f>
        <v>-0.03</v>
      </c>
      <c r="G134" s="30">
        <f>Historicals!G201</f>
        <v>-0.22</v>
      </c>
      <c r="H134" s="30">
        <f>Historicals!H201</f>
        <v>0.13</v>
      </c>
      <c r="I134" s="30">
        <f>Historicals!I201</f>
        <v>-0.03</v>
      </c>
    </row>
    <row r="135" spans="1:20" x14ac:dyDescent="0.35">
      <c r="A135" s="44" t="s">
        <v>147</v>
      </c>
      <c r="B135" s="47" t="str">
        <f t="shared" ref="B135:I135" si="336">+IFERROR(B133-B134,"nm")</f>
        <v>nm</v>
      </c>
      <c r="C135" s="47">
        <f t="shared" si="336"/>
        <v>4.9785805256454818E-2</v>
      </c>
      <c r="D135" s="47">
        <f t="shared" si="336"/>
        <v>6.4740266901952115E-2</v>
      </c>
      <c r="E135" s="47">
        <f t="shared" si="336"/>
        <v>0.1117671431530971</v>
      </c>
      <c r="F135" s="47">
        <f t="shared" si="336"/>
        <v>-0.95900586974750768</v>
      </c>
      <c r="G135" s="47">
        <f t="shared" si="336"/>
        <v>-2.576271186440679E-2</v>
      </c>
      <c r="H135" s="47">
        <f t="shared" si="336"/>
        <v>3.8539325842696592E-2</v>
      </c>
      <c r="I135" s="47">
        <f t="shared" si="336"/>
        <v>2.0384615384615418E-2</v>
      </c>
    </row>
    <row r="136" spans="1:20" x14ac:dyDescent="0.35">
      <c r="A136" s="45" t="s">
        <v>113</v>
      </c>
      <c r="B136">
        <f>Historicals!B130</f>
        <v>1631</v>
      </c>
      <c r="C136">
        <f>Historicals!C130</f>
        <v>1496</v>
      </c>
      <c r="D136">
        <f>Historicals!D130</f>
        <v>1425</v>
      </c>
      <c r="E136">
        <f>Historicals!E130</f>
        <v>1396</v>
      </c>
      <c r="F136">
        <f>Historicals!F130</f>
        <v>24</v>
      </c>
      <c r="G136">
        <f>Historicals!G130</f>
        <v>25</v>
      </c>
      <c r="H136">
        <f>Historicals!H130</f>
        <v>29</v>
      </c>
      <c r="I136">
        <f>Historicals!I130</f>
        <v>26</v>
      </c>
      <c r="J136" s="57">
        <f>I136*(1+I137)</f>
        <v>23.310344827586206</v>
      </c>
      <c r="K136" s="57">
        <f>J136*(1+I137)</f>
        <v>20.898929845422117</v>
      </c>
      <c r="L136" s="57">
        <f>K136*(1+I137)</f>
        <v>18.736971585550865</v>
      </c>
      <c r="M136" s="57">
        <f>L136*(1+I137)</f>
        <v>16.798664180149053</v>
      </c>
      <c r="N136" s="57">
        <f>M136*(1+I137)</f>
        <v>15.060871333926737</v>
      </c>
    </row>
    <row r="137" spans="1:20" x14ac:dyDescent="0.35">
      <c r="A137" s="44" t="s">
        <v>138</v>
      </c>
      <c r="B137" s="47" t="str">
        <f t="shared" ref="B137" si="337">+IFERROR(B136/A136-1,"nm")</f>
        <v>nm</v>
      </c>
      <c r="C137" s="47">
        <f t="shared" ref="C137" si="338">+IFERROR(C136/B136-1,"nm")</f>
        <v>-8.2771305947271667E-2</v>
      </c>
      <c r="D137" s="47">
        <f t="shared" ref="D137" si="339">+IFERROR(D136/C136-1,"nm")</f>
        <v>-4.7459893048128365E-2</v>
      </c>
      <c r="E137" s="47">
        <f t="shared" ref="E137" si="340">+IFERROR(E136/D136-1,"nm")</f>
        <v>-2.0350877192982453E-2</v>
      </c>
      <c r="F137" s="47">
        <f t="shared" ref="F137" si="341">+IFERROR(F136/E136-1,"nm")</f>
        <v>-0.98280802292263614</v>
      </c>
      <c r="G137" s="47">
        <f t="shared" ref="G137" si="342">+IFERROR(G136/F136-1,"nm")</f>
        <v>4.1666666666666741E-2</v>
      </c>
      <c r="H137" s="47">
        <f t="shared" ref="H137" si="343">+IFERROR(H136/G136-1,"nm")</f>
        <v>0.15999999999999992</v>
      </c>
      <c r="I137" s="47">
        <f t="shared" ref="I137" si="344">+IFERROR(I136/H136-1,"nm")</f>
        <v>-0.10344827586206895</v>
      </c>
    </row>
    <row r="138" spans="1:20" x14ac:dyDescent="0.35">
      <c r="A138" s="44" t="s">
        <v>146</v>
      </c>
      <c r="F138" s="30">
        <f>Historicals!F202</f>
        <v>-0.16</v>
      </c>
      <c r="G138" s="30">
        <f>Historicals!G202</f>
        <v>0.08</v>
      </c>
      <c r="H138" s="30">
        <f>Historicals!H202</f>
        <v>0.14000000000000001</v>
      </c>
      <c r="I138" s="30">
        <f>Historicals!I202</f>
        <v>-0.16</v>
      </c>
    </row>
    <row r="139" spans="1:20" x14ac:dyDescent="0.35">
      <c r="A139" s="44" t="s">
        <v>147</v>
      </c>
      <c r="B139" s="47" t="str">
        <f t="shared" ref="B139:I139" si="345">+IFERROR(B137-B138,"nm")</f>
        <v>nm</v>
      </c>
      <c r="C139" s="47">
        <f t="shared" si="345"/>
        <v>-8.2771305947271667E-2</v>
      </c>
      <c r="D139" s="47">
        <f t="shared" si="345"/>
        <v>-4.7459893048128365E-2</v>
      </c>
      <c r="E139" s="47">
        <f t="shared" si="345"/>
        <v>-2.0350877192982453E-2</v>
      </c>
      <c r="F139" s="47">
        <f t="shared" si="345"/>
        <v>-0.82280802292263611</v>
      </c>
      <c r="G139" s="47">
        <f t="shared" si="345"/>
        <v>-3.8333333333333261E-2</v>
      </c>
      <c r="H139" s="47">
        <f t="shared" si="345"/>
        <v>1.9999999999999907E-2</v>
      </c>
      <c r="I139" s="47">
        <f t="shared" si="345"/>
        <v>5.6551724137931053E-2</v>
      </c>
    </row>
    <row r="140" spans="1:20" s="1" customFormat="1" x14ac:dyDescent="0.35">
      <c r="A140" s="9" t="s">
        <v>139</v>
      </c>
      <c r="B140" s="48">
        <f>B143+B146</f>
        <v>535</v>
      </c>
      <c r="C140" s="48">
        <f t="shared" ref="C140:I140" si="346">C143+C146</f>
        <v>514</v>
      </c>
      <c r="D140" s="48">
        <f t="shared" si="346"/>
        <v>505</v>
      </c>
      <c r="E140" s="48">
        <f t="shared" si="346"/>
        <v>343</v>
      </c>
      <c r="F140" s="48">
        <f t="shared" si="346"/>
        <v>334</v>
      </c>
      <c r="G140" s="48">
        <f t="shared" si="346"/>
        <v>322</v>
      </c>
      <c r="H140" s="48">
        <f t="shared" si="346"/>
        <v>569</v>
      </c>
      <c r="I140" s="48">
        <f t="shared" si="346"/>
        <v>691</v>
      </c>
      <c r="J140" s="9">
        <f>I140*(1+I141)</f>
        <v>839.15817223198599</v>
      </c>
      <c r="K140" s="9">
        <f>J140*(1+I141)</f>
        <v>1019.083123044468</v>
      </c>
      <c r="L140" s="9">
        <f>K140*(1+I141)</f>
        <v>1237.5860070715771</v>
      </c>
      <c r="M140" s="9">
        <f>L140*(1+I141)</f>
        <v>1502.9383671115286</v>
      </c>
      <c r="N140" s="9">
        <f>M140*(1+I141)</f>
        <v>1825.1852577751604</v>
      </c>
    </row>
    <row r="141" spans="1:20" x14ac:dyDescent="0.35">
      <c r="A141" s="46" t="s">
        <v>138</v>
      </c>
      <c r="B141" s="47" t="str">
        <f t="shared" ref="B141" si="347">+IFERROR(B140/A140-1,"nm")</f>
        <v>nm</v>
      </c>
      <c r="C141" s="47">
        <f t="shared" ref="C141" si="348">+IFERROR(C140/B140-1,"nm")</f>
        <v>-3.9252336448598157E-2</v>
      </c>
      <c r="D141" s="47">
        <f t="shared" ref="D141" si="349">+IFERROR(D140/C140-1,"nm")</f>
        <v>-1.7509727626459193E-2</v>
      </c>
      <c r="E141" s="47">
        <f t="shared" ref="E141" si="350">+IFERROR(E140/D140-1,"nm")</f>
        <v>-0.32079207920792074</v>
      </c>
      <c r="F141" s="47">
        <f t="shared" ref="F141" si="351">+IFERROR(F140/E140-1,"nm")</f>
        <v>-2.6239067055393583E-2</v>
      </c>
      <c r="G141" s="47">
        <f t="shared" ref="G141" si="352">+IFERROR(G140/F140-1,"nm")</f>
        <v>-3.59281437125748E-2</v>
      </c>
      <c r="H141" s="47">
        <f t="shared" ref="H141" si="353">+IFERROR(H140/G140-1,"nm")</f>
        <v>0.76708074534161486</v>
      </c>
      <c r="I141" s="47">
        <f t="shared" ref="I141" si="354">+IFERROR(I140/H140-1,"nm")</f>
        <v>0.21441124780316345</v>
      </c>
    </row>
    <row r="142" spans="1:20" x14ac:dyDescent="0.35">
      <c r="A142" s="46" t="s">
        <v>140</v>
      </c>
      <c r="B142" s="47">
        <f t="shared" ref="B142:I142" si="355">+IFERROR(B140/B$18,"nm")</f>
        <v>3.8937409024745268E-2</v>
      </c>
      <c r="C142" s="47">
        <f t="shared" si="355"/>
        <v>3.4814413438092655E-2</v>
      </c>
      <c r="D142" s="47">
        <f t="shared" si="355"/>
        <v>3.3188748685594113E-2</v>
      </c>
      <c r="E142" s="47">
        <f t="shared" si="355"/>
        <v>2.3089868731066981E-2</v>
      </c>
      <c r="F142" s="47">
        <f t="shared" si="355"/>
        <v>2.100364733995724E-2</v>
      </c>
      <c r="G142" s="47">
        <f t="shared" si="355"/>
        <v>2.2231427782380558E-2</v>
      </c>
      <c r="H142" s="47">
        <f t="shared" si="355"/>
        <v>3.3121834798300248E-2</v>
      </c>
      <c r="I142" s="47">
        <f t="shared" si="355"/>
        <v>3.7650520350896312E-2</v>
      </c>
    </row>
    <row r="143" spans="1:20" s="1" customFormat="1" x14ac:dyDescent="0.35">
      <c r="A143" s="9" t="s">
        <v>141</v>
      </c>
      <c r="B143" s="60">
        <f>Historicals!B175</f>
        <v>18</v>
      </c>
      <c r="C143" s="60">
        <f>Historicals!C175</f>
        <v>27</v>
      </c>
      <c r="D143" s="60">
        <f>Historicals!D175</f>
        <v>28</v>
      </c>
      <c r="E143" s="60">
        <f>Historicals!E175</f>
        <v>33</v>
      </c>
      <c r="F143" s="60">
        <f>Historicals!F175</f>
        <v>31</v>
      </c>
      <c r="G143" s="60">
        <f>Historicals!G175</f>
        <v>25</v>
      </c>
      <c r="H143" s="60">
        <f>Historicals!H175</f>
        <v>26</v>
      </c>
      <c r="I143" s="60">
        <f>Historicals!I175</f>
        <v>22</v>
      </c>
      <c r="J143" s="60">
        <f>I143*(1+I144)</f>
        <v>18.615384615384617</v>
      </c>
      <c r="K143" s="9">
        <f>J143*(1+I144)</f>
        <v>15.75147928994083</v>
      </c>
      <c r="L143" s="9">
        <f>K143*(1+I144)</f>
        <v>13.328174783796086</v>
      </c>
      <c r="M143" s="9">
        <f>L143*(1+I144)</f>
        <v>11.277686355519766</v>
      </c>
      <c r="N143" s="9">
        <f>M143*(1+I144)</f>
        <v>9.5426576854398011</v>
      </c>
    </row>
    <row r="144" spans="1:20" x14ac:dyDescent="0.35">
      <c r="A144" s="46" t="s">
        <v>138</v>
      </c>
      <c r="B144" s="47" t="str">
        <f t="shared" ref="B144" si="356">+IFERROR(B143/A143-1,"nm")</f>
        <v>nm</v>
      </c>
      <c r="C144" s="47">
        <f t="shared" ref="C144" si="357">+IFERROR(C143/B143-1,"nm")</f>
        <v>0.5</v>
      </c>
      <c r="D144" s="47">
        <f t="shared" ref="D144" si="358">+IFERROR(D143/C143-1,"nm")</f>
        <v>3.7037037037036979E-2</v>
      </c>
      <c r="E144" s="47">
        <f t="shared" ref="E144" si="359">+IFERROR(E143/D143-1,"nm")</f>
        <v>0.1785714285714286</v>
      </c>
      <c r="F144" s="47">
        <f t="shared" ref="F144" si="360">+IFERROR(F143/E143-1,"nm")</f>
        <v>-6.0606060606060552E-2</v>
      </c>
      <c r="G144" s="47">
        <f t="shared" ref="G144" si="361">+IFERROR(G143/F143-1,"nm")</f>
        <v>-0.19354838709677424</v>
      </c>
      <c r="H144" s="47">
        <f t="shared" ref="H144" si="362">+IFERROR(H143/G143-1,"nm")</f>
        <v>4.0000000000000036E-2</v>
      </c>
      <c r="I144" s="47">
        <f t="shared" ref="I144" si="363">+IFERROR(I143/H143-1,"nm")</f>
        <v>-0.15384615384615385</v>
      </c>
    </row>
    <row r="145" spans="1:14" x14ac:dyDescent="0.35">
      <c r="A145" s="46" t="s">
        <v>142</v>
      </c>
      <c r="B145" s="47">
        <f t="shared" ref="B145:I145" si="364">+IFERROR(B143/B$18,"nm")</f>
        <v>1.3100436681222707E-3</v>
      </c>
      <c r="C145" s="47">
        <f t="shared" si="364"/>
        <v>1.8287726903278244E-3</v>
      </c>
      <c r="D145" s="47">
        <f t="shared" si="364"/>
        <v>1.840168243953733E-3</v>
      </c>
      <c r="E145" s="47">
        <f t="shared" si="364"/>
        <v>2.2214742510939076E-3</v>
      </c>
      <c r="F145" s="47">
        <f t="shared" si="364"/>
        <v>1.949440321972079E-3</v>
      </c>
      <c r="G145" s="47">
        <f t="shared" si="364"/>
        <v>1.7260425296879314E-3</v>
      </c>
      <c r="H145" s="47">
        <f t="shared" si="364"/>
        <v>1.5134757552826125E-3</v>
      </c>
      <c r="I145" s="47">
        <f t="shared" si="364"/>
        <v>1.1987141066855556E-3</v>
      </c>
    </row>
    <row r="146" spans="1:14" s="1" customFormat="1" x14ac:dyDescent="0.35">
      <c r="A146" s="9" t="s">
        <v>143</v>
      </c>
      <c r="B146" s="60">
        <f>Historicals!B142</f>
        <v>517</v>
      </c>
      <c r="C146" s="60">
        <f>Historicals!C142</f>
        <v>487</v>
      </c>
      <c r="D146" s="60">
        <f>Historicals!D142</f>
        <v>477</v>
      </c>
      <c r="E146" s="60">
        <f>Historicals!E142</f>
        <v>310</v>
      </c>
      <c r="F146" s="60">
        <f>Historicals!F142</f>
        <v>303</v>
      </c>
      <c r="G146" s="60">
        <f>Historicals!G142</f>
        <v>297</v>
      </c>
      <c r="H146" s="60">
        <f>Historicals!H142</f>
        <v>543</v>
      </c>
      <c r="I146" s="60">
        <f>Historicals!I142</f>
        <v>669</v>
      </c>
      <c r="J146" s="9">
        <f>I146*(1+I147)</f>
        <v>824.23756906077358</v>
      </c>
      <c r="K146" s="9">
        <f>J146*(1+I147)</f>
        <v>1015.4971154726659</v>
      </c>
      <c r="L146" s="9">
        <f>K146*(1+I147)</f>
        <v>1251.1373301127321</v>
      </c>
      <c r="M146" s="9">
        <f>L146*(1+I147)</f>
        <v>1541.4564895864048</v>
      </c>
      <c r="N146" s="9">
        <f>M146*(1+I147)</f>
        <v>1899.1425258440238</v>
      </c>
    </row>
    <row r="147" spans="1:14" x14ac:dyDescent="0.35">
      <c r="A147" s="46" t="s">
        <v>138</v>
      </c>
      <c r="B147" s="47" t="str">
        <f t="shared" ref="B147" si="365">+IFERROR(B146/A146-1,"nm")</f>
        <v>nm</v>
      </c>
      <c r="C147" s="47">
        <f t="shared" ref="C147" si="366">+IFERROR(C146/B146-1,"nm")</f>
        <v>-5.8027079303675011E-2</v>
      </c>
      <c r="D147" s="47">
        <f t="shared" ref="D147" si="367">+IFERROR(D146/C146-1,"nm")</f>
        <v>-2.0533880903490731E-2</v>
      </c>
      <c r="E147" s="47">
        <f t="shared" ref="E147" si="368">+IFERROR(E146/D146-1,"nm")</f>
        <v>-0.35010482180293501</v>
      </c>
      <c r="F147" s="47">
        <f t="shared" ref="F147" si="369">+IFERROR(F146/E146-1,"nm")</f>
        <v>-2.2580645161290325E-2</v>
      </c>
      <c r="G147" s="47">
        <f t="shared" ref="G147" si="370">+IFERROR(G146/F146-1,"nm")</f>
        <v>-1.980198019801982E-2</v>
      </c>
      <c r="H147" s="47">
        <f t="shared" ref="H147" si="371">+IFERROR(H146/G146-1,"nm")</f>
        <v>0.82828282828282829</v>
      </c>
      <c r="I147" s="47">
        <f t="shared" ref="I147" si="372">+IFERROR(I146/H146-1,"nm")</f>
        <v>0.2320441988950277</v>
      </c>
    </row>
    <row r="148" spans="1:14" x14ac:dyDescent="0.35">
      <c r="A148" s="46" t="s">
        <v>140</v>
      </c>
      <c r="B148" s="47">
        <f t="shared" ref="B148:I148" si="373">+IFERROR(B146/B$18,"nm")</f>
        <v>3.7627365356622998E-2</v>
      </c>
      <c r="C148" s="47">
        <f t="shared" si="373"/>
        <v>3.2985640747764833E-2</v>
      </c>
      <c r="D148" s="47">
        <f t="shared" si="373"/>
        <v>3.1348580441640378E-2</v>
      </c>
      <c r="E148" s="47">
        <f t="shared" si="373"/>
        <v>2.0868394479973074E-2</v>
      </c>
      <c r="F148" s="47">
        <f t="shared" si="373"/>
        <v>1.9054207017985159E-2</v>
      </c>
      <c r="G148" s="47">
        <f t="shared" si="373"/>
        <v>2.0505385252692625E-2</v>
      </c>
      <c r="H148" s="47">
        <f t="shared" si="373"/>
        <v>3.1608359043017641E-2</v>
      </c>
      <c r="I148" s="47">
        <f t="shared" si="373"/>
        <v>3.6451806244210759E-2</v>
      </c>
    </row>
    <row r="149" spans="1:14" s="1" customFormat="1" x14ac:dyDescent="0.35">
      <c r="A149" s="9" t="s">
        <v>144</v>
      </c>
      <c r="B149" s="60">
        <f>Historicals!B164</f>
        <v>69</v>
      </c>
      <c r="C149" s="60">
        <f>Historicals!C164</f>
        <v>39</v>
      </c>
      <c r="D149" s="60">
        <f>Historicals!D164</f>
        <v>30</v>
      </c>
      <c r="E149" s="60">
        <f>Historicals!E164</f>
        <v>22</v>
      </c>
      <c r="F149" s="60">
        <f>Historicals!F164</f>
        <v>18</v>
      </c>
      <c r="G149" s="60">
        <f>Historicals!G164</f>
        <v>12</v>
      </c>
      <c r="H149" s="60">
        <f>Historicals!H164</f>
        <v>7</v>
      </c>
      <c r="I149" s="60">
        <f>Historicals!I164</f>
        <v>9</v>
      </c>
      <c r="J149" s="9">
        <f>I149*(1+I150)</f>
        <v>11.571428571428573</v>
      </c>
      <c r="K149" s="9">
        <f>J149*(1+I150)</f>
        <v>14.877551020408166</v>
      </c>
      <c r="L149" s="9">
        <f>K149*(1+I150)</f>
        <v>19.128279883381929</v>
      </c>
      <c r="M149" s="9">
        <f>L149*(1+I150)</f>
        <v>24.593502707205339</v>
      </c>
      <c r="N149" s="9">
        <f>M149*(1+I150)</f>
        <v>31.620217766406867</v>
      </c>
    </row>
    <row r="150" spans="1:14" x14ac:dyDescent="0.35">
      <c r="A150" s="46" t="s">
        <v>138</v>
      </c>
      <c r="B150" s="47" t="str">
        <f t="shared" ref="B150" si="374">+IFERROR(B149/A149-1,"nm")</f>
        <v>nm</v>
      </c>
      <c r="C150" s="47">
        <f t="shared" ref="C150" si="375">+IFERROR(C149/B149-1,"nm")</f>
        <v>-0.43478260869565222</v>
      </c>
      <c r="D150" s="47">
        <f t="shared" ref="D150" si="376">+IFERROR(D149/C149-1,"nm")</f>
        <v>-0.23076923076923073</v>
      </c>
      <c r="E150" s="47">
        <f t="shared" ref="E150" si="377">+IFERROR(E149/D149-1,"nm")</f>
        <v>-0.26666666666666672</v>
      </c>
      <c r="F150" s="47">
        <f t="shared" ref="F150" si="378">+IFERROR(F149/E149-1,"nm")</f>
        <v>-0.18181818181818177</v>
      </c>
      <c r="G150" s="47">
        <f t="shared" ref="G150" si="379">+IFERROR(G149/F149-1,"nm")</f>
        <v>-0.33333333333333337</v>
      </c>
      <c r="H150" s="47">
        <f t="shared" ref="H150" si="380">+IFERROR(H149/G149-1,"nm")</f>
        <v>-0.41666666666666663</v>
      </c>
      <c r="I150" s="47">
        <f t="shared" ref="I150" si="381">+IFERROR(I149/H149-1,"nm")</f>
        <v>0.28571428571428581</v>
      </c>
    </row>
    <row r="151" spans="1:14" x14ac:dyDescent="0.35">
      <c r="A151" s="46" t="s">
        <v>142</v>
      </c>
      <c r="B151" s="47">
        <f t="shared" ref="B151:I151" si="382">+IFERROR(B149/B$18,"nm")</f>
        <v>5.0218340611353713E-3</v>
      </c>
      <c r="C151" s="47">
        <f t="shared" si="382"/>
        <v>2.6415605526957462E-3</v>
      </c>
      <c r="D151" s="47">
        <f t="shared" si="382"/>
        <v>1.9716088328075709E-3</v>
      </c>
      <c r="E151" s="47">
        <f t="shared" si="382"/>
        <v>1.4809828340626053E-3</v>
      </c>
      <c r="F151" s="47">
        <f t="shared" si="382"/>
        <v>1.1319330901773362E-3</v>
      </c>
      <c r="G151" s="47">
        <f t="shared" si="382"/>
        <v>8.2850041425020708E-4</v>
      </c>
      <c r="H151" s="47">
        <f t="shared" si="382"/>
        <v>4.0747424180685721E-4</v>
      </c>
      <c r="I151" s="47">
        <f t="shared" si="382"/>
        <v>4.9038304364409089E-4</v>
      </c>
    </row>
    <row r="152" spans="1:14" x14ac:dyDescent="0.35">
      <c r="A152" s="43" t="str">
        <f>Historicals!A140</f>
        <v>Global Brand Divisions</v>
      </c>
      <c r="B152" s="43"/>
      <c r="C152" s="43"/>
      <c r="D152" s="43"/>
      <c r="E152" s="43"/>
      <c r="F152" s="43"/>
      <c r="G152" s="43"/>
      <c r="H152" s="43"/>
      <c r="I152" s="43"/>
      <c r="J152" s="39"/>
      <c r="K152" s="39"/>
      <c r="L152" s="39"/>
      <c r="M152" s="39"/>
      <c r="N152" s="39"/>
    </row>
    <row r="153" spans="1:14" s="1" customFormat="1" x14ac:dyDescent="0.35">
      <c r="A153" s="9" t="s">
        <v>145</v>
      </c>
      <c r="B153" s="9">
        <f>Historicals!B125</f>
        <v>115</v>
      </c>
      <c r="C153" s="9">
        <f>Historicals!C125</f>
        <v>73</v>
      </c>
      <c r="D153" s="9">
        <f>Historicals!D125</f>
        <v>73</v>
      </c>
      <c r="E153" s="9">
        <f>Historicals!E125</f>
        <v>88</v>
      </c>
      <c r="F153" s="9">
        <f>Historicals!F125</f>
        <v>42</v>
      </c>
      <c r="G153" s="9">
        <f>Historicals!G125</f>
        <v>30</v>
      </c>
      <c r="H153" s="9">
        <f>Historicals!H125</f>
        <v>25</v>
      </c>
      <c r="I153" s="9">
        <f>Historicals!I125</f>
        <v>102</v>
      </c>
      <c r="J153" s="9"/>
      <c r="K153" s="9"/>
      <c r="L153" s="9"/>
      <c r="M153" s="9"/>
      <c r="N153" s="9"/>
    </row>
    <row r="154" spans="1:14" s="1" customFormat="1" x14ac:dyDescent="0.35">
      <c r="A154" s="9" t="s">
        <v>139</v>
      </c>
      <c r="B154" s="9">
        <f>B157+B160</f>
        <v>-2053</v>
      </c>
      <c r="C154" s="9">
        <f t="shared" ref="C154:I154" si="383">C157+C160</f>
        <v>-2366</v>
      </c>
      <c r="D154" s="9">
        <f t="shared" si="383"/>
        <v>-2444</v>
      </c>
      <c r="E154" s="9">
        <f t="shared" si="383"/>
        <v>-2441</v>
      </c>
      <c r="F154" s="9">
        <f t="shared" si="383"/>
        <v>-3067</v>
      </c>
      <c r="G154" s="9">
        <f t="shared" si="383"/>
        <v>-3254</v>
      </c>
      <c r="H154" s="9">
        <f t="shared" si="383"/>
        <v>-3434</v>
      </c>
      <c r="I154" s="9">
        <f t="shared" si="383"/>
        <v>-4042</v>
      </c>
      <c r="J154" s="9">
        <f>I154*(1+I155)</f>
        <v>-4757.6482236458942</v>
      </c>
      <c r="K154" s="9">
        <f>J154*(1+I155)</f>
        <v>-5600.0041118161635</v>
      </c>
      <c r="L154" s="9">
        <f>K154*(1+I155)</f>
        <v>-6591.5016365640458</v>
      </c>
      <c r="M154" s="9">
        <f>L154*(1+I155)</f>
        <v>-7758.5467719836561</v>
      </c>
      <c r="N154" s="9">
        <f>M154*(1+I155)</f>
        <v>-9132.2207490850142</v>
      </c>
    </row>
    <row r="155" spans="1:14" x14ac:dyDescent="0.35">
      <c r="A155" s="46" t="s">
        <v>138</v>
      </c>
      <c r="B155" s="47" t="str">
        <f t="shared" ref="B155" si="384">+IFERROR(B154/A154-1,"nm")</f>
        <v>nm</v>
      </c>
      <c r="C155" s="47">
        <f t="shared" ref="C155" si="385">+IFERROR(C154/B154-1,"nm")</f>
        <v>0.15245981490501714</v>
      </c>
      <c r="D155" s="47">
        <f t="shared" ref="D155" si="386">+IFERROR(D154/C154-1,"nm")</f>
        <v>3.2967032967033072E-2</v>
      </c>
      <c r="E155" s="47">
        <f t="shared" ref="E155" si="387">+IFERROR(E154/D154-1,"nm")</f>
        <v>-1.2274959083469206E-3</v>
      </c>
      <c r="F155" s="47">
        <f t="shared" ref="F155" si="388">+IFERROR(F154/E154-1,"nm")</f>
        <v>0.25645227365833678</v>
      </c>
      <c r="G155" s="47">
        <f t="shared" ref="G155" si="389">+IFERROR(G154/F154-1,"nm")</f>
        <v>6.0971633518095869E-2</v>
      </c>
      <c r="H155" s="47">
        <f t="shared" ref="H155" si="390">+IFERROR(H154/G154-1,"nm")</f>
        <v>5.5316533497234088E-2</v>
      </c>
      <c r="I155" s="47">
        <f>+IFERROR(I154/H154-1,"nm")</f>
        <v>0.1770529994175889</v>
      </c>
      <c r="J155" s="47"/>
      <c r="K155" s="47"/>
      <c r="L155" s="47"/>
      <c r="M155" s="47"/>
      <c r="N155" s="47"/>
    </row>
    <row r="156" spans="1:14" x14ac:dyDescent="0.35">
      <c r="A156" s="46" t="s">
        <v>140</v>
      </c>
      <c r="B156" s="47">
        <f t="shared" ref="B156:I156" si="391">+IFERROR(B154/B$18,"nm")</f>
        <v>-0.14941775836972343</v>
      </c>
      <c r="C156" s="47">
        <f t="shared" si="391"/>
        <v>-0.16025467353020861</v>
      </c>
      <c r="D156" s="47">
        <f t="shared" si="391"/>
        <v>-0.16062039957939012</v>
      </c>
      <c r="E156" s="47">
        <f t="shared" si="391"/>
        <v>-0.16432177717940089</v>
      </c>
      <c r="F156" s="47">
        <f t="shared" si="391"/>
        <v>-0.19286882153188278</v>
      </c>
      <c r="G156" s="47">
        <f t="shared" si="391"/>
        <v>-0.22466169566418118</v>
      </c>
      <c r="H156" s="47">
        <f t="shared" si="391"/>
        <v>-0.19989522090924966</v>
      </c>
      <c r="I156" s="47">
        <f t="shared" si="391"/>
        <v>-0.22023647360104615</v>
      </c>
      <c r="J156" s="47"/>
      <c r="K156" s="47"/>
      <c r="L156" s="47"/>
      <c r="M156" s="47"/>
      <c r="N156" s="47"/>
    </row>
    <row r="157" spans="1:14" s="1" customFormat="1" x14ac:dyDescent="0.35">
      <c r="A157" s="9" t="s">
        <v>141</v>
      </c>
      <c r="B157" s="9">
        <f>Historicals!B173</f>
        <v>210</v>
      </c>
      <c r="C157" s="9">
        <f>Historicals!C173</f>
        <v>230</v>
      </c>
      <c r="D157" s="9">
        <f>Historicals!D173</f>
        <v>233</v>
      </c>
      <c r="E157" s="9">
        <f>Historicals!E173</f>
        <v>217</v>
      </c>
      <c r="F157" s="9">
        <f>Historicals!F173</f>
        <v>195</v>
      </c>
      <c r="G157" s="9">
        <f>Historicals!G173</f>
        <v>214</v>
      </c>
      <c r="H157" s="9">
        <f>Historicals!H173</f>
        <v>222</v>
      </c>
      <c r="I157" s="9">
        <f>Historicals!I173</f>
        <v>220</v>
      </c>
      <c r="J157" s="9">
        <f>I157*(1+I158)</f>
        <v>218.01801801801801</v>
      </c>
      <c r="K157" s="9">
        <f>J157*(1+I158)</f>
        <v>216.0538917295674</v>
      </c>
      <c r="L157" s="9">
        <f>K157*(1+I158)</f>
        <v>214.10746027254427</v>
      </c>
      <c r="M157" s="9">
        <f>L157*(1+I158)</f>
        <v>212.17856423405289</v>
      </c>
      <c r="N157" s="9">
        <f>M157*(1+I158)</f>
        <v>210.2670456373497</v>
      </c>
    </row>
    <row r="158" spans="1:14" x14ac:dyDescent="0.35">
      <c r="A158" s="46" t="s">
        <v>138</v>
      </c>
      <c r="B158" s="47" t="str">
        <f t="shared" ref="B158" si="392">+IFERROR(B157/A157-1,"nm")</f>
        <v>nm</v>
      </c>
      <c r="C158" s="47">
        <f t="shared" ref="C158" si="393">+IFERROR(C157/B157-1,"nm")</f>
        <v>9.5238095238095344E-2</v>
      </c>
      <c r="D158" s="47">
        <f t="shared" ref="D158" si="394">+IFERROR(D157/C157-1,"nm")</f>
        <v>1.304347826086949E-2</v>
      </c>
      <c r="E158" s="47">
        <f t="shared" ref="E158" si="395">+IFERROR(E157/D157-1,"nm")</f>
        <v>-6.8669527896995763E-2</v>
      </c>
      <c r="F158" s="47">
        <f t="shared" ref="F158" si="396">+IFERROR(F157/E157-1,"nm")</f>
        <v>-0.10138248847926268</v>
      </c>
      <c r="G158" s="47">
        <f t="shared" ref="G158" si="397">+IFERROR(G157/F157-1,"nm")</f>
        <v>9.7435897435897534E-2</v>
      </c>
      <c r="H158" s="47">
        <f t="shared" ref="H158" si="398">+IFERROR(H157/G157-1,"nm")</f>
        <v>3.7383177570093462E-2</v>
      </c>
      <c r="I158" s="47">
        <f>+IFERROR(I157/H157-1,"nm")</f>
        <v>-9.009009009009028E-3</v>
      </c>
      <c r="J158" s="47"/>
      <c r="K158" s="47"/>
      <c r="L158" s="47"/>
      <c r="M158" s="47"/>
      <c r="N158" s="47"/>
    </row>
    <row r="159" spans="1:14" x14ac:dyDescent="0.35">
      <c r="A159" s="46" t="s">
        <v>142</v>
      </c>
      <c r="B159" s="47">
        <f t="shared" ref="B159:I159" si="399">+IFERROR(B157/B$18,"nm")</f>
        <v>1.5283842794759825E-2</v>
      </c>
      <c r="C159" s="47">
        <f t="shared" si="399"/>
        <v>1.5578434028718504E-2</v>
      </c>
      <c r="D159" s="47">
        <f t="shared" si="399"/>
        <v>1.5312828601472135E-2</v>
      </c>
      <c r="E159" s="47">
        <f t="shared" si="399"/>
        <v>1.460787613598115E-2</v>
      </c>
      <c r="F159" s="47">
        <f t="shared" si="399"/>
        <v>1.2262608476921143E-2</v>
      </c>
      <c r="G159" s="47">
        <f t="shared" si="399"/>
        <v>1.4774924054128693E-2</v>
      </c>
      <c r="H159" s="47">
        <f t="shared" si="399"/>
        <v>1.2922754525874615E-2</v>
      </c>
      <c r="I159" s="47">
        <f t="shared" si="399"/>
        <v>1.1987141066855556E-2</v>
      </c>
      <c r="J159" s="47"/>
      <c r="K159" s="47"/>
      <c r="L159" s="47"/>
      <c r="M159" s="47"/>
      <c r="N159" s="47"/>
    </row>
    <row r="160" spans="1:14" s="1" customFormat="1" x14ac:dyDescent="0.35">
      <c r="A160" s="9" t="s">
        <v>143</v>
      </c>
      <c r="B160" s="9">
        <f>Historicals!B140</f>
        <v>-2263</v>
      </c>
      <c r="C160" s="9">
        <f>Historicals!C140</f>
        <v>-2596</v>
      </c>
      <c r="D160" s="9">
        <f>Historicals!D140</f>
        <v>-2677</v>
      </c>
      <c r="E160" s="9">
        <f>Historicals!E140</f>
        <v>-2658</v>
      </c>
      <c r="F160" s="9">
        <f>Historicals!F140</f>
        <v>-3262</v>
      </c>
      <c r="G160" s="9">
        <f>Historicals!G140</f>
        <v>-3468</v>
      </c>
      <c r="H160" s="9">
        <f>Historicals!H140</f>
        <v>-3656</v>
      </c>
      <c r="I160" s="9">
        <f>Historicals!I140</f>
        <v>-4262</v>
      </c>
      <c r="J160" s="9">
        <f>I160*(1+I161)</f>
        <v>-4968.4474835886213</v>
      </c>
      <c r="K160" s="9">
        <f>J160*(1+I161)</f>
        <v>-5791.9921157151812</v>
      </c>
      <c r="L160" s="9">
        <f>K160*(1+I161)</f>
        <v>-6752.043325267533</v>
      </c>
      <c r="M160" s="9">
        <f>L160*(1+I161)</f>
        <v>-7871.2277495323369</v>
      </c>
      <c r="N160" s="9">
        <f>M160*(1+I161)</f>
        <v>-9175.92250232681</v>
      </c>
    </row>
    <row r="161" spans="1:14" x14ac:dyDescent="0.35">
      <c r="A161" s="46" t="s">
        <v>138</v>
      </c>
      <c r="B161" s="47" t="str">
        <f t="shared" ref="B161" si="400">+IFERROR(B160/A160-1,"nm")</f>
        <v>nm</v>
      </c>
      <c r="C161" s="47">
        <f t="shared" ref="C161" si="401">+IFERROR(C160/B160-1,"nm")</f>
        <v>0.1471498011489174</v>
      </c>
      <c r="D161" s="47">
        <f t="shared" ref="D161" si="402">+IFERROR(D160/C160-1,"nm")</f>
        <v>3.1201848998459125E-2</v>
      </c>
      <c r="E161" s="47">
        <f t="shared" ref="E161" si="403">+IFERROR(E160/D160-1,"nm")</f>
        <v>-7.097497198356395E-3</v>
      </c>
      <c r="F161" s="47">
        <f t="shared" ref="F161" si="404">+IFERROR(F160/E160-1,"nm")</f>
        <v>0.22723852520692245</v>
      </c>
      <c r="G161" s="47">
        <f t="shared" ref="G161" si="405">+IFERROR(G160/F160-1,"nm")</f>
        <v>6.3151440833844275E-2</v>
      </c>
      <c r="H161" s="47">
        <f t="shared" ref="H161" si="406">+IFERROR(H160/G160-1,"nm")</f>
        <v>5.4209919261822392E-2</v>
      </c>
      <c r="I161" s="47">
        <f>+IFERROR(I160/H160-1,"nm")</f>
        <v>0.16575492341356668</v>
      </c>
      <c r="J161" s="47"/>
      <c r="K161" s="47"/>
      <c r="L161" s="47"/>
      <c r="M161" s="47"/>
      <c r="N161" s="47"/>
    </row>
    <row r="162" spans="1:14" x14ac:dyDescent="0.35">
      <c r="A162" s="46" t="s">
        <v>140</v>
      </c>
      <c r="B162" s="47">
        <f t="shared" ref="B162:I162" si="407">+IFERROR(B160/B$18,"nm")</f>
        <v>-0.16470160116448326</v>
      </c>
      <c r="C162" s="47">
        <f t="shared" si="407"/>
        <v>-0.17583310755892712</v>
      </c>
      <c r="D162" s="47">
        <f t="shared" si="407"/>
        <v>-0.17593322818086224</v>
      </c>
      <c r="E162" s="47">
        <f t="shared" si="407"/>
        <v>-0.17892965331538202</v>
      </c>
      <c r="F162" s="47">
        <f t="shared" si="407"/>
        <v>-0.20513143000880393</v>
      </c>
      <c r="G162" s="47">
        <f t="shared" si="407"/>
        <v>-0.23943661971830985</v>
      </c>
      <c r="H162" s="47">
        <f t="shared" si="407"/>
        <v>-0.21281797543512429</v>
      </c>
      <c r="I162" s="47">
        <f t="shared" si="407"/>
        <v>-0.2322236146679017</v>
      </c>
      <c r="J162" s="47"/>
      <c r="K162" s="47"/>
      <c r="L162" s="47"/>
      <c r="M162" s="47"/>
      <c r="N162" s="47"/>
    </row>
    <row r="163" spans="1:14" s="1" customFormat="1" x14ac:dyDescent="0.35">
      <c r="A163" s="9" t="s">
        <v>144</v>
      </c>
      <c r="B163" s="9">
        <f>Historicals!B162</f>
        <v>225</v>
      </c>
      <c r="C163" s="9">
        <f>Historicals!C162</f>
        <v>258</v>
      </c>
      <c r="D163" s="9">
        <f>Historicals!D162</f>
        <v>278</v>
      </c>
      <c r="E163" s="9">
        <f>Historicals!E162</f>
        <v>286</v>
      </c>
      <c r="F163" s="9">
        <f>Historicals!F162</f>
        <v>278</v>
      </c>
      <c r="G163" s="9">
        <f>Historicals!G162</f>
        <v>438</v>
      </c>
      <c r="H163" s="9">
        <f>Historicals!H162</f>
        <v>278</v>
      </c>
      <c r="I163" s="9">
        <f>Historicals!I162</f>
        <v>222</v>
      </c>
      <c r="J163" s="9">
        <f>I163*(1+I164)</f>
        <v>177.28057553956836</v>
      </c>
      <c r="K163" s="9">
        <f>J163*(1+I164)</f>
        <v>141.56938046684957</v>
      </c>
      <c r="L163" s="9">
        <f>K163*(1+I164)</f>
        <v>113.05180742316765</v>
      </c>
      <c r="M163" s="9">
        <f>L163*(1+I164)</f>
        <v>90.278781467421652</v>
      </c>
      <c r="N163" s="9">
        <f>M163*(1+I164)</f>
        <v>72.093127646646067</v>
      </c>
    </row>
    <row r="164" spans="1:14" x14ac:dyDescent="0.35">
      <c r="A164" s="46" t="s">
        <v>138</v>
      </c>
      <c r="B164" s="47" t="str">
        <f t="shared" ref="B164" si="408">+IFERROR(B163/A163-1,"nm")</f>
        <v>nm</v>
      </c>
      <c r="C164" s="47">
        <f t="shared" ref="C164" si="409">+IFERROR(C163/B163-1,"nm")</f>
        <v>0.14666666666666672</v>
      </c>
      <c r="D164" s="47">
        <f t="shared" ref="D164" si="410">+IFERROR(D163/C163-1,"nm")</f>
        <v>7.7519379844961156E-2</v>
      </c>
      <c r="E164" s="47">
        <f t="shared" ref="E164" si="411">+IFERROR(E163/D163-1,"nm")</f>
        <v>2.877697841726623E-2</v>
      </c>
      <c r="F164" s="47">
        <f t="shared" ref="F164" si="412">+IFERROR(F163/E163-1,"nm")</f>
        <v>-2.7972027972028024E-2</v>
      </c>
      <c r="G164" s="47">
        <f t="shared" ref="G164" si="413">+IFERROR(G163/F163-1,"nm")</f>
        <v>0.57553956834532372</v>
      </c>
      <c r="H164" s="47">
        <f t="shared" ref="H164" si="414">+IFERROR(H163/G163-1,"nm")</f>
        <v>-0.36529680365296802</v>
      </c>
      <c r="I164" s="47">
        <f>+IFERROR(I163/H163-1,"nm")</f>
        <v>-0.20143884892086328</v>
      </c>
      <c r="J164" s="47"/>
      <c r="K164" s="47"/>
      <c r="L164" s="47"/>
      <c r="M164" s="47"/>
      <c r="N164" s="47"/>
    </row>
    <row r="165" spans="1:14" x14ac:dyDescent="0.35">
      <c r="A165" s="46" t="s">
        <v>142</v>
      </c>
      <c r="B165" s="47">
        <f t="shared" ref="B165:I165" si="415">+IFERROR(B163/B$18,"nm")</f>
        <v>1.6375545851528384E-2</v>
      </c>
      <c r="C165" s="47">
        <f t="shared" si="415"/>
        <v>1.7474939040910322E-2</v>
      </c>
      <c r="D165" s="47">
        <f t="shared" si="415"/>
        <v>1.8270241850683492E-2</v>
      </c>
      <c r="E165" s="47">
        <f t="shared" si="415"/>
        <v>1.9252776842813867E-2</v>
      </c>
      <c r="F165" s="47">
        <f t="shared" si="415"/>
        <v>1.7482077726072191E-2</v>
      </c>
      <c r="G165" s="47">
        <f t="shared" si="415"/>
        <v>3.0240265120132559E-2</v>
      </c>
      <c r="H165" s="47">
        <f t="shared" si="415"/>
        <v>1.618254846032947E-2</v>
      </c>
      <c r="I165" s="47">
        <f t="shared" si="415"/>
        <v>1.2096115076554241E-2</v>
      </c>
      <c r="J165" s="47"/>
      <c r="K165" s="47"/>
      <c r="L165" s="47"/>
      <c r="M165" s="47"/>
      <c r="N165" s="47"/>
    </row>
    <row r="166" spans="1:14" x14ac:dyDescent="0.35">
      <c r="A166" s="43" t="str">
        <f>Historicals!A154</f>
        <v>Corporate</v>
      </c>
      <c r="B166" s="43"/>
      <c r="C166" s="43"/>
      <c r="D166" s="43"/>
      <c r="E166" s="43"/>
      <c r="F166" s="43"/>
      <c r="G166" s="43"/>
      <c r="H166" s="43"/>
      <c r="I166" s="43"/>
      <c r="J166" s="39"/>
      <c r="K166" s="39"/>
      <c r="L166" s="39"/>
      <c r="M166" s="39"/>
      <c r="N166" s="39"/>
    </row>
    <row r="167" spans="1:14" s="9" customFormat="1" x14ac:dyDescent="0.35">
      <c r="A167" s="9" t="s">
        <v>145</v>
      </c>
      <c r="B167" s="60">
        <f>Historicals!B132</f>
        <v>-82</v>
      </c>
      <c r="C167" s="60">
        <f>Historicals!C132</f>
        <v>-86</v>
      </c>
      <c r="D167" s="60">
        <f>Historicals!D132</f>
        <v>75</v>
      </c>
      <c r="E167" s="60">
        <f>Historicals!E132</f>
        <v>26</v>
      </c>
      <c r="F167" s="60">
        <f>Historicals!F132</f>
        <v>-7</v>
      </c>
      <c r="G167" s="60">
        <f>Historicals!G132</f>
        <v>-11</v>
      </c>
      <c r="H167" s="60">
        <f>Historicals!H132</f>
        <v>40</v>
      </c>
      <c r="I167" s="60">
        <f>Historicals!I132</f>
        <v>-72</v>
      </c>
    </row>
    <row r="168" spans="1:14" s="9" customFormat="1" x14ac:dyDescent="0.35">
      <c r="A168" s="9" t="s">
        <v>139</v>
      </c>
      <c r="B168" s="9">
        <f>B171+B174</f>
        <v>-1026</v>
      </c>
      <c r="C168" s="9">
        <f t="shared" ref="C168:I168" si="416">C171+C174</f>
        <v>-1089</v>
      </c>
      <c r="D168" s="9">
        <f t="shared" si="416"/>
        <v>-633</v>
      </c>
      <c r="E168" s="9">
        <f t="shared" si="416"/>
        <v>-1346</v>
      </c>
      <c r="F168" s="9">
        <f t="shared" si="416"/>
        <v>-1694</v>
      </c>
      <c r="G168" s="9">
        <f t="shared" si="416"/>
        <v>-1855</v>
      </c>
      <c r="H168" s="9">
        <f t="shared" si="416"/>
        <v>-2120</v>
      </c>
      <c r="I168" s="9">
        <f t="shared" si="416"/>
        <v>-2085</v>
      </c>
      <c r="J168" s="9">
        <f>I168*(1+I169)</f>
        <v>-2050.5778301886794</v>
      </c>
      <c r="K168" s="9">
        <f>J168*(1+I169)</f>
        <v>-2016.7239509166966</v>
      </c>
      <c r="L168" s="9">
        <f>K168*(1+I169)</f>
        <v>-1983.4289800289209</v>
      </c>
      <c r="M168" s="9">
        <f>L168*(1+I169)</f>
        <v>-1950.6836902642926</v>
      </c>
      <c r="N168" s="9">
        <f>M168*(1+I169)</f>
        <v>-1918.4790066986086</v>
      </c>
    </row>
    <row r="169" spans="1:14" s="46" customFormat="1" ht="13" x14ac:dyDescent="0.3">
      <c r="A169" s="46" t="s">
        <v>138</v>
      </c>
      <c r="B169" s="47" t="str">
        <f t="shared" ref="B169" si="417">+IFERROR(B168/A168-1,"nm")</f>
        <v>nm</v>
      </c>
      <c r="C169" s="47">
        <f t="shared" ref="C169" si="418">+IFERROR(C168/B168-1,"nm")</f>
        <v>6.1403508771929793E-2</v>
      </c>
      <c r="D169" s="47">
        <f t="shared" ref="D169" si="419">+IFERROR(D168/C168-1,"nm")</f>
        <v>-0.41873278236914602</v>
      </c>
      <c r="E169" s="47">
        <f t="shared" ref="E169" si="420">+IFERROR(E168/D168-1,"nm")</f>
        <v>1.126382306477093</v>
      </c>
      <c r="F169" s="47">
        <f t="shared" ref="F169" si="421">+IFERROR(F168/E168-1,"nm")</f>
        <v>0.25854383358098065</v>
      </c>
      <c r="G169" s="47">
        <f t="shared" ref="G169" si="422">+IFERROR(G168/F168-1,"nm")</f>
        <v>9.5041322314049603E-2</v>
      </c>
      <c r="H169" s="47">
        <f t="shared" ref="H169" si="423">+IFERROR(H168/G168-1,"nm")</f>
        <v>0.14285714285714279</v>
      </c>
      <c r="I169" s="47">
        <f>+IFERROR(I168/H168-1,"nm")</f>
        <v>-1.650943396226412E-2</v>
      </c>
    </row>
    <row r="170" spans="1:14" s="46" customFormat="1" ht="13" x14ac:dyDescent="0.3">
      <c r="A170" s="46" t="s">
        <v>140</v>
      </c>
      <c r="B170" s="47">
        <f t="shared" ref="B170:I170" si="424">+IFERROR(B168/B$18,"nm")</f>
        <v>-7.4672489082969432E-2</v>
      </c>
      <c r="C170" s="47">
        <f t="shared" si="424"/>
        <v>-7.3760498509888917E-2</v>
      </c>
      <c r="D170" s="47">
        <f t="shared" si="424"/>
        <v>-4.1600946372239746E-2</v>
      </c>
      <c r="E170" s="47">
        <f t="shared" si="424"/>
        <v>-9.0609222484012111E-2</v>
      </c>
      <c r="F170" s="47">
        <f t="shared" si="424"/>
        <v>-0.10652748082002264</v>
      </c>
      <c r="G170" s="47">
        <f t="shared" si="424"/>
        <v>-0.12807235570284453</v>
      </c>
      <c r="H170" s="47">
        <f t="shared" si="424"/>
        <v>-0.12340648466150532</v>
      </c>
      <c r="I170" s="47">
        <f t="shared" si="424"/>
        <v>-0.11360540511088106</v>
      </c>
    </row>
    <row r="171" spans="1:14" s="9" customFormat="1" x14ac:dyDescent="0.35">
      <c r="A171" s="9" t="s">
        <v>141</v>
      </c>
      <c r="B171" s="60">
        <f>Historicals!B176</f>
        <v>75</v>
      </c>
      <c r="C171" s="60">
        <f>Historicals!C176</f>
        <v>84</v>
      </c>
      <c r="D171" s="60">
        <f>Historicals!D176</f>
        <v>91</v>
      </c>
      <c r="E171" s="60">
        <f>Historicals!E176</f>
        <v>110</v>
      </c>
      <c r="F171" s="60">
        <f>Historicals!F176</f>
        <v>116</v>
      </c>
      <c r="G171" s="60">
        <f>Historicals!G176</f>
        <v>112</v>
      </c>
      <c r="H171" s="60">
        <f>Historicals!H176</f>
        <v>141</v>
      </c>
      <c r="I171" s="60">
        <f>Historicals!I176</f>
        <v>134</v>
      </c>
      <c r="J171" s="9">
        <f>I171*(1+I172)</f>
        <v>127.34751773049646</v>
      </c>
      <c r="K171" s="9">
        <f>J171*(1+I172)</f>
        <v>121.02530053820232</v>
      </c>
      <c r="L171" s="9">
        <f>K171*(1+I172)</f>
        <v>115.01695228453271</v>
      </c>
      <c r="M171" s="9">
        <f>L171*(1+I172)</f>
        <v>109.30689082359847</v>
      </c>
      <c r="N171" s="9">
        <f>M171*(1+I172)</f>
        <v>103.88030759122124</v>
      </c>
    </row>
    <row r="172" spans="1:14" s="46" customFormat="1" ht="13" x14ac:dyDescent="0.3">
      <c r="A172" s="46" t="s">
        <v>138</v>
      </c>
      <c r="B172" s="47" t="str">
        <f t="shared" ref="B172" si="425">+IFERROR(B171/A171-1,"nm")</f>
        <v>nm</v>
      </c>
      <c r="C172" s="47">
        <f t="shared" ref="C172" si="426">+IFERROR(C171/B171-1,"nm")</f>
        <v>0.12000000000000011</v>
      </c>
      <c r="D172" s="47">
        <f t="shared" ref="D172" si="427">+IFERROR(D171/C171-1,"nm")</f>
        <v>8.3333333333333259E-2</v>
      </c>
      <c r="E172" s="47">
        <f t="shared" ref="E172" si="428">+IFERROR(E171/D171-1,"nm")</f>
        <v>0.20879120879120872</v>
      </c>
      <c r="F172" s="47">
        <f t="shared" ref="F172" si="429">+IFERROR(F171/E171-1,"nm")</f>
        <v>5.4545454545454453E-2</v>
      </c>
      <c r="G172" s="47">
        <f t="shared" ref="G172" si="430">+IFERROR(G171/F171-1,"nm")</f>
        <v>-3.4482758620689613E-2</v>
      </c>
      <c r="H172" s="47">
        <f t="shared" ref="H172" si="431">+IFERROR(H171/G171-1,"nm")</f>
        <v>0.2589285714285714</v>
      </c>
      <c r="I172" s="47">
        <f>+IFERROR(I171/H171-1,"nm")</f>
        <v>-4.9645390070921946E-2</v>
      </c>
    </row>
    <row r="173" spans="1:14" s="46" customFormat="1" ht="13" x14ac:dyDescent="0.3">
      <c r="A173" s="46" t="s">
        <v>142</v>
      </c>
      <c r="B173" s="47">
        <f t="shared" ref="B173:I173" si="432">+IFERROR(B171/B$18,"nm")</f>
        <v>5.4585152838427945E-3</v>
      </c>
      <c r="C173" s="47">
        <f t="shared" si="432"/>
        <v>5.6895150365754536E-3</v>
      </c>
      <c r="D173" s="47">
        <f t="shared" si="432"/>
        <v>5.9805467928496321E-3</v>
      </c>
      <c r="E173" s="47">
        <f t="shared" si="432"/>
        <v>7.4049141703130261E-3</v>
      </c>
      <c r="F173" s="47">
        <f t="shared" si="432"/>
        <v>7.2946799144761668E-3</v>
      </c>
      <c r="G173" s="47">
        <f t="shared" si="432"/>
        <v>7.732670533001933E-3</v>
      </c>
      <c r="H173" s="47">
        <f t="shared" si="432"/>
        <v>8.2076954421095531E-3</v>
      </c>
      <c r="I173" s="47">
        <f t="shared" si="432"/>
        <v>7.3012586498120199E-3</v>
      </c>
    </row>
    <row r="174" spans="1:14" s="9" customFormat="1" x14ac:dyDescent="0.35">
      <c r="A174" s="9" t="s">
        <v>143</v>
      </c>
      <c r="B174" s="60">
        <f>Historicals!B143</f>
        <v>-1101</v>
      </c>
      <c r="C174" s="60">
        <f>Historicals!C143</f>
        <v>-1173</v>
      </c>
      <c r="D174" s="60">
        <f>Historicals!D143</f>
        <v>-724</v>
      </c>
      <c r="E174" s="60">
        <f>Historicals!E143</f>
        <v>-1456</v>
      </c>
      <c r="F174" s="60">
        <f>Historicals!F143</f>
        <v>-1810</v>
      </c>
      <c r="G174" s="60">
        <f>Historicals!G143</f>
        <v>-1967</v>
      </c>
      <c r="H174" s="60">
        <f>Historicals!H143</f>
        <v>-2261</v>
      </c>
      <c r="I174" s="60">
        <f>Historicals!I143</f>
        <v>-2219</v>
      </c>
      <c r="J174" s="9">
        <f>I174*(1+I175)</f>
        <v>-2177.7801857585141</v>
      </c>
      <c r="K174" s="9">
        <f>J174*(1+I175)</f>
        <v>-2137.3260646608328</v>
      </c>
      <c r="L174" s="9">
        <f>K174*(1+I175)</f>
        <v>-2097.6234133049038</v>
      </c>
      <c r="M174" s="9">
        <f>L174*(1+I175)</f>
        <v>-2058.6582725004782</v>
      </c>
      <c r="N174" s="9">
        <f>M174*(1+I175)</f>
        <v>-2020.4169423611504</v>
      </c>
    </row>
    <row r="175" spans="1:14" s="46" customFormat="1" ht="13" x14ac:dyDescent="0.3">
      <c r="A175" s="46" t="s">
        <v>138</v>
      </c>
      <c r="B175" s="47" t="str">
        <f t="shared" ref="B175" si="433">+IFERROR(B174/A174-1,"nm")</f>
        <v>nm</v>
      </c>
      <c r="C175" s="47">
        <f t="shared" ref="C175" si="434">+IFERROR(C174/B174-1,"nm")</f>
        <v>6.5395095367847489E-2</v>
      </c>
      <c r="D175" s="47">
        <f t="shared" ref="D175" si="435">+IFERROR(D174/C174-1,"nm")</f>
        <v>-0.38277919863597609</v>
      </c>
      <c r="E175" s="47">
        <f t="shared" ref="E175" si="436">+IFERROR(E174/D174-1,"nm")</f>
        <v>1.0110497237569063</v>
      </c>
      <c r="F175" s="47">
        <f t="shared" ref="F175" si="437">+IFERROR(F174/E174-1,"nm")</f>
        <v>0.24313186813186816</v>
      </c>
      <c r="G175" s="47">
        <f t="shared" ref="G175" si="438">+IFERROR(G174/F174-1,"nm")</f>
        <v>8.6740331491712785E-2</v>
      </c>
      <c r="H175" s="47">
        <f t="shared" ref="H175" si="439">+IFERROR(H174/G174-1,"nm")</f>
        <v>0.14946619217081847</v>
      </c>
      <c r="I175" s="47">
        <f>+IFERROR(I174/H174-1,"nm")</f>
        <v>-1.8575851393188847E-2</v>
      </c>
    </row>
    <row r="176" spans="1:14" s="46" customFormat="1" ht="13" x14ac:dyDescent="0.3">
      <c r="A176" s="46" t="s">
        <v>140</v>
      </c>
      <c r="B176" s="47">
        <f t="shared" ref="B176:I176" si="440">+IFERROR(B174/B$18,"nm")</f>
        <v>-8.0131004366812225E-2</v>
      </c>
      <c r="C176" s="47">
        <f t="shared" si="440"/>
        <v>-7.9450013546464374E-2</v>
      </c>
      <c r="D176" s="47">
        <f t="shared" si="440"/>
        <v>-4.7581493165089382E-2</v>
      </c>
      <c r="E176" s="47">
        <f t="shared" si="440"/>
        <v>-9.8014136654325137E-2</v>
      </c>
      <c r="F176" s="47">
        <f t="shared" si="440"/>
        <v>-0.1138221607344988</v>
      </c>
      <c r="G176" s="47">
        <f t="shared" si="440"/>
        <v>-0.13580502623584645</v>
      </c>
      <c r="H176" s="47">
        <f t="shared" si="440"/>
        <v>-0.13161418010361489</v>
      </c>
      <c r="I176" s="47">
        <f t="shared" si="440"/>
        <v>-0.12090666376069308</v>
      </c>
    </row>
    <row r="177" spans="1:14" s="9" customFormat="1" x14ac:dyDescent="0.35">
      <c r="A177" s="9" t="s">
        <v>144</v>
      </c>
      <c r="B177" s="60">
        <f>Historicals!B165</f>
        <v>104</v>
      </c>
      <c r="C177" s="60">
        <f>Historicals!C165</f>
        <v>264</v>
      </c>
      <c r="D177" s="60">
        <f>Historicals!D165</f>
        <v>291</v>
      </c>
      <c r="E177" s="60">
        <f>Historicals!E165</f>
        <v>159</v>
      </c>
      <c r="F177" s="60">
        <f>Historicals!F165</f>
        <v>377</v>
      </c>
      <c r="G177" s="60">
        <f>Historicals!G165</f>
        <v>318</v>
      </c>
      <c r="H177" s="60">
        <f>Historicals!H165</f>
        <v>11</v>
      </c>
      <c r="I177" s="60">
        <f>Historicals!I165</f>
        <v>50</v>
      </c>
      <c r="J177" s="9">
        <f>I177*(1+I178)</f>
        <v>227.27272727272728</v>
      </c>
      <c r="K177" s="9">
        <f>J177*(1+I178)</f>
        <v>1033.0578512396696</v>
      </c>
      <c r="L177" s="9">
        <f>K177*(1+I178)</f>
        <v>4695.7175056348624</v>
      </c>
      <c r="M177" s="9">
        <f>L177*(1+I178)</f>
        <v>21344.170480158467</v>
      </c>
      <c r="N177" s="9">
        <f>M177*(1+I178)</f>
        <v>97018.956727993049</v>
      </c>
    </row>
    <row r="178" spans="1:14" s="46" customFormat="1" ht="13" x14ac:dyDescent="0.3">
      <c r="A178" s="46" t="s">
        <v>138</v>
      </c>
      <c r="B178" s="47" t="str">
        <f t="shared" ref="B178" si="441">+IFERROR(B177/A177-1,"nm")</f>
        <v>nm</v>
      </c>
      <c r="C178" s="47">
        <f t="shared" ref="C178" si="442">+IFERROR(C177/B177-1,"nm")</f>
        <v>1.5384615384615383</v>
      </c>
      <c r="D178" s="47">
        <f t="shared" ref="D178" si="443">+IFERROR(D177/C177-1,"nm")</f>
        <v>0.10227272727272729</v>
      </c>
      <c r="E178" s="47">
        <f t="shared" ref="E178" si="444">+IFERROR(E177/D177-1,"nm")</f>
        <v>-0.45360824742268047</v>
      </c>
      <c r="F178" s="47">
        <f t="shared" ref="F178" si="445">+IFERROR(F177/E177-1,"nm")</f>
        <v>1.3710691823899372</v>
      </c>
      <c r="G178" s="47">
        <f t="shared" ref="G178" si="446">+IFERROR(G177/F177-1,"nm")</f>
        <v>-0.156498673740053</v>
      </c>
      <c r="H178" s="47">
        <f t="shared" ref="H178" si="447">+IFERROR(H177/G177-1,"nm")</f>
        <v>-0.96540880503144655</v>
      </c>
      <c r="I178" s="47">
        <f>+IFERROR(I177/H177-1,"nm")</f>
        <v>3.5454545454545459</v>
      </c>
    </row>
    <row r="179" spans="1:14" s="42" customFormat="1" ht="13" x14ac:dyDescent="0.3">
      <c r="A179" s="42" t="s">
        <v>142</v>
      </c>
      <c r="B179" s="59">
        <f t="shared" ref="B179:I179" si="448">+IFERROR(B177/B$18,"nm")</f>
        <v>7.5691411935953417E-3</v>
      </c>
      <c r="C179" s="59">
        <f t="shared" si="448"/>
        <v>1.7881332972094283E-2</v>
      </c>
      <c r="D179" s="59">
        <f t="shared" si="448"/>
        <v>1.9124605678233438E-2</v>
      </c>
      <c r="E179" s="59">
        <f t="shared" si="448"/>
        <v>1.0703466846179737E-2</v>
      </c>
      <c r="F179" s="59">
        <f t="shared" si="448"/>
        <v>2.370770972204754E-2</v>
      </c>
      <c r="G179" s="59">
        <f t="shared" si="448"/>
        <v>2.1955260977630488E-2</v>
      </c>
      <c r="H179" s="59">
        <f t="shared" si="448"/>
        <v>6.4031666569648994E-4</v>
      </c>
      <c r="I179" s="59">
        <f t="shared" si="448"/>
        <v>2.7243502424671717E-3</v>
      </c>
    </row>
    <row r="181" spans="1:14" x14ac:dyDescent="0.35">
      <c r="A181" s="58" t="s">
        <v>148</v>
      </c>
      <c r="B181" s="58">
        <f t="shared" ref="B181:N181" si="449">B3-B18-B45-B72-B99-B126-B153-B167</f>
        <v>0</v>
      </c>
      <c r="C181" s="58">
        <f t="shared" si="449"/>
        <v>0</v>
      </c>
      <c r="D181" s="58">
        <f t="shared" si="449"/>
        <v>0</v>
      </c>
      <c r="E181" s="58">
        <f t="shared" si="449"/>
        <v>0</v>
      </c>
      <c r="F181" s="58">
        <f t="shared" si="449"/>
        <v>0</v>
      </c>
      <c r="G181" s="58">
        <f t="shared" si="449"/>
        <v>0</v>
      </c>
      <c r="H181" s="58">
        <f t="shared" si="449"/>
        <v>0</v>
      </c>
      <c r="I181" s="58">
        <f t="shared" si="449"/>
        <v>0</v>
      </c>
      <c r="J181" s="58">
        <f t="shared" si="449"/>
        <v>-216.36808059154419</v>
      </c>
      <c r="K181" s="58">
        <f t="shared" si="449"/>
        <v>-685.21670006925069</v>
      </c>
      <c r="L181" s="58">
        <f t="shared" si="449"/>
        <v>-1390.0010577807693</v>
      </c>
      <c r="M181" s="58">
        <f t="shared" si="449"/>
        <v>-2346.6572254220237</v>
      </c>
      <c r="N181" s="58">
        <f t="shared" si="449"/>
        <v>-3573.7637522211267</v>
      </c>
    </row>
    <row r="183" spans="1:14" s="1" customFormat="1" x14ac:dyDescent="0.35">
      <c r="J183" s="9"/>
      <c r="K183" s="9"/>
      <c r="L183" s="9"/>
      <c r="M183" s="9"/>
      <c r="N183" s="9"/>
    </row>
    <row r="184" spans="1:14" x14ac:dyDescent="0.35">
      <c r="B184" s="9"/>
    </row>
    <row r="186" spans="1:14" x14ac:dyDescent="0.35">
      <c r="B186" s="9"/>
    </row>
    <row r="187" spans="1:14" x14ac:dyDescent="0.35">
      <c r="B187" s="9"/>
    </row>
    <row r="188" spans="1:14" x14ac:dyDescent="0.35">
      <c r="B188"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Joshua Watt</cp:lastModifiedBy>
  <cp:revision/>
  <dcterms:created xsi:type="dcterms:W3CDTF">2020-05-20T17:26:08Z</dcterms:created>
  <dcterms:modified xsi:type="dcterms:W3CDTF">2023-09-01T13:43:35Z</dcterms:modified>
  <cp:category/>
  <cp:contentStatus/>
</cp:coreProperties>
</file>