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defaultThemeVersion="166925"/>
  <mc:AlternateContent xmlns:mc="http://schemas.openxmlformats.org/markup-compatibility/2006">
    <mc:Choice Requires="x15">
      <x15ac:absPath xmlns:x15ac="http://schemas.microsoft.com/office/spreadsheetml/2010/11/ac" url="C:\Users\Krith\Downloads\"/>
    </mc:Choice>
  </mc:AlternateContent>
  <xr:revisionPtr revIDLastSave="0" documentId="13_ncr:1_{37737AC8-54A5-48C8-B623-81FF7643CBEF}" xr6:coauthVersionLast="47" xr6:coauthVersionMax="47" xr10:uidLastSave="{00000000-0000-0000-0000-000000000000}"/>
  <bookViews>
    <workbookView xWindow="-110" yWindow="-110" windowWidth="19420" windowHeight="10420" activeTab="3" xr2:uid="{00000000-000D-0000-FFFF-FFFF00000000}"/>
  </bookViews>
  <sheets>
    <sheet name="Instructions" sheetId="1" r:id="rId1"/>
    <sheet name="Johnson" sheetId="4" r:id="rId2"/>
    <sheet name="Marriot" sheetId="2" r:id="rId3"/>
    <sheet name="Marriot adds on" sheetId="5" r:id="rId4"/>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5" i="5" l="1"/>
  <c r="L5" i="5"/>
  <c r="G5" i="5"/>
  <c r="O4" i="5"/>
  <c r="O3" i="5"/>
  <c r="N3" i="5"/>
  <c r="N4" i="5"/>
  <c r="M4" i="5"/>
  <c r="M3" i="5"/>
  <c r="J4" i="5"/>
  <c r="L4" i="5" s="1"/>
  <c r="J3" i="5"/>
  <c r="L3" i="5"/>
  <c r="E4" i="5"/>
  <c r="E3" i="5"/>
  <c r="G3" i="5" s="1"/>
  <c r="I34" i="4"/>
  <c r="F32" i="4"/>
  <c r="F33" i="4"/>
  <c r="F34" i="4"/>
  <c r="F35" i="4"/>
  <c r="F31" i="4"/>
  <c r="C37" i="4"/>
  <c r="H32" i="4" s="1"/>
  <c r="D37" i="4"/>
  <c r="I35" i="4" s="1"/>
  <c r="F26" i="4"/>
  <c r="F25" i="4"/>
  <c r="F24" i="4"/>
  <c r="F23" i="4"/>
  <c r="F22" i="4"/>
  <c r="F18" i="4"/>
  <c r="F17" i="4"/>
  <c r="F16" i="4"/>
  <c r="F15" i="4"/>
  <c r="F14" i="4"/>
  <c r="F13" i="4"/>
  <c r="F5" i="4"/>
  <c r="F6" i="4"/>
  <c r="F7" i="4"/>
  <c r="F8" i="4"/>
  <c r="F9" i="4"/>
  <c r="F4" i="4"/>
  <c r="D19" i="4"/>
  <c r="C19" i="4"/>
  <c r="F19" i="4" s="1"/>
  <c r="D10" i="4"/>
  <c r="D28" i="4" s="1"/>
  <c r="I14" i="4" s="1"/>
  <c r="C10" i="4"/>
  <c r="F10" i="4" s="1"/>
  <c r="F14" i="2"/>
  <c r="F15" i="2"/>
  <c r="F16" i="2"/>
  <c r="F17" i="2"/>
  <c r="F13" i="2"/>
  <c r="D18" i="2"/>
  <c r="I16" i="2" s="1"/>
  <c r="C18" i="2"/>
  <c r="H14" i="2" s="1"/>
  <c r="C10" i="2"/>
  <c r="H9" i="2" s="1"/>
  <c r="D10" i="2"/>
  <c r="I8" i="2" s="1"/>
  <c r="F5" i="2"/>
  <c r="F6" i="2"/>
  <c r="F7" i="2"/>
  <c r="F8" i="2"/>
  <c r="F9" i="2"/>
  <c r="F4" i="2"/>
  <c r="G4" i="5" l="1"/>
  <c r="I13" i="4"/>
  <c r="I23" i="4"/>
  <c r="I22" i="4"/>
  <c r="I10" i="4"/>
  <c r="H31" i="4"/>
  <c r="I18" i="4"/>
  <c r="I8" i="4"/>
  <c r="H35" i="4"/>
  <c r="H34" i="4"/>
  <c r="I17" i="4"/>
  <c r="I7" i="4"/>
  <c r="H33" i="4"/>
  <c r="I19" i="4"/>
  <c r="I4" i="4"/>
  <c r="I9" i="4"/>
  <c r="I26" i="4"/>
  <c r="I16" i="4"/>
  <c r="I6" i="4"/>
  <c r="I31" i="4"/>
  <c r="I25" i="4"/>
  <c r="I15" i="4"/>
  <c r="I5" i="4"/>
  <c r="I33" i="4"/>
  <c r="I32" i="4"/>
  <c r="I24" i="4"/>
  <c r="C28" i="4"/>
  <c r="H19" i="4" s="1"/>
  <c r="H7" i="2"/>
  <c r="F10" i="2"/>
  <c r="H6" i="2"/>
  <c r="I6" i="2"/>
  <c r="H8" i="2"/>
  <c r="I7" i="2"/>
  <c r="H5" i="2"/>
  <c r="F18" i="2"/>
  <c r="I5" i="2"/>
  <c r="H13" i="2"/>
  <c r="I13" i="2"/>
  <c r="H17" i="2"/>
  <c r="H16" i="2"/>
  <c r="H15" i="2"/>
  <c r="I17" i="2"/>
  <c r="I4" i="2"/>
  <c r="I15" i="2"/>
  <c r="I9" i="2"/>
  <c r="I14" i="2"/>
  <c r="H4" i="2"/>
  <c r="H10" i="4" l="1"/>
  <c r="F28" i="4"/>
  <c r="H16" i="4"/>
  <c r="H26" i="4"/>
  <c r="H5" i="4"/>
  <c r="H15" i="4"/>
  <c r="H25" i="4"/>
  <c r="H6" i="4"/>
  <c r="H24" i="4"/>
  <c r="H7" i="4"/>
  <c r="H17" i="4"/>
  <c r="H13" i="4"/>
  <c r="H14" i="4"/>
  <c r="H4" i="4"/>
  <c r="H8" i="4"/>
  <c r="H18" i="4"/>
  <c r="H22" i="4"/>
  <c r="H23" i="4"/>
  <c r="H9" i="4"/>
</calcChain>
</file>

<file path=xl/sharedStrings.xml><?xml version="1.0" encoding="utf-8"?>
<sst xmlns="http://schemas.openxmlformats.org/spreadsheetml/2006/main" count="88" uniqueCount="73">
  <si>
    <t>Instructions</t>
  </si>
  <si>
    <t>Marriot Inc.</t>
  </si>
  <si>
    <t>You are required to map out the revenue drivers and cost drivers for the following companies:</t>
  </si>
  <si>
    <t>Johnson &amp; Johnson</t>
  </si>
  <si>
    <t>Format:</t>
  </si>
  <si>
    <t>You are free to refer to company websites, annual and quarterly reports, press releases and any other publicly available data</t>
  </si>
  <si>
    <t>You are required to break-down the company's revenue into price volume data and map-out how each of these individual variables affect the revenue growth</t>
  </si>
  <si>
    <t>For cost drivers, identify each of the cost item's correlation with revenue (fixed or variable and if variable varies based on what?)</t>
  </si>
  <si>
    <t>You can use charts/smart arts in word document and have bullet points below the diagram for any further explanations</t>
  </si>
  <si>
    <t>You are required to comment on the company performance in the light of revenue and cost drivers</t>
  </si>
  <si>
    <t xml:space="preserve">You are required identify peers and compare their performance with the given company, however, you are not required to go deep into identifying drivers for the peers </t>
  </si>
  <si>
    <t>The comment of company performance should be limited to a single page</t>
  </si>
  <si>
    <t>Total Revenue</t>
  </si>
  <si>
    <t>Revenue Drivers</t>
  </si>
  <si>
    <t>Growth</t>
  </si>
  <si>
    <t xml:space="preserve">Base management fees </t>
  </si>
  <si>
    <t xml:space="preserve">Franchise fees  </t>
  </si>
  <si>
    <t xml:space="preserve">Contract investment amortization  </t>
  </si>
  <si>
    <t xml:space="preserve">Incentive management fees  </t>
  </si>
  <si>
    <t xml:space="preserve">Owned, leased, and other revenue  </t>
  </si>
  <si>
    <t xml:space="preserve">Cost reimbursement revenue  </t>
  </si>
  <si>
    <t>Cost Drivers</t>
  </si>
  <si>
    <t>Contribution</t>
  </si>
  <si>
    <t>Total Cost</t>
  </si>
  <si>
    <t xml:space="preserve">Owned, leased, and other-direct  </t>
  </si>
  <si>
    <t xml:space="preserve">Depreciation, amortization, and other  </t>
  </si>
  <si>
    <t xml:space="preserve">General, administrative, and other </t>
  </si>
  <si>
    <t xml:space="preserve">Restructuring, merger-related charges, and other  </t>
  </si>
  <si>
    <t xml:space="preserve">Reimbursed expenses  </t>
  </si>
  <si>
    <t>Consumer health</t>
  </si>
  <si>
    <t>Pharmaceutical</t>
  </si>
  <si>
    <t>MedTech</t>
  </si>
  <si>
    <t xml:space="preserve">Total Consumer Health Sales  </t>
  </si>
  <si>
    <t xml:space="preserve">OTC </t>
  </si>
  <si>
    <t xml:space="preserve">Skin Health/Beauty  </t>
  </si>
  <si>
    <t xml:space="preserve">Oral Care  </t>
  </si>
  <si>
    <t xml:space="preserve">Baby Care  </t>
  </si>
  <si>
    <t xml:space="preserve">Women’s Health  </t>
  </si>
  <si>
    <t xml:space="preserve">Wound Care/Other  </t>
  </si>
  <si>
    <t xml:space="preserve">Total Pharmaceutical Sales </t>
  </si>
  <si>
    <t xml:space="preserve">Total Cardiovascular / Metabolism / Other  </t>
  </si>
  <si>
    <t xml:space="preserve">Total Pulmonary Hypertension  </t>
  </si>
  <si>
    <t xml:space="preserve">Total Immunology </t>
  </si>
  <si>
    <t xml:space="preserve">Total Infectious Diseases  </t>
  </si>
  <si>
    <t xml:space="preserve">Total Neuroscience  </t>
  </si>
  <si>
    <t xml:space="preserve">Total Oncology </t>
  </si>
  <si>
    <t xml:space="preserve">Total MedTech Sales  </t>
  </si>
  <si>
    <t xml:space="preserve">Surgery  </t>
  </si>
  <si>
    <t xml:space="preserve">Orthopaedics  </t>
  </si>
  <si>
    <t xml:space="preserve">Vision </t>
  </si>
  <si>
    <t xml:space="preserve">Interventional Solutions  </t>
  </si>
  <si>
    <t>Revenue drivers</t>
  </si>
  <si>
    <t>Cost drivers</t>
  </si>
  <si>
    <t>COGS</t>
  </si>
  <si>
    <t>Selling, Marketing &amp; Administrative</t>
  </si>
  <si>
    <t>in US million</t>
  </si>
  <si>
    <t>in US milllion</t>
  </si>
  <si>
    <t xml:space="preserve">MedTech  </t>
  </si>
  <si>
    <t xml:space="preserve">Consumer Health  </t>
  </si>
  <si>
    <t xml:space="preserve">Pharmaceutical  </t>
  </si>
  <si>
    <t xml:space="preserve">Revenue is driven as RevPAR * No. Rooms where, </t>
  </si>
  <si>
    <t xml:space="preserve"> RevPAR is the function of ADR (price impact) * Occupancy (volume impact)</t>
  </si>
  <si>
    <t>Note that for each of the segments, North America (full service, limited service), APAC and Other international, RevPAR, Room count Occupancy and ADR are reported by the company. These will be forecasted based on historical trend analysis.</t>
  </si>
  <si>
    <t>Large portion of Marriot’s cost is the reimbursed expenses which is directly related to reimbursed revenue. Management and franchise related operating expenses will have be derived as a % of revenue.</t>
  </si>
  <si>
    <t>Feedback</t>
  </si>
  <si>
    <t>RevPar</t>
  </si>
  <si>
    <t>Occupancy</t>
  </si>
  <si>
    <t>AVG Daily Rate</t>
  </si>
  <si>
    <t xml:space="preserve">U.S. &amp; Canada  </t>
  </si>
  <si>
    <t>No. Rooms</t>
  </si>
  <si>
    <t>Revenue</t>
  </si>
  <si>
    <t>International (Greater China, Asia Pacific excluding China, Caribbean &amp; Latin America, Europe, and Middle East &amp; Africa)</t>
  </si>
  <si>
    <t>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</si>
</sst>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b/>
      <sz val="11"/>
      <color theme="1"/>
      <name val="Calibri"/>
      <family val="2"/>
      <scheme val="minor"/>
    </font>
    <font>
      <b/>
      <sz val="18"/>
      <color theme="0"/>
      <name val="Calibri"/>
      <family val="2"/>
      <scheme val="minor"/>
    </font>
    <font>
      <sz val="8"/>
      <name val="Calibri"/>
      <family val="2"/>
      <scheme val="minor"/>
    </font>
    <font>
      <sz val="11"/>
      <color theme="1"/>
      <name val="Calibri"/>
      <family val="2"/>
      <scheme val="minor"/>
    </font>
    <font>
      <b/>
      <sz val="11"/>
      <color theme="0"/>
      <name val="Calibri"/>
      <family val="2"/>
      <scheme val="minor"/>
    </font>
  </fonts>
  <fills count="3">
    <fill>
      <patternFill patternType="none"/>
    </fill>
    <fill>
      <patternFill patternType="gray125"/>
    </fill>
    <fill>
      <patternFill patternType="solid">
        <fgColor rgb="FF002060"/>
        <bgColor indexed="64"/>
      </patternFill>
    </fill>
  </fills>
  <borders count="1">
    <border>
      <left/>
      <right/>
      <top/>
      <bottom/>
      <diagonal/>
    </border>
  </borders>
  <cellStyleXfs count="2">
    <xf numFmtId="0" fontId="0" fillId="0" borderId="0"/>
    <xf numFmtId="9" fontId="4" fillId="0" borderId="0" applyFont="0" applyFill="0" applyBorder="0" applyAlignment="0" applyProtection="0"/>
  </cellStyleXfs>
  <cellXfs count="14">
    <xf numFmtId="0" fontId="0" fillId="0" borderId="0" xfId="0"/>
    <xf numFmtId="0" fontId="2" fillId="2" borderId="0" xfId="0" applyFont="1" applyFill="1" applyAlignment="1">
      <alignment wrapText="1"/>
    </xf>
    <xf numFmtId="0" fontId="0" fillId="0" borderId="0" xfId="0" applyAlignment="1">
      <alignment wrapText="1"/>
    </xf>
    <xf numFmtId="0" fontId="1" fillId="0" borderId="0" xfId="0" applyFont="1" applyAlignment="1">
      <alignment wrapText="1"/>
    </xf>
    <xf numFmtId="0" fontId="0" fillId="0" borderId="0" xfId="0" applyAlignment="1">
      <alignment horizontal="left" indent="1"/>
    </xf>
    <xf numFmtId="0" fontId="0" fillId="0" borderId="0" xfId="0" applyAlignment="1">
      <alignment horizontal="left" wrapText="1" indent="1"/>
    </xf>
    <xf numFmtId="0" fontId="1" fillId="0" borderId="0" xfId="0" applyFont="1"/>
    <xf numFmtId="3" fontId="0" fillId="0" borderId="0" xfId="0" applyNumberFormat="1"/>
    <xf numFmtId="10" fontId="0" fillId="0" borderId="0" xfId="1" applyNumberFormat="1" applyFont="1"/>
    <xf numFmtId="0" fontId="0" fillId="0" borderId="0" xfId="0" applyAlignment="1">
      <alignment horizontal="left" vertical="center" indent="2"/>
    </xf>
    <xf numFmtId="0" fontId="0" fillId="0" borderId="0" xfId="0" applyAlignment="1">
      <alignment vertical="center"/>
    </xf>
    <xf numFmtId="0" fontId="5" fillId="2" borderId="0" xfId="0" applyFont="1" applyFill="1"/>
    <xf numFmtId="10" fontId="0" fillId="0" borderId="0" xfId="0" applyNumberFormat="1"/>
    <xf numFmtId="0" fontId="1" fillId="0" borderId="0" xfId="0" applyFont="1" applyAlignment="1">
      <alignment horizontal="center"/>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4"/>
  <sheetViews>
    <sheetView workbookViewId="0">
      <selection activeCell="A20" sqref="A20"/>
    </sheetView>
  </sheetViews>
  <sheetFormatPr defaultRowHeight="14.5" x14ac:dyDescent="0.35"/>
  <cols>
    <col min="1" max="1" width="157.90625" style="2" customWidth="1"/>
  </cols>
  <sheetData>
    <row r="1" spans="1:1" ht="23.5" x14ac:dyDescent="0.55000000000000004">
      <c r="A1" s="1" t="s">
        <v>0</v>
      </c>
    </row>
    <row r="3" spans="1:1" x14ac:dyDescent="0.35">
      <c r="A3" s="2" t="s">
        <v>2</v>
      </c>
    </row>
    <row r="4" spans="1:1" s="4" customFormat="1" x14ac:dyDescent="0.35">
      <c r="A4" s="5" t="s">
        <v>1</v>
      </c>
    </row>
    <row r="5" spans="1:1" x14ac:dyDescent="0.35">
      <c r="A5" s="5" t="s">
        <v>3</v>
      </c>
    </row>
    <row r="6" spans="1:1" x14ac:dyDescent="0.35">
      <c r="A6" s="2" t="s">
        <v>5</v>
      </c>
    </row>
    <row r="7" spans="1:1" x14ac:dyDescent="0.35">
      <c r="A7" s="2" t="s">
        <v>6</v>
      </c>
    </row>
    <row r="8" spans="1:1" x14ac:dyDescent="0.35">
      <c r="A8" s="2" t="s">
        <v>7</v>
      </c>
    </row>
    <row r="9" spans="1:1" x14ac:dyDescent="0.35">
      <c r="A9" s="2" t="s">
        <v>9</v>
      </c>
    </row>
    <row r="10" spans="1:1" x14ac:dyDescent="0.35">
      <c r="A10" s="2" t="s">
        <v>10</v>
      </c>
    </row>
    <row r="12" spans="1:1" x14ac:dyDescent="0.35">
      <c r="A12" s="3" t="s">
        <v>4</v>
      </c>
    </row>
    <row r="13" spans="1:1" x14ac:dyDescent="0.35">
      <c r="A13" s="2" t="s">
        <v>8</v>
      </c>
    </row>
    <row r="14" spans="1:1" x14ac:dyDescent="0.35">
      <c r="A14" s="2" t="s">
        <v>11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I37"/>
  <sheetViews>
    <sheetView workbookViewId="0"/>
  </sheetViews>
  <sheetFormatPr defaultRowHeight="14.5" x14ac:dyDescent="0.35"/>
  <cols>
    <col min="2" max="2" width="39.90625" bestFit="1" customWidth="1"/>
    <col min="7" max="7" width="11.54296875" bestFit="1" customWidth="1"/>
  </cols>
  <sheetData>
    <row r="1" spans="2:9" x14ac:dyDescent="0.35">
      <c r="B1" t="s">
        <v>56</v>
      </c>
    </row>
    <row r="2" spans="2:9" x14ac:dyDescent="0.35">
      <c r="B2" s="6" t="s">
        <v>51</v>
      </c>
      <c r="C2">
        <v>2022</v>
      </c>
      <c r="D2">
        <v>2021</v>
      </c>
      <c r="E2" s="6" t="s">
        <v>14</v>
      </c>
      <c r="F2">
        <v>2022</v>
      </c>
      <c r="G2" s="6" t="s">
        <v>22</v>
      </c>
      <c r="H2">
        <v>2022</v>
      </c>
      <c r="I2">
        <v>2021</v>
      </c>
    </row>
    <row r="3" spans="2:9" x14ac:dyDescent="0.35">
      <c r="B3" s="6" t="s">
        <v>29</v>
      </c>
    </row>
    <row r="4" spans="2:9" x14ac:dyDescent="0.35">
      <c r="B4" t="s">
        <v>33</v>
      </c>
      <c r="C4">
        <v>6031</v>
      </c>
      <c r="D4">
        <v>5627</v>
      </c>
      <c r="F4" s="8">
        <f>C4/D4-1</f>
        <v>7.1796694508619252E-2</v>
      </c>
      <c r="H4" s="8">
        <f t="shared" ref="H4:H10" si="0">C4/$C$28</f>
        <v>6.3521654870239294E-2</v>
      </c>
      <c r="I4" s="8">
        <f t="shared" ref="I4:I10" si="1">D4/$D$28</f>
        <v>6.0005331911490267E-2</v>
      </c>
    </row>
    <row r="5" spans="2:9" x14ac:dyDescent="0.35">
      <c r="B5" t="s">
        <v>34</v>
      </c>
      <c r="C5">
        <v>4352</v>
      </c>
      <c r="D5">
        <v>4541</v>
      </c>
      <c r="F5" s="8">
        <f t="shared" ref="F5:F10" si="2">C5/D5-1</f>
        <v>-4.1620788372605189E-2</v>
      </c>
      <c r="H5" s="8">
        <f t="shared" si="0"/>
        <v>4.5837546343107514E-2</v>
      </c>
      <c r="I5" s="8">
        <f t="shared" si="1"/>
        <v>4.8424420154625433E-2</v>
      </c>
    </row>
    <row r="6" spans="2:9" x14ac:dyDescent="0.35">
      <c r="B6" t="s">
        <v>35</v>
      </c>
      <c r="C6">
        <v>1505</v>
      </c>
      <c r="D6">
        <v>1645</v>
      </c>
      <c r="F6" s="8">
        <f t="shared" si="2"/>
        <v>-8.5106382978723416E-2</v>
      </c>
      <c r="H6" s="8">
        <f t="shared" si="0"/>
        <v>1.585144927536232E-2</v>
      </c>
      <c r="I6" s="8">
        <f t="shared" si="1"/>
        <v>1.754198880298587E-2</v>
      </c>
    </row>
    <row r="7" spans="2:9" x14ac:dyDescent="0.35">
      <c r="B7" t="s">
        <v>36</v>
      </c>
      <c r="C7">
        <v>1461</v>
      </c>
      <c r="D7">
        <v>1566</v>
      </c>
      <c r="F7" s="8">
        <f t="shared" si="2"/>
        <v>-6.7049808429118785E-2</v>
      </c>
      <c r="H7" s="8">
        <f t="shared" si="0"/>
        <v>1.5388018200202224E-2</v>
      </c>
      <c r="I7" s="8">
        <f t="shared" si="1"/>
        <v>1.6699546787523327E-2</v>
      </c>
    </row>
    <row r="8" spans="2:9" x14ac:dyDescent="0.35">
      <c r="B8" t="s">
        <v>37</v>
      </c>
      <c r="C8">
        <v>904</v>
      </c>
      <c r="D8">
        <v>917</v>
      </c>
      <c r="F8" s="8">
        <f t="shared" si="2"/>
        <v>-1.4176663031624903E-2</v>
      </c>
      <c r="H8" s="8">
        <f t="shared" si="0"/>
        <v>9.5214020896528476E-3</v>
      </c>
      <c r="I8" s="8">
        <f t="shared" si="1"/>
        <v>9.7787256731538263E-3</v>
      </c>
    </row>
    <row r="9" spans="2:9" x14ac:dyDescent="0.35">
      <c r="B9" t="s">
        <v>38</v>
      </c>
      <c r="C9">
        <v>700</v>
      </c>
      <c r="D9">
        <v>739</v>
      </c>
      <c r="F9" s="8">
        <f t="shared" si="2"/>
        <v>-5.2774018944519607E-2</v>
      </c>
      <c r="H9" s="8">
        <f t="shared" si="0"/>
        <v>7.372767104819683E-3</v>
      </c>
      <c r="I9" s="8">
        <f t="shared" si="1"/>
        <v>7.8805651826179685E-3</v>
      </c>
    </row>
    <row r="10" spans="2:9" x14ac:dyDescent="0.35">
      <c r="B10" t="s">
        <v>32</v>
      </c>
      <c r="C10">
        <f>SUM(C4:C9)</f>
        <v>14953</v>
      </c>
      <c r="D10">
        <f>SUM(D4:D9)</f>
        <v>15035</v>
      </c>
      <c r="F10" s="8">
        <f t="shared" si="2"/>
        <v>-5.4539408047887816E-3</v>
      </c>
      <c r="H10" s="8">
        <f t="shared" si="0"/>
        <v>0.15749283788338389</v>
      </c>
      <c r="I10" s="8">
        <f t="shared" si="1"/>
        <v>0.16033057851239668</v>
      </c>
    </row>
    <row r="11" spans="2:9" x14ac:dyDescent="0.35">
      <c r="F11" s="8"/>
      <c r="H11" s="8"/>
      <c r="I11" s="8"/>
    </row>
    <row r="12" spans="2:9" x14ac:dyDescent="0.35">
      <c r="B12" s="6" t="s">
        <v>30</v>
      </c>
      <c r="F12" s="8"/>
      <c r="H12" s="8"/>
      <c r="I12" s="8"/>
    </row>
    <row r="13" spans="2:9" x14ac:dyDescent="0.35">
      <c r="B13" t="s">
        <v>42</v>
      </c>
      <c r="C13">
        <v>16935</v>
      </c>
      <c r="D13">
        <v>16750</v>
      </c>
      <c r="F13" s="8">
        <f>C13/D13-1</f>
        <v>1.1044776119403021E-2</v>
      </c>
      <c r="H13" s="8">
        <f t="shared" ref="H13:H19" si="3">C13/$C$28</f>
        <v>0.17836830131445905</v>
      </c>
      <c r="I13" s="8">
        <f t="shared" ref="I13:I19" si="4">D13/$D$28</f>
        <v>0.17861903492402026</v>
      </c>
    </row>
    <row r="14" spans="2:9" x14ac:dyDescent="0.35">
      <c r="B14" t="s">
        <v>43</v>
      </c>
      <c r="C14">
        <v>5449</v>
      </c>
      <c r="D14">
        <v>5825</v>
      </c>
      <c r="F14" s="8">
        <f t="shared" ref="F14:F19" si="5">C14/D14-1</f>
        <v>-6.4549356223175924E-2</v>
      </c>
      <c r="H14" s="8">
        <f t="shared" si="3"/>
        <v>5.7391725648803509E-2</v>
      </c>
      <c r="I14" s="8">
        <f t="shared" si="4"/>
        <v>6.2116768861636897E-2</v>
      </c>
    </row>
    <row r="15" spans="2:9" x14ac:dyDescent="0.35">
      <c r="B15" t="s">
        <v>44</v>
      </c>
      <c r="C15">
        <v>6893</v>
      </c>
      <c r="D15">
        <v>6988</v>
      </c>
      <c r="F15" s="8">
        <f t="shared" si="5"/>
        <v>-1.359473382942189E-2</v>
      </c>
      <c r="H15" s="8">
        <f t="shared" si="3"/>
        <v>7.2600690933602968E-2</v>
      </c>
      <c r="I15" s="8">
        <f t="shared" si="4"/>
        <v>7.4518794988003192E-2</v>
      </c>
    </row>
    <row r="16" spans="2:9" x14ac:dyDescent="0.35">
      <c r="B16" t="s">
        <v>45</v>
      </c>
      <c r="C16">
        <v>15983</v>
      </c>
      <c r="D16">
        <v>14548</v>
      </c>
      <c r="F16" s="8">
        <f t="shared" si="5"/>
        <v>9.8638988177069065E-2</v>
      </c>
      <c r="H16" s="8">
        <f t="shared" si="3"/>
        <v>0.16834133805190429</v>
      </c>
      <c r="I16" s="8">
        <f t="shared" si="4"/>
        <v>0.15513729672087442</v>
      </c>
    </row>
    <row r="17" spans="2:9" x14ac:dyDescent="0.35">
      <c r="B17" t="s">
        <v>41</v>
      </c>
      <c r="C17">
        <v>3417</v>
      </c>
      <c r="D17">
        <v>3450</v>
      </c>
      <c r="F17" s="8">
        <f t="shared" si="5"/>
        <v>-9.565217391304337E-3</v>
      </c>
      <c r="H17" s="8">
        <f t="shared" si="3"/>
        <v>3.5989635995955511E-2</v>
      </c>
      <c r="I17" s="8">
        <f t="shared" si="4"/>
        <v>3.6790189282857905E-2</v>
      </c>
    </row>
    <row r="18" spans="2:9" x14ac:dyDescent="0.35">
      <c r="B18" t="s">
        <v>40</v>
      </c>
      <c r="C18">
        <v>3887</v>
      </c>
      <c r="D18">
        <v>4119</v>
      </c>
      <c r="F18" s="8">
        <f t="shared" si="5"/>
        <v>-5.6324350570526871E-2</v>
      </c>
      <c r="H18" s="8">
        <f t="shared" si="3"/>
        <v>4.0939922480620158E-2</v>
      </c>
      <c r="I18" s="8">
        <f t="shared" si="4"/>
        <v>4.3924286856838177E-2</v>
      </c>
    </row>
    <row r="19" spans="2:9" x14ac:dyDescent="0.35">
      <c r="B19" t="s">
        <v>39</v>
      </c>
      <c r="C19">
        <f>SUM(C13:C18)</f>
        <v>52564</v>
      </c>
      <c r="D19">
        <f>SUM(D13:D18)</f>
        <v>51680</v>
      </c>
      <c r="F19" s="8">
        <f t="shared" si="5"/>
        <v>1.7105263157894735E-2</v>
      </c>
      <c r="H19" s="8">
        <f t="shared" si="3"/>
        <v>0.55363161442534548</v>
      </c>
      <c r="I19" s="8">
        <f t="shared" si="4"/>
        <v>0.55110637163423082</v>
      </c>
    </row>
    <row r="20" spans="2:9" x14ac:dyDescent="0.35">
      <c r="F20" s="8"/>
      <c r="H20" s="8"/>
      <c r="I20" s="8"/>
    </row>
    <row r="21" spans="2:9" x14ac:dyDescent="0.35">
      <c r="B21" s="6" t="s">
        <v>31</v>
      </c>
      <c r="F21" s="8"/>
      <c r="H21" s="8"/>
      <c r="I21" s="8"/>
    </row>
    <row r="22" spans="2:9" x14ac:dyDescent="0.35">
      <c r="B22" t="s">
        <v>47</v>
      </c>
      <c r="C22">
        <v>9690</v>
      </c>
      <c r="D22">
        <v>9812</v>
      </c>
      <c r="F22" s="8">
        <f>C22/D22-1</f>
        <v>-1.243375458622098E-2</v>
      </c>
      <c r="H22" s="8">
        <f>C22/$C$28</f>
        <v>0.10206016177957533</v>
      </c>
      <c r="I22" s="8">
        <f>D22/$D$28</f>
        <v>0.10463343108504398</v>
      </c>
    </row>
    <row r="23" spans="2:9" x14ac:dyDescent="0.35">
      <c r="B23" t="s">
        <v>48</v>
      </c>
      <c r="C23">
        <v>8587</v>
      </c>
      <c r="D23">
        <v>8588</v>
      </c>
      <c r="F23" s="8">
        <f>C23/D23-1</f>
        <v>-1.1644154634371517E-4</v>
      </c>
      <c r="H23" s="8">
        <f>C23/$C$28</f>
        <v>9.0442787327266599E-2</v>
      </c>
      <c r="I23" s="8">
        <f>D23/$D$28</f>
        <v>9.1580911756864836E-2</v>
      </c>
    </row>
    <row r="24" spans="2:9" x14ac:dyDescent="0.35">
      <c r="B24" t="s">
        <v>49</v>
      </c>
      <c r="C24">
        <v>4849</v>
      </c>
      <c r="D24">
        <v>4688</v>
      </c>
      <c r="F24" s="8">
        <f>C24/D24-1</f>
        <v>3.4343003412969253E-2</v>
      </c>
      <c r="H24" s="8">
        <f>C24/$C$28</f>
        <v>5.1072210987529489E-2</v>
      </c>
      <c r="I24" s="8">
        <f>D24/$D$28</f>
        <v>4.9992002132764599E-2</v>
      </c>
    </row>
    <row r="25" spans="2:9" x14ac:dyDescent="0.35">
      <c r="B25" t="s">
        <v>50</v>
      </c>
      <c r="C25">
        <v>4300</v>
      </c>
      <c r="D25">
        <v>3971</v>
      </c>
      <c r="F25" s="8">
        <f>C25/D25-1</f>
        <v>8.28506673382019E-2</v>
      </c>
      <c r="H25" s="8">
        <f>C25/$C$28</f>
        <v>4.5289855072463768E-2</v>
      </c>
      <c r="I25" s="8">
        <f>D25/$D$28</f>
        <v>4.2346041055718472E-2</v>
      </c>
    </row>
    <row r="26" spans="2:9" x14ac:dyDescent="0.35">
      <c r="B26" t="s">
        <v>46</v>
      </c>
      <c r="C26">
        <v>27427</v>
      </c>
      <c r="D26">
        <v>27060</v>
      </c>
      <c r="F26" s="8">
        <f>C26/D26-1</f>
        <v>1.3562453806356345E-2</v>
      </c>
      <c r="H26" s="8">
        <f>C26/$C$28</f>
        <v>0.28887554769127066</v>
      </c>
      <c r="I26" s="8">
        <f>D26/$D$28</f>
        <v>0.28856304985337244</v>
      </c>
    </row>
    <row r="27" spans="2:9" x14ac:dyDescent="0.35">
      <c r="F27" s="8"/>
    </row>
    <row r="28" spans="2:9" x14ac:dyDescent="0.35">
      <c r="B28" s="6" t="s">
        <v>12</v>
      </c>
      <c r="C28">
        <f>C10+C19+C26</f>
        <v>94944</v>
      </c>
      <c r="D28">
        <f>D10+D19+D26</f>
        <v>93775</v>
      </c>
      <c r="F28" s="8">
        <f>C28/D28-1</f>
        <v>1.2466009064249439E-2</v>
      </c>
    </row>
    <row r="30" spans="2:9" x14ac:dyDescent="0.35">
      <c r="B30" s="6" t="s">
        <v>52</v>
      </c>
      <c r="C30">
        <v>2022</v>
      </c>
      <c r="D30">
        <v>2021</v>
      </c>
    </row>
    <row r="31" spans="2:9" x14ac:dyDescent="0.35">
      <c r="B31" t="s">
        <v>53</v>
      </c>
      <c r="C31">
        <v>31089</v>
      </c>
      <c r="D31">
        <v>29855</v>
      </c>
      <c r="F31" s="8">
        <f>C31/D31-1</f>
        <v>4.1333110031820386E-2</v>
      </c>
      <c r="G31" s="8"/>
      <c r="H31" s="8">
        <f>C31/$C$37</f>
        <v>0.44102876922203937</v>
      </c>
      <c r="I31" s="8">
        <f>D31/$D$37</f>
        <v>0.43100088062481051</v>
      </c>
    </row>
    <row r="32" spans="2:9" x14ac:dyDescent="0.35">
      <c r="B32" t="s">
        <v>54</v>
      </c>
      <c r="C32">
        <v>24800</v>
      </c>
      <c r="D32">
        <v>24700</v>
      </c>
      <c r="F32" s="8">
        <f t="shared" ref="F32:F35" si="6">C32/D32-1</f>
        <v>4.0485829959513442E-3</v>
      </c>
      <c r="G32" s="8"/>
      <c r="H32" s="8">
        <f t="shared" ref="H32:H35" si="7">C32/$C$37</f>
        <v>0.35181297168473019</v>
      </c>
      <c r="I32" s="8">
        <f>D32/$D$37</f>
        <v>0.35658086589960875</v>
      </c>
    </row>
    <row r="33" spans="2:9" x14ac:dyDescent="0.35">
      <c r="B33" t="s">
        <v>58</v>
      </c>
      <c r="C33">
        <v>493</v>
      </c>
      <c r="D33">
        <v>459</v>
      </c>
      <c r="F33" s="8">
        <f t="shared" si="6"/>
        <v>7.4074074074074181E-2</v>
      </c>
      <c r="G33" s="8"/>
      <c r="H33" s="8">
        <f t="shared" si="7"/>
        <v>6.9937014129262893E-3</v>
      </c>
      <c r="I33" s="8">
        <f>D33/$D$37</f>
        <v>6.6263407873651996E-3</v>
      </c>
    </row>
    <row r="34" spans="2:9" x14ac:dyDescent="0.35">
      <c r="B34" t="s">
        <v>59</v>
      </c>
      <c r="C34">
        <v>11622</v>
      </c>
      <c r="D34">
        <v>11878</v>
      </c>
      <c r="F34" s="8">
        <f t="shared" si="6"/>
        <v>-2.1552449907391802E-2</v>
      </c>
      <c r="G34" s="8"/>
      <c r="H34" s="8">
        <f t="shared" si="7"/>
        <v>0.16486977245644896</v>
      </c>
      <c r="I34" s="8">
        <f>D34/$D$37</f>
        <v>0.17147641802249203</v>
      </c>
    </row>
    <row r="35" spans="2:9" x14ac:dyDescent="0.35">
      <c r="B35" t="s">
        <v>57</v>
      </c>
      <c r="C35">
        <v>2488</v>
      </c>
      <c r="D35">
        <v>2377</v>
      </c>
      <c r="F35" s="8">
        <f t="shared" si="6"/>
        <v>4.6697517879680239E-2</v>
      </c>
      <c r="G35" s="8"/>
      <c r="H35" s="8">
        <f t="shared" si="7"/>
        <v>3.5294785223855187E-2</v>
      </c>
      <c r="I35" s="8">
        <f>D35/$D$37</f>
        <v>3.4315494665723485E-2</v>
      </c>
    </row>
    <row r="37" spans="2:9" x14ac:dyDescent="0.35">
      <c r="B37" s="6" t="s">
        <v>23</v>
      </c>
      <c r="C37">
        <f>SUM(C31:C35)</f>
        <v>70492</v>
      </c>
      <c r="D37">
        <f>SUM(D31:D35)</f>
        <v>69269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K18"/>
  <sheetViews>
    <sheetView workbookViewId="0">
      <selection activeCell="E16" sqref="E16"/>
    </sheetView>
  </sheetViews>
  <sheetFormatPr defaultRowHeight="14.5" x14ac:dyDescent="0.35"/>
  <cols>
    <col min="2" max="2" width="45.1796875" bestFit="1" customWidth="1"/>
    <col min="7" max="7" width="11.54296875" bestFit="1" customWidth="1"/>
    <col min="11" max="11" width="64.453125" customWidth="1"/>
  </cols>
  <sheetData>
    <row r="1" spans="2:11" x14ac:dyDescent="0.35">
      <c r="B1" t="s">
        <v>55</v>
      </c>
      <c r="K1" s="11" t="s">
        <v>64</v>
      </c>
    </row>
    <row r="2" spans="2:11" x14ac:dyDescent="0.35">
      <c r="B2" s="6" t="s">
        <v>13</v>
      </c>
      <c r="C2">
        <v>2022</v>
      </c>
      <c r="D2">
        <v>2021</v>
      </c>
      <c r="E2" s="6" t="s">
        <v>14</v>
      </c>
      <c r="F2">
        <v>2022</v>
      </c>
      <c r="G2" s="6" t="s">
        <v>22</v>
      </c>
      <c r="H2">
        <v>2022</v>
      </c>
      <c r="I2">
        <v>2021</v>
      </c>
    </row>
    <row r="4" spans="2:11" x14ac:dyDescent="0.35">
      <c r="B4" t="s">
        <v>15</v>
      </c>
      <c r="C4" s="7">
        <v>1044</v>
      </c>
      <c r="D4">
        <v>669</v>
      </c>
      <c r="F4" s="8">
        <f t="shared" ref="F4:F10" si="0">C4/D4-1</f>
        <v>0.56053811659192831</v>
      </c>
      <c r="H4" s="8">
        <f>C4/$C$10</f>
        <v>5.025754585278968E-2</v>
      </c>
      <c r="I4" s="8">
        <f>D4/$D$10</f>
        <v>4.8278848235548823E-2</v>
      </c>
      <c r="K4" s="9" t="s">
        <v>60</v>
      </c>
    </row>
    <row r="5" spans="2:11" x14ac:dyDescent="0.35">
      <c r="B5" t="s">
        <v>16</v>
      </c>
      <c r="C5">
        <v>2505</v>
      </c>
      <c r="D5">
        <v>1790</v>
      </c>
      <c r="F5" s="8">
        <f t="shared" si="0"/>
        <v>0.3994413407821229</v>
      </c>
      <c r="H5" s="8">
        <f t="shared" ref="H5:H9" si="1">C5/$C$10</f>
        <v>0.1205892263996534</v>
      </c>
      <c r="I5" s="8">
        <f t="shared" ref="I5:I9" si="2">D5/$D$10</f>
        <v>0.12917658944937577</v>
      </c>
      <c r="K5" s="9" t="s">
        <v>61</v>
      </c>
    </row>
    <row r="6" spans="2:11" x14ac:dyDescent="0.35">
      <c r="B6" t="s">
        <v>18</v>
      </c>
      <c r="C6">
        <v>529</v>
      </c>
      <c r="D6">
        <v>235</v>
      </c>
      <c r="F6" s="8">
        <f t="shared" si="0"/>
        <v>1.2510638297872338</v>
      </c>
      <c r="H6" s="8">
        <f t="shared" si="1"/>
        <v>2.546574880854956E-2</v>
      </c>
      <c r="I6" s="8">
        <f t="shared" si="2"/>
        <v>1.6958937721007435E-2</v>
      </c>
      <c r="K6" s="9" t="s">
        <v>62</v>
      </c>
    </row>
    <row r="7" spans="2:11" x14ac:dyDescent="0.35">
      <c r="B7" t="s">
        <v>17</v>
      </c>
      <c r="C7">
        <v>-89</v>
      </c>
      <c r="D7">
        <v>-75</v>
      </c>
      <c r="F7" s="8">
        <f t="shared" si="0"/>
        <v>0.18666666666666676</v>
      </c>
      <c r="H7" s="8">
        <f t="shared" si="1"/>
        <v>-4.2844076445385836E-3</v>
      </c>
      <c r="I7" s="8">
        <f t="shared" si="2"/>
        <v>-5.4124269322364145E-3</v>
      </c>
    </row>
    <row r="8" spans="2:11" x14ac:dyDescent="0.35">
      <c r="B8" t="s">
        <v>19</v>
      </c>
      <c r="C8">
        <v>1367</v>
      </c>
      <c r="D8">
        <v>796</v>
      </c>
      <c r="F8" s="8">
        <f t="shared" si="0"/>
        <v>0.71733668341708534</v>
      </c>
      <c r="H8" s="8">
        <f t="shared" si="1"/>
        <v>6.5806575843643189E-2</v>
      </c>
      <c r="I8" s="8">
        <f t="shared" si="2"/>
        <v>5.7443891174135814E-2</v>
      </c>
    </row>
    <row r="9" spans="2:11" x14ac:dyDescent="0.35">
      <c r="B9" t="s">
        <v>20</v>
      </c>
      <c r="C9">
        <v>15417</v>
      </c>
      <c r="D9">
        <v>10442</v>
      </c>
      <c r="F9" s="8">
        <f t="shared" si="0"/>
        <v>0.47644129477111674</v>
      </c>
      <c r="H9" s="8">
        <f t="shared" si="1"/>
        <v>0.74216531073990277</v>
      </c>
      <c r="I9" s="8">
        <f t="shared" si="2"/>
        <v>0.7535541603521686</v>
      </c>
    </row>
    <row r="10" spans="2:11" x14ac:dyDescent="0.35">
      <c r="B10" t="s">
        <v>12</v>
      </c>
      <c r="C10" s="7">
        <f>C4+C5+C6+C7+C8+C9</f>
        <v>20773</v>
      </c>
      <c r="D10" s="7">
        <f>D4+D5+D6+D7+D8+D9</f>
        <v>13857</v>
      </c>
      <c r="F10" s="8">
        <f t="shared" si="0"/>
        <v>0.49909792884462734</v>
      </c>
    </row>
    <row r="12" spans="2:11" x14ac:dyDescent="0.35">
      <c r="B12" s="6" t="s">
        <v>21</v>
      </c>
      <c r="K12" s="10" t="s">
        <v>63</v>
      </c>
    </row>
    <row r="13" spans="2:11" x14ac:dyDescent="0.35">
      <c r="B13" t="s">
        <v>24</v>
      </c>
      <c r="C13">
        <v>1074</v>
      </c>
      <c r="D13">
        <v>734</v>
      </c>
      <c r="F13" s="8">
        <f t="shared" ref="F13:F18" si="3">C13/D13-1</f>
        <v>0.46321525885558579</v>
      </c>
      <c r="H13" s="8">
        <f>C13/$C$18</f>
        <v>6.2041476517821041E-2</v>
      </c>
      <c r="I13" s="8">
        <f>D13/$D$18</f>
        <v>6.0129433931350867E-2</v>
      </c>
    </row>
    <row r="14" spans="2:11" x14ac:dyDescent="0.35">
      <c r="B14" t="s">
        <v>25</v>
      </c>
      <c r="C14">
        <v>193</v>
      </c>
      <c r="D14">
        <v>220</v>
      </c>
      <c r="F14" s="8">
        <f t="shared" si="3"/>
        <v>-0.12272727272727268</v>
      </c>
      <c r="H14" s="8">
        <f>C14/$C$18</f>
        <v>1.1148980417075847E-2</v>
      </c>
      <c r="I14" s="8">
        <f>D14/$D$18</f>
        <v>1.8022446137462112E-2</v>
      </c>
    </row>
    <row r="15" spans="2:11" x14ac:dyDescent="0.35">
      <c r="B15" t="s">
        <v>26</v>
      </c>
      <c r="C15">
        <v>891</v>
      </c>
      <c r="D15">
        <v>923</v>
      </c>
      <c r="F15" s="8">
        <f t="shared" si="3"/>
        <v>-3.4669555796316365E-2</v>
      </c>
      <c r="H15" s="8">
        <f>C15/$C$18</f>
        <v>5.147016347986829E-2</v>
      </c>
      <c r="I15" s="8">
        <f>D15/$D$18</f>
        <v>7.5612353567625135E-2</v>
      </c>
    </row>
    <row r="16" spans="2:11" x14ac:dyDescent="0.35">
      <c r="B16" t="s">
        <v>27</v>
      </c>
      <c r="C16">
        <v>12</v>
      </c>
      <c r="D16">
        <v>8</v>
      </c>
      <c r="F16" s="8">
        <f t="shared" si="3"/>
        <v>0.5</v>
      </c>
      <c r="H16" s="8">
        <f>C16/$C$18</f>
        <v>6.9320085494772106E-4</v>
      </c>
      <c r="I16" s="8">
        <f>D16/$D$18</f>
        <v>6.5536167772589496E-4</v>
      </c>
    </row>
    <row r="17" spans="2:9" x14ac:dyDescent="0.35">
      <c r="B17" t="s">
        <v>28</v>
      </c>
      <c r="C17">
        <v>15141</v>
      </c>
      <c r="D17">
        <v>10322</v>
      </c>
      <c r="F17" s="8">
        <f t="shared" si="3"/>
        <v>0.46686688626235218</v>
      </c>
      <c r="H17" s="8">
        <f>C17/$C$18</f>
        <v>0.87464617873028705</v>
      </c>
      <c r="I17" s="8">
        <f>D17/$D$18</f>
        <v>0.84558040468583595</v>
      </c>
    </row>
    <row r="18" spans="2:9" x14ac:dyDescent="0.35">
      <c r="B18" t="s">
        <v>23</v>
      </c>
      <c r="C18">
        <f>SUM(C13:C17)</f>
        <v>17311</v>
      </c>
      <c r="D18">
        <f t="shared" ref="D18" si="4">SUM(D13:D17)</f>
        <v>12207</v>
      </c>
      <c r="F18" s="8">
        <f t="shared" si="3"/>
        <v>0.41812075038912089</v>
      </c>
    </row>
  </sheetData>
  <phoneticPr fontId="3" type="noConversion"/>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C6BCE3-96D7-453C-A8EA-7297CB928CC9}">
  <dimension ref="B1:O12"/>
  <sheetViews>
    <sheetView tabSelected="1" workbookViewId="0">
      <selection activeCell="B1" sqref="B1"/>
    </sheetView>
  </sheetViews>
  <sheetFormatPr defaultRowHeight="14.5" x14ac:dyDescent="0.35"/>
  <cols>
    <col min="2" max="2" width="14.1796875" customWidth="1"/>
    <col min="3" max="3" width="9.81640625" bestFit="1" customWidth="1"/>
    <col min="4" max="4" width="13.1796875" bestFit="1" customWidth="1"/>
    <col min="5" max="5" width="6.81640625" bestFit="1" customWidth="1"/>
    <col min="6" max="6" width="9.90625" bestFit="1" customWidth="1"/>
    <col min="7" max="7" width="11.81640625" bestFit="1" customWidth="1"/>
    <col min="8" max="8" width="9.81640625" bestFit="1" customWidth="1"/>
    <col min="9" max="9" width="13.1796875" bestFit="1" customWidth="1"/>
    <col min="10" max="10" width="6.54296875" bestFit="1" customWidth="1"/>
    <col min="11" max="11" width="9.90625" bestFit="1" customWidth="1"/>
    <col min="12" max="12" width="11.81640625" bestFit="1" customWidth="1"/>
  </cols>
  <sheetData>
    <row r="1" spans="2:15" x14ac:dyDescent="0.35">
      <c r="B1" t="s">
        <v>55</v>
      </c>
      <c r="C1" s="13">
        <v>2022</v>
      </c>
      <c r="D1" s="13"/>
      <c r="E1" s="13"/>
      <c r="F1" s="13"/>
      <c r="G1" s="13"/>
      <c r="H1" s="13">
        <v>2021</v>
      </c>
      <c r="I1" s="13"/>
      <c r="J1" s="13"/>
      <c r="K1" s="13"/>
      <c r="L1" s="13"/>
      <c r="N1" s="6" t="s">
        <v>14</v>
      </c>
    </row>
    <row r="2" spans="2:15" x14ac:dyDescent="0.35">
      <c r="B2" s="6" t="s">
        <v>13</v>
      </c>
      <c r="C2" t="s">
        <v>66</v>
      </c>
      <c r="D2" t="s">
        <v>67</v>
      </c>
      <c r="E2" t="s">
        <v>65</v>
      </c>
      <c r="F2" t="s">
        <v>69</v>
      </c>
      <c r="G2" t="s">
        <v>70</v>
      </c>
      <c r="H2" t="s">
        <v>66</v>
      </c>
      <c r="I2" t="s">
        <v>67</v>
      </c>
      <c r="J2" t="s">
        <v>65</v>
      </c>
      <c r="K2" t="s">
        <v>69</v>
      </c>
      <c r="L2" t="s">
        <v>70</v>
      </c>
      <c r="M2" t="s">
        <v>65</v>
      </c>
      <c r="N2" t="s">
        <v>69</v>
      </c>
      <c r="O2" t="s">
        <v>70</v>
      </c>
    </row>
    <row r="3" spans="2:15" x14ac:dyDescent="0.35">
      <c r="B3" t="s">
        <v>68</v>
      </c>
      <c r="C3" s="12">
        <v>0.65300000000000002</v>
      </c>
      <c r="D3">
        <v>243.73</v>
      </c>
      <c r="E3">
        <f>C3*D3</f>
        <v>159.15568999999999</v>
      </c>
      <c r="F3" s="7">
        <v>964412</v>
      </c>
      <c r="G3">
        <f>F3*E3</f>
        <v>153491657.30427998</v>
      </c>
      <c r="H3" s="12">
        <v>0.47099999999999997</v>
      </c>
      <c r="I3">
        <v>203.44</v>
      </c>
      <c r="J3">
        <f>H3*I3</f>
        <v>95.820239999999998</v>
      </c>
      <c r="K3" s="7">
        <v>945987</v>
      </c>
      <c r="L3">
        <f>K3*J3</f>
        <v>90644701.376880005</v>
      </c>
      <c r="M3" s="8">
        <f>E3/J3-1</f>
        <v>0.66098195955259542</v>
      </c>
      <c r="N3" s="8">
        <f t="shared" ref="N3:O4" si="0">F3/K3-1</f>
        <v>1.9477011840543179E-2</v>
      </c>
      <c r="O3" s="8">
        <f>G3/L3-1</f>
        <v>0.69333292484572984</v>
      </c>
    </row>
    <row r="4" spans="2:15" x14ac:dyDescent="0.35">
      <c r="B4" t="s">
        <v>71</v>
      </c>
      <c r="C4" s="12">
        <v>0.56999999999999995</v>
      </c>
      <c r="D4">
        <v>166.06</v>
      </c>
      <c r="E4">
        <f>C4*D4</f>
        <v>94.654199999999989</v>
      </c>
      <c r="F4" s="7">
        <v>538101</v>
      </c>
      <c r="G4">
        <f>F4*E4</f>
        <v>50933519.674199991</v>
      </c>
      <c r="H4" s="12">
        <v>0.44500000000000001</v>
      </c>
      <c r="I4">
        <v>142.01</v>
      </c>
      <c r="J4">
        <f>H4*I4</f>
        <v>63.194449999999996</v>
      </c>
      <c r="K4" s="7">
        <v>510491</v>
      </c>
      <c r="L4">
        <f t="shared" ref="L4:L5" si="1">K4*J4</f>
        <v>32260197.974949997</v>
      </c>
      <c r="M4" s="8">
        <f>E4/J4-1</f>
        <v>0.49782457161981775</v>
      </c>
      <c r="N4" s="8">
        <f t="shared" si="0"/>
        <v>5.4085184655557006E-2</v>
      </c>
      <c r="O4" s="8">
        <f>G4/L4-1</f>
        <v>0.57883469015750633</v>
      </c>
    </row>
    <row r="5" spans="2:15" x14ac:dyDescent="0.35">
      <c r="B5" t="s">
        <v>72</v>
      </c>
      <c r="F5" s="7"/>
      <c r="G5">
        <f>G4+G3</f>
        <v>204425176.97847998</v>
      </c>
      <c r="L5">
        <f>L3+L4</f>
        <v>122904899.35183001</v>
      </c>
      <c r="M5" s="8"/>
      <c r="N5" s="8"/>
      <c r="O5" s="8">
        <f>G5/L5-1</f>
        <v>0.66327931641918036</v>
      </c>
    </row>
    <row r="7" spans="2:15" x14ac:dyDescent="0.35">
      <c r="B7" s="6"/>
      <c r="I7" s="12"/>
    </row>
    <row r="8" spans="2:15" x14ac:dyDescent="0.35">
      <c r="I8" s="12"/>
    </row>
    <row r="9" spans="2:15" x14ac:dyDescent="0.35">
      <c r="I9" s="12"/>
    </row>
    <row r="10" spans="2:15" x14ac:dyDescent="0.35">
      <c r="I10" s="12"/>
    </row>
    <row r="11" spans="2:15" x14ac:dyDescent="0.35">
      <c r="I11" s="12"/>
    </row>
    <row r="12" spans="2:15" x14ac:dyDescent="0.35">
      <c r="I12" s="12"/>
    </row>
  </sheetData>
  <mergeCells count="2">
    <mergeCell ref="C1:G1"/>
    <mergeCell ref="H1:L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Instructions</vt:lpstr>
      <vt:lpstr>Johnson</vt:lpstr>
      <vt:lpstr>Marriot</vt:lpstr>
      <vt:lpstr>Marriot adds 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Krith</cp:lastModifiedBy>
  <dcterms:created xsi:type="dcterms:W3CDTF">2020-05-19T17:08:15Z</dcterms:created>
  <dcterms:modified xsi:type="dcterms:W3CDTF">2023-08-18T14:29:02Z</dcterms:modified>
</cp:coreProperties>
</file>