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83D7C1B-1109-4F78-9DBD-586500425999}" xr6:coauthVersionLast="47" xr6:coauthVersionMax="47" xr10:uidLastSave="{00000000-0000-0000-0000-000000000000}"/>
  <bookViews>
    <workbookView xWindow="-120" yWindow="-120" windowWidth="20730" windowHeight="11160" tabRatio="513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4" l="1"/>
  <c r="K19" i="4"/>
  <c r="L19" i="4"/>
  <c r="M19" i="4"/>
  <c r="N19" i="4"/>
  <c r="J18" i="4"/>
  <c r="K18" i="4"/>
  <c r="L18" i="4"/>
  <c r="M18" i="4"/>
  <c r="N18" i="4"/>
  <c r="K17" i="4"/>
  <c r="L17" i="4"/>
  <c r="M17" i="4"/>
  <c r="N17" i="4"/>
  <c r="J17" i="4"/>
  <c r="K16" i="4"/>
  <c r="L16" i="4"/>
  <c r="M16" i="4"/>
  <c r="N16" i="4"/>
  <c r="J16" i="4"/>
  <c r="K15" i="4"/>
  <c r="L15" i="4"/>
  <c r="M15" i="4"/>
  <c r="N15" i="4"/>
  <c r="J15" i="4"/>
  <c r="J68" i="4"/>
  <c r="J67" i="4"/>
  <c r="K67" i="4"/>
  <c r="K68" i="4" s="1"/>
  <c r="L67" i="4"/>
  <c r="L68" i="4" s="1"/>
  <c r="M67" i="4"/>
  <c r="M68" i="4" s="1"/>
  <c r="N67" i="4"/>
  <c r="N68" i="4" s="1"/>
  <c r="J66" i="4"/>
  <c r="K66" i="4"/>
  <c r="L66" i="4"/>
  <c r="M66" i="4"/>
  <c r="N66" i="4"/>
  <c r="K65" i="4"/>
  <c r="L65" i="4"/>
  <c r="M65" i="4"/>
  <c r="N65" i="4"/>
  <c r="J65" i="4"/>
  <c r="J64" i="4"/>
  <c r="K64" i="4"/>
  <c r="L64" i="4"/>
  <c r="M64" i="4"/>
  <c r="N64" i="4"/>
  <c r="J60" i="4"/>
  <c r="K60" i="4"/>
  <c r="L60" i="4"/>
  <c r="M60" i="4"/>
  <c r="N60" i="4"/>
  <c r="K59" i="4"/>
  <c r="L59" i="4"/>
  <c r="M59" i="4"/>
  <c r="N59" i="4"/>
  <c r="K61" i="4"/>
  <c r="L61" i="4"/>
  <c r="M61" i="4"/>
  <c r="N61" i="4"/>
  <c r="K62" i="4"/>
  <c r="L62" i="4"/>
  <c r="M62" i="4"/>
  <c r="N62" i="4"/>
  <c r="K63" i="4"/>
  <c r="L63" i="4"/>
  <c r="M63" i="4"/>
  <c r="N63" i="4"/>
  <c r="J58" i="4"/>
  <c r="K58" i="4"/>
  <c r="L58" i="4"/>
  <c r="M58" i="4"/>
  <c r="N58" i="4"/>
  <c r="K57" i="4"/>
  <c r="L57" i="4"/>
  <c r="M57" i="4"/>
  <c r="N57" i="4"/>
  <c r="J61" i="4"/>
  <c r="J62" i="4"/>
  <c r="J63" i="4"/>
  <c r="J59" i="4"/>
  <c r="J57" i="4"/>
  <c r="J55" i="4"/>
  <c r="K55" i="4"/>
  <c r="L55" i="4"/>
  <c r="M55" i="4"/>
  <c r="N55" i="4"/>
  <c r="K54" i="4"/>
  <c r="L54" i="4"/>
  <c r="M54" i="4"/>
  <c r="N54" i="4"/>
  <c r="J54" i="4"/>
  <c r="J53" i="4"/>
  <c r="K53" i="4"/>
  <c r="L53" i="4"/>
  <c r="M53" i="4"/>
  <c r="N53" i="4"/>
  <c r="K52" i="4"/>
  <c r="L52" i="4"/>
  <c r="M52" i="4"/>
  <c r="N52" i="4"/>
  <c r="J52" i="4"/>
  <c r="J51" i="4"/>
  <c r="K51" i="4"/>
  <c r="L51" i="4"/>
  <c r="M51" i="4"/>
  <c r="N51" i="4"/>
  <c r="K50" i="4"/>
  <c r="L50" i="4"/>
  <c r="M50" i="4"/>
  <c r="N50" i="4"/>
  <c r="J50" i="4"/>
  <c r="K48" i="4"/>
  <c r="L48" i="4"/>
  <c r="M48" i="4"/>
  <c r="N48" i="4"/>
  <c r="J48" i="4"/>
  <c r="J49" i="4"/>
  <c r="K49" i="4"/>
  <c r="L49" i="4"/>
  <c r="M49" i="4"/>
  <c r="N49" i="4"/>
  <c r="K47" i="4"/>
  <c r="L47" i="4"/>
  <c r="M47" i="4"/>
  <c r="N47" i="4"/>
  <c r="K46" i="4"/>
  <c r="L46" i="4"/>
  <c r="M46" i="4"/>
  <c r="N46" i="4"/>
  <c r="J47" i="4"/>
  <c r="J46" i="4"/>
  <c r="J43" i="4"/>
  <c r="K43" i="4"/>
  <c r="L43" i="4"/>
  <c r="M43" i="4"/>
  <c r="N43" i="4"/>
  <c r="K32" i="4"/>
  <c r="L32" i="4"/>
  <c r="M32" i="4"/>
  <c r="N32" i="4"/>
  <c r="K33" i="4"/>
  <c r="L33" i="4"/>
  <c r="M33" i="4"/>
  <c r="N33" i="4"/>
  <c r="K34" i="4"/>
  <c r="L34" i="4"/>
  <c r="M34" i="4"/>
  <c r="N34" i="4"/>
  <c r="K35" i="4"/>
  <c r="L35" i="4"/>
  <c r="M35" i="4"/>
  <c r="N35" i="4"/>
  <c r="K36" i="4"/>
  <c r="L36" i="4"/>
  <c r="M36" i="4"/>
  <c r="N36" i="4"/>
  <c r="K37" i="4"/>
  <c r="L37" i="4"/>
  <c r="M37" i="4"/>
  <c r="N37" i="4"/>
  <c r="K38" i="4"/>
  <c r="L38" i="4"/>
  <c r="M38" i="4"/>
  <c r="N38" i="4"/>
  <c r="K40" i="4"/>
  <c r="L40" i="4"/>
  <c r="M40" i="4"/>
  <c r="N40" i="4"/>
  <c r="K41" i="4"/>
  <c r="L41" i="4"/>
  <c r="M41" i="4"/>
  <c r="N41" i="4"/>
  <c r="K42" i="4"/>
  <c r="L42" i="4"/>
  <c r="M42" i="4"/>
  <c r="N42" i="4"/>
  <c r="J33" i="4"/>
  <c r="J34" i="4"/>
  <c r="J35" i="4"/>
  <c r="J36" i="4"/>
  <c r="J37" i="4"/>
  <c r="J38" i="4"/>
  <c r="J40" i="4"/>
  <c r="J41" i="4"/>
  <c r="J42" i="4"/>
  <c r="J32" i="4"/>
  <c r="J31" i="4"/>
  <c r="K31" i="4"/>
  <c r="L31" i="4"/>
  <c r="M31" i="4"/>
  <c r="N31" i="4"/>
  <c r="J24" i="4"/>
  <c r="K24" i="4"/>
  <c r="L24" i="4"/>
  <c r="M24" i="4"/>
  <c r="N24" i="4"/>
  <c r="K21" i="4"/>
  <c r="L21" i="4"/>
  <c r="M21" i="4"/>
  <c r="N21" i="4"/>
  <c r="K22" i="4"/>
  <c r="L22" i="4"/>
  <c r="M22" i="4"/>
  <c r="N22" i="4"/>
  <c r="K23" i="4"/>
  <c r="L23" i="4"/>
  <c r="M23" i="4"/>
  <c r="N23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J22" i="4"/>
  <c r="J23" i="4"/>
  <c r="J25" i="4"/>
  <c r="J26" i="4"/>
  <c r="J27" i="4"/>
  <c r="J28" i="4"/>
  <c r="J29" i="4"/>
  <c r="J30" i="4"/>
  <c r="J21" i="4"/>
  <c r="K12" i="4"/>
  <c r="L12" i="4"/>
  <c r="M12" i="4"/>
  <c r="N12" i="4"/>
  <c r="J12" i="4"/>
  <c r="K13" i="4"/>
  <c r="L13" i="4"/>
  <c r="M13" i="4"/>
  <c r="N13" i="4"/>
  <c r="J13" i="4"/>
  <c r="L10" i="4"/>
  <c r="M10" i="4"/>
  <c r="N10" i="4"/>
  <c r="K10" i="4"/>
  <c r="J10" i="4"/>
  <c r="K9" i="4"/>
  <c r="L9" i="4"/>
  <c r="M9" i="4"/>
  <c r="N9" i="4"/>
  <c r="J9" i="4"/>
  <c r="K8" i="4"/>
  <c r="L8" i="4"/>
  <c r="M8" i="4"/>
  <c r="N8" i="4"/>
  <c r="J8" i="4"/>
  <c r="K4" i="4"/>
  <c r="L4" i="4"/>
  <c r="M4" i="4"/>
  <c r="N4" i="4"/>
  <c r="J4" i="4"/>
  <c r="J11" i="4"/>
  <c r="J14" i="4" s="1"/>
  <c r="K11" i="4"/>
  <c r="K14" i="4" s="1"/>
  <c r="L11" i="4"/>
  <c r="L14" i="4" s="1"/>
  <c r="M11" i="4"/>
  <c r="M14" i="4" s="1"/>
  <c r="N11" i="4"/>
  <c r="N14" i="4" s="1"/>
  <c r="I12" i="4"/>
  <c r="I13" i="4"/>
  <c r="I14" i="4"/>
  <c r="I15" i="4"/>
  <c r="I16" i="4"/>
  <c r="I17" i="4"/>
  <c r="I18" i="4"/>
  <c r="I19" i="4"/>
  <c r="K7" i="4"/>
  <c r="L7" i="4"/>
  <c r="M7" i="4"/>
  <c r="N7" i="4"/>
  <c r="J7" i="4"/>
  <c r="K6" i="4"/>
  <c r="L6" i="4"/>
  <c r="M6" i="4"/>
  <c r="N6" i="4"/>
  <c r="J6" i="4"/>
  <c r="K11" i="3"/>
  <c r="L11" i="3"/>
  <c r="M11" i="3"/>
  <c r="N11" i="3"/>
  <c r="J11" i="3"/>
  <c r="K5" i="4"/>
  <c r="L5" i="4"/>
  <c r="M5" i="4"/>
  <c r="N5" i="4"/>
  <c r="J5" i="4"/>
  <c r="K3" i="4"/>
  <c r="L3" i="4"/>
  <c r="M3" i="4"/>
  <c r="N3" i="4"/>
  <c r="J3" i="4"/>
  <c r="K193" i="3"/>
  <c r="L193" i="3"/>
  <c r="M193" i="3"/>
  <c r="N193" i="3"/>
  <c r="J193" i="3"/>
  <c r="K171" i="3"/>
  <c r="L171" i="3"/>
  <c r="M171" i="3"/>
  <c r="N171" i="3"/>
  <c r="J171" i="3"/>
  <c r="K167" i="3"/>
  <c r="L167" i="3"/>
  <c r="M167" i="3"/>
  <c r="N167" i="3"/>
  <c r="J167" i="3"/>
  <c r="K163" i="3"/>
  <c r="L163" i="3"/>
  <c r="M163" i="3"/>
  <c r="N163" i="3"/>
  <c r="J163" i="3"/>
  <c r="K123" i="3"/>
  <c r="L123" i="3"/>
  <c r="M123" i="3"/>
  <c r="N123" i="3"/>
  <c r="J123" i="3"/>
  <c r="K119" i="3"/>
  <c r="L119" i="3"/>
  <c r="M119" i="3"/>
  <c r="N119" i="3"/>
  <c r="J119" i="3"/>
  <c r="K115" i="3"/>
  <c r="L115" i="3"/>
  <c r="M115" i="3"/>
  <c r="N115" i="3"/>
  <c r="J115" i="3"/>
  <c r="K93" i="3"/>
  <c r="L93" i="3"/>
  <c r="M93" i="3"/>
  <c r="N93" i="3"/>
  <c r="J93" i="3"/>
  <c r="K89" i="3"/>
  <c r="L89" i="3"/>
  <c r="M89" i="3"/>
  <c r="N89" i="3"/>
  <c r="J89" i="3"/>
  <c r="K85" i="3"/>
  <c r="L85" i="3"/>
  <c r="M85" i="3"/>
  <c r="N85" i="3"/>
  <c r="J85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K33" i="3"/>
  <c r="L33" i="3"/>
  <c r="M33" i="3"/>
  <c r="N33" i="3"/>
  <c r="J33" i="3"/>
  <c r="K29" i="3"/>
  <c r="L29" i="3"/>
  <c r="M29" i="3"/>
  <c r="N29" i="3"/>
  <c r="J29" i="3"/>
  <c r="K25" i="3"/>
  <c r="L25" i="3"/>
  <c r="M25" i="3"/>
  <c r="N25" i="3"/>
  <c r="J25" i="3"/>
  <c r="K1" i="4"/>
  <c r="L1" i="4"/>
  <c r="M1" i="4"/>
  <c r="N1" i="4"/>
  <c r="J1" i="4"/>
  <c r="B53" i="4"/>
  <c r="B55" i="4"/>
  <c r="C52" i="4"/>
  <c r="D52" i="4"/>
  <c r="E52" i="4"/>
  <c r="F52" i="4"/>
  <c r="G52" i="4"/>
  <c r="H52" i="4"/>
  <c r="I52" i="4"/>
  <c r="B52" i="4"/>
  <c r="C54" i="4"/>
  <c r="D54" i="4"/>
  <c r="E54" i="4"/>
  <c r="F54" i="4"/>
  <c r="G54" i="4"/>
  <c r="H54" i="4"/>
  <c r="I54" i="4"/>
  <c r="B54" i="4"/>
  <c r="B205" i="3"/>
  <c r="C62" i="4" l="1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B59" i="4"/>
  <c r="C57" i="4"/>
  <c r="D57" i="4"/>
  <c r="E57" i="4"/>
  <c r="F57" i="4"/>
  <c r="G57" i="4"/>
  <c r="H57" i="4"/>
  <c r="I57" i="4"/>
  <c r="B57" i="4"/>
  <c r="B77" i="4"/>
  <c r="C25" i="4" l="1"/>
  <c r="D25" i="4"/>
  <c r="E25" i="4"/>
  <c r="F25" i="4"/>
  <c r="G25" i="4"/>
  <c r="H25" i="4"/>
  <c r="I25" i="4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B22" i="4"/>
  <c r="C35" i="4"/>
  <c r="D35" i="4"/>
  <c r="E35" i="4"/>
  <c r="F35" i="4"/>
  <c r="G35" i="4"/>
  <c r="H35" i="4"/>
  <c r="I35" i="4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B42" i="4"/>
  <c r="B41" i="4"/>
  <c r="B40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6" i="4"/>
  <c r="B37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B34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E32" i="4" l="1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B16" i="4"/>
  <c r="B31" i="4" l="1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C17" i="4" s="1"/>
  <c r="C19" i="4" s="1"/>
  <c r="D15" i="4"/>
  <c r="D17" i="4" s="1"/>
  <c r="D19" i="4" s="1"/>
  <c r="E15" i="4"/>
  <c r="E17" i="4" s="1"/>
  <c r="E19" i="4" s="1"/>
  <c r="F15" i="4"/>
  <c r="F17" i="4" s="1"/>
  <c r="F19" i="4" s="1"/>
  <c r="G15" i="4"/>
  <c r="G17" i="4" s="1"/>
  <c r="G19" i="4" s="1"/>
  <c r="H15" i="4"/>
  <c r="H17" i="4" s="1"/>
  <c r="H19" i="4" s="1"/>
  <c r="B15" i="4"/>
  <c r="B17" i="4" s="1"/>
  <c r="B19" i="4" s="1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H18" i="4" l="1"/>
  <c r="F18" i="4"/>
  <c r="G18" i="4"/>
  <c r="E18" i="4"/>
  <c r="C18" i="4"/>
  <c r="B18" i="4"/>
  <c r="D18" i="4"/>
  <c r="H1" i="4"/>
  <c r="G1" i="4" s="1"/>
  <c r="F1" i="4" s="1"/>
  <c r="E1" i="4" s="1"/>
  <c r="D1" i="4" s="1"/>
  <c r="C1" i="4" s="1"/>
  <c r="B1" i="4" s="1"/>
  <c r="B159" i="3" l="1"/>
  <c r="C188" i="3"/>
  <c r="D188" i="3"/>
  <c r="D189" i="3" s="1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J188" i="3" l="1"/>
  <c r="K188" i="3" s="1"/>
  <c r="L188" i="3" s="1"/>
  <c r="M188" i="3" s="1"/>
  <c r="N188" i="3" s="1"/>
  <c r="I189" i="3"/>
  <c r="C189" i="3"/>
  <c r="K170" i="3"/>
  <c r="L170" i="3"/>
  <c r="M170" i="3"/>
  <c r="N170" i="3"/>
  <c r="J170" i="3"/>
  <c r="K166" i="3"/>
  <c r="L166" i="3"/>
  <c r="M166" i="3"/>
  <c r="N166" i="3"/>
  <c r="J166" i="3"/>
  <c r="K162" i="3"/>
  <c r="L162" i="3"/>
  <c r="M162" i="3"/>
  <c r="N162" i="3"/>
  <c r="J162" i="3"/>
  <c r="K122" i="3"/>
  <c r="L122" i="3"/>
  <c r="M122" i="3"/>
  <c r="N122" i="3"/>
  <c r="J122" i="3"/>
  <c r="K118" i="3"/>
  <c r="L118" i="3"/>
  <c r="M118" i="3"/>
  <c r="N118" i="3"/>
  <c r="J118" i="3"/>
  <c r="K114" i="3"/>
  <c r="L114" i="3"/>
  <c r="M114" i="3"/>
  <c r="N114" i="3"/>
  <c r="J114" i="3"/>
  <c r="C185" i="3"/>
  <c r="D185" i="3"/>
  <c r="E185" i="3"/>
  <c r="F185" i="3"/>
  <c r="G185" i="3"/>
  <c r="H185" i="3"/>
  <c r="I185" i="3"/>
  <c r="B185" i="3"/>
  <c r="C186" i="3"/>
  <c r="D186" i="3"/>
  <c r="E186" i="3"/>
  <c r="F186" i="3"/>
  <c r="G186" i="3"/>
  <c r="H186" i="3"/>
  <c r="I186" i="3"/>
  <c r="B186" i="3"/>
  <c r="C155" i="3"/>
  <c r="D155" i="3"/>
  <c r="E155" i="3"/>
  <c r="F155" i="3"/>
  <c r="G155" i="3"/>
  <c r="H155" i="3"/>
  <c r="I155" i="3"/>
  <c r="B155" i="3"/>
  <c r="C156" i="3"/>
  <c r="D156" i="3"/>
  <c r="E156" i="3"/>
  <c r="F156" i="3"/>
  <c r="G156" i="3"/>
  <c r="H156" i="3"/>
  <c r="I156" i="3"/>
  <c r="B156" i="3"/>
  <c r="C137" i="3"/>
  <c r="D137" i="3"/>
  <c r="D138" i="3" s="1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K92" i="3"/>
  <c r="L92" i="3"/>
  <c r="M92" i="3"/>
  <c r="N92" i="3"/>
  <c r="J92" i="3"/>
  <c r="K88" i="3"/>
  <c r="L88" i="3"/>
  <c r="M88" i="3"/>
  <c r="N88" i="3"/>
  <c r="J88" i="3"/>
  <c r="K84" i="3"/>
  <c r="L84" i="3"/>
  <c r="M84" i="3"/>
  <c r="N84" i="3"/>
  <c r="J84" i="3"/>
  <c r="D77" i="3"/>
  <c r="E77" i="3"/>
  <c r="F77" i="3"/>
  <c r="G77" i="3"/>
  <c r="H77" i="3"/>
  <c r="I77" i="3"/>
  <c r="K62" i="3"/>
  <c r="L62" i="3"/>
  <c r="M62" i="3"/>
  <c r="N62" i="3"/>
  <c r="J62" i="3"/>
  <c r="K58" i="3"/>
  <c r="L58" i="3"/>
  <c r="M58" i="3"/>
  <c r="N58" i="3"/>
  <c r="J58" i="3"/>
  <c r="K54" i="3"/>
  <c r="L54" i="3"/>
  <c r="M54" i="3"/>
  <c r="N54" i="3"/>
  <c r="J54" i="3"/>
  <c r="K32" i="3"/>
  <c r="L32" i="3"/>
  <c r="M32" i="3"/>
  <c r="N32" i="3"/>
  <c r="J32" i="3"/>
  <c r="K28" i="3"/>
  <c r="L28" i="3"/>
  <c r="M28" i="3"/>
  <c r="N28" i="3"/>
  <c r="J28" i="3"/>
  <c r="K24" i="3"/>
  <c r="L24" i="3"/>
  <c r="M24" i="3"/>
  <c r="N24" i="3"/>
  <c r="J24" i="3"/>
  <c r="C47" i="3"/>
  <c r="D47" i="3"/>
  <c r="E47" i="3"/>
  <c r="F47" i="3"/>
  <c r="G47" i="3"/>
  <c r="H47" i="3"/>
  <c r="I47" i="3"/>
  <c r="B47" i="3"/>
  <c r="C48" i="3"/>
  <c r="D48" i="3"/>
  <c r="E48" i="3"/>
  <c r="F48" i="3"/>
  <c r="G48" i="3"/>
  <c r="H48" i="3"/>
  <c r="I48" i="3"/>
  <c r="B48" i="3"/>
  <c r="C194" i="3"/>
  <c r="D194" i="3"/>
  <c r="E194" i="3"/>
  <c r="F194" i="3"/>
  <c r="G194" i="3"/>
  <c r="H194" i="3"/>
  <c r="I194" i="3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C143" i="3"/>
  <c r="D143" i="3"/>
  <c r="E143" i="3"/>
  <c r="F143" i="3"/>
  <c r="G143" i="3"/>
  <c r="H143" i="3"/>
  <c r="I143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B101" i="3" l="1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I150" i="3" l="1"/>
  <c r="H150" i="3"/>
  <c r="G150" i="3"/>
  <c r="F150" i="3"/>
  <c r="E150" i="3"/>
  <c r="D150" i="3"/>
  <c r="C150" i="3"/>
  <c r="B150" i="3"/>
  <c r="C171" i="3" l="1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J169" i="3" s="1"/>
  <c r="K169" i="3" s="1"/>
  <c r="L169" i="3" s="1"/>
  <c r="M169" i="3" s="1"/>
  <c r="N169" i="3" s="1"/>
  <c r="B169" i="3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61" i="3"/>
  <c r="D161" i="3"/>
  <c r="E161" i="3"/>
  <c r="F161" i="3"/>
  <c r="G161" i="3"/>
  <c r="H161" i="3"/>
  <c r="H159" i="3" s="1"/>
  <c r="I161" i="3"/>
  <c r="B161" i="3"/>
  <c r="C159" i="3"/>
  <c r="D159" i="3"/>
  <c r="E159" i="3"/>
  <c r="F159" i="3"/>
  <c r="G159" i="3"/>
  <c r="A158" i="3"/>
  <c r="B170" i="3"/>
  <c r="B172" i="3" s="1"/>
  <c r="B166" i="3"/>
  <c r="B168" i="3" s="1"/>
  <c r="B162" i="3"/>
  <c r="B164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B123" i="3"/>
  <c r="C119" i="3"/>
  <c r="D119" i="3"/>
  <c r="E119" i="3"/>
  <c r="F119" i="3"/>
  <c r="G119" i="3"/>
  <c r="H119" i="3"/>
  <c r="I119" i="3"/>
  <c r="B119" i="3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K121" i="3" s="1"/>
  <c r="L121" i="3" s="1"/>
  <c r="M121" i="3" s="1"/>
  <c r="N121" i="3" s="1"/>
  <c r="B121" i="3"/>
  <c r="C117" i="3"/>
  <c r="D117" i="3"/>
  <c r="E117" i="3"/>
  <c r="F117" i="3"/>
  <c r="G117" i="3"/>
  <c r="H117" i="3"/>
  <c r="I117" i="3"/>
  <c r="J117" i="3" s="1"/>
  <c r="K117" i="3" s="1"/>
  <c r="L117" i="3" s="1"/>
  <c r="M117" i="3" s="1"/>
  <c r="N117" i="3" s="1"/>
  <c r="B117" i="3"/>
  <c r="C113" i="3"/>
  <c r="C111" i="3" s="1"/>
  <c r="D113" i="3"/>
  <c r="D111" i="3" s="1"/>
  <c r="E113" i="3"/>
  <c r="E111" i="3" s="1"/>
  <c r="F113" i="3"/>
  <c r="F111" i="3" s="1"/>
  <c r="G113" i="3"/>
  <c r="G111" i="3" s="1"/>
  <c r="H113" i="3"/>
  <c r="H111" i="3" s="1"/>
  <c r="I113" i="3"/>
  <c r="J113" i="3" s="1"/>
  <c r="B113" i="3"/>
  <c r="B111" i="3" s="1"/>
  <c r="A110" i="3"/>
  <c r="B122" i="3"/>
  <c r="B124" i="3" s="1"/>
  <c r="B118" i="3"/>
  <c r="B120" i="3" s="1"/>
  <c r="B114" i="3"/>
  <c r="B116" i="3" s="1"/>
  <c r="B112" i="3"/>
  <c r="C74" i="3"/>
  <c r="D74" i="3"/>
  <c r="E74" i="3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J83" i="3" s="1"/>
  <c r="C87" i="3"/>
  <c r="D87" i="3"/>
  <c r="E87" i="3"/>
  <c r="F87" i="3"/>
  <c r="G87" i="3"/>
  <c r="H87" i="3"/>
  <c r="I87" i="3"/>
  <c r="J87" i="3" s="1"/>
  <c r="K87" i="3" s="1"/>
  <c r="L87" i="3" s="1"/>
  <c r="M87" i="3" s="1"/>
  <c r="N87" i="3" s="1"/>
  <c r="C91" i="3"/>
  <c r="D91" i="3"/>
  <c r="E91" i="3"/>
  <c r="F91" i="3"/>
  <c r="G91" i="3"/>
  <c r="H91" i="3"/>
  <c r="I91" i="3"/>
  <c r="J91" i="3" s="1"/>
  <c r="K91" i="3" s="1"/>
  <c r="L91" i="3" s="1"/>
  <c r="M91" i="3" s="1"/>
  <c r="N91" i="3" s="1"/>
  <c r="B91" i="3"/>
  <c r="B87" i="3"/>
  <c r="B83" i="3"/>
  <c r="B81" i="3" s="1"/>
  <c r="A80" i="3"/>
  <c r="B92" i="3"/>
  <c r="B94" i="3" s="1"/>
  <c r="B88" i="3"/>
  <c r="B90" i="3" s="1"/>
  <c r="B84" i="3"/>
  <c r="B86" i="3" s="1"/>
  <c r="B82" i="3"/>
  <c r="D75" i="3"/>
  <c r="E75" i="3"/>
  <c r="F75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E64" i="3" s="1"/>
  <c r="F61" i="3"/>
  <c r="F62" i="3" s="1"/>
  <c r="F64" i="3" s="1"/>
  <c r="G61" i="3"/>
  <c r="G62" i="3" s="1"/>
  <c r="G64" i="3" s="1"/>
  <c r="H61" i="3"/>
  <c r="H62" i="3" s="1"/>
  <c r="H64" i="3" s="1"/>
  <c r="I61" i="3"/>
  <c r="J61" i="3" s="1"/>
  <c r="K61" i="3" s="1"/>
  <c r="L61" i="3" s="1"/>
  <c r="M61" i="3" s="1"/>
  <c r="N61" i="3" s="1"/>
  <c r="C57" i="3"/>
  <c r="E57" i="3"/>
  <c r="E58" i="3" s="1"/>
  <c r="E60" i="3" s="1"/>
  <c r="F57" i="3"/>
  <c r="F58" i="3" s="1"/>
  <c r="F60" i="3" s="1"/>
  <c r="G57" i="3"/>
  <c r="G58" i="3" s="1"/>
  <c r="G60" i="3" s="1"/>
  <c r="H57" i="3"/>
  <c r="H58" i="3" s="1"/>
  <c r="H60" i="3" s="1"/>
  <c r="I57" i="3"/>
  <c r="J57" i="3" s="1"/>
  <c r="K57" i="3" s="1"/>
  <c r="L57" i="3" s="1"/>
  <c r="M57" i="3" s="1"/>
  <c r="N57" i="3" s="1"/>
  <c r="B61" i="3"/>
  <c r="B62" i="3" s="1"/>
  <c r="B57" i="3"/>
  <c r="B58" i="3" s="1"/>
  <c r="C53" i="3"/>
  <c r="D53" i="3"/>
  <c r="E53" i="3"/>
  <c r="F53" i="3"/>
  <c r="G53" i="3"/>
  <c r="H53" i="3"/>
  <c r="I53" i="3"/>
  <c r="J53" i="3" s="1"/>
  <c r="B53" i="3"/>
  <c r="J161" i="3" l="1"/>
  <c r="J159" i="3" s="1"/>
  <c r="I159" i="3"/>
  <c r="B97" i="3"/>
  <c r="B100" i="3"/>
  <c r="B109" i="3"/>
  <c r="B103" i="3"/>
  <c r="B106" i="3"/>
  <c r="B139" i="3"/>
  <c r="B127" i="3"/>
  <c r="K113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B136" i="3"/>
  <c r="H136" i="3"/>
  <c r="G136" i="3"/>
  <c r="F136" i="3"/>
  <c r="E136" i="3"/>
  <c r="D136" i="3"/>
  <c r="C136" i="3"/>
  <c r="B131" i="3"/>
  <c r="B133" i="3" s="1"/>
  <c r="B130" i="3"/>
  <c r="H131" i="3"/>
  <c r="H133" i="3" s="1"/>
  <c r="H130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J14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K161" i="3"/>
  <c r="K159" i="3" s="1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K83" i="3"/>
  <c r="J81" i="3"/>
  <c r="K53" i="3"/>
  <c r="J51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73" i="3" s="1"/>
  <c r="I69" i="3"/>
  <c r="H71" i="3"/>
  <c r="H73" i="3" s="1"/>
  <c r="H69" i="3"/>
  <c r="G71" i="3"/>
  <c r="G73" i="3" s="1"/>
  <c r="G69" i="3"/>
  <c r="F71" i="3"/>
  <c r="F73" i="3" s="1"/>
  <c r="F69" i="3"/>
  <c r="E71" i="3"/>
  <c r="E73" i="3" s="1"/>
  <c r="E69" i="3"/>
  <c r="D71" i="3"/>
  <c r="D73" i="3" s="1"/>
  <c r="I81" i="3"/>
  <c r="H81" i="3"/>
  <c r="G81" i="3"/>
  <c r="F81" i="3"/>
  <c r="E81" i="3"/>
  <c r="D81" i="3"/>
  <c r="C81" i="3"/>
  <c r="I111" i="3"/>
  <c r="I131" i="3"/>
  <c r="I133" i="3" s="1"/>
  <c r="J133" i="3" s="1"/>
  <c r="K133" i="3" s="1"/>
  <c r="L133" i="3" s="1"/>
  <c r="M133" i="3" s="1"/>
  <c r="N133" i="3" s="1"/>
  <c r="C160" i="3"/>
  <c r="D160" i="3"/>
  <c r="E160" i="3"/>
  <c r="F160" i="3"/>
  <c r="G160" i="3"/>
  <c r="H160" i="3"/>
  <c r="I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F180" i="3"/>
  <c r="G180" i="3"/>
  <c r="H180" i="3"/>
  <c r="I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C112" i="3"/>
  <c r="D112" i="3"/>
  <c r="E112" i="3"/>
  <c r="F112" i="3"/>
  <c r="G112" i="3"/>
  <c r="H112" i="3"/>
  <c r="I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D132" i="3"/>
  <c r="E132" i="3"/>
  <c r="F132" i="3"/>
  <c r="G132" i="3"/>
  <c r="H132" i="3"/>
  <c r="I132" i="3"/>
  <c r="B135" i="3"/>
  <c r="C135" i="3"/>
  <c r="D135" i="3"/>
  <c r="E135" i="3"/>
  <c r="F135" i="3"/>
  <c r="G135" i="3"/>
  <c r="H135" i="3"/>
  <c r="I135" i="3"/>
  <c r="C82" i="3"/>
  <c r="D82" i="3"/>
  <c r="E82" i="3"/>
  <c r="F82" i="3"/>
  <c r="G82" i="3"/>
  <c r="H82" i="3"/>
  <c r="I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B78" i="3" l="1"/>
  <c r="D78" i="3"/>
  <c r="C78" i="3"/>
  <c r="C75" i="3"/>
  <c r="B75" i="3"/>
  <c r="B65" i="3"/>
  <c r="B68" i="3"/>
  <c r="B69" i="3" s="1"/>
  <c r="C65" i="3"/>
  <c r="C68" i="3"/>
  <c r="I187" i="3"/>
  <c r="J187" i="3" s="1"/>
  <c r="K187" i="3" s="1"/>
  <c r="L187" i="3" s="1"/>
  <c r="M187" i="3" s="1"/>
  <c r="N187" i="3" s="1"/>
  <c r="I175" i="3"/>
  <c r="J175" i="3" s="1"/>
  <c r="K175" i="3" s="1"/>
  <c r="L175" i="3" s="1"/>
  <c r="M175" i="3" s="1"/>
  <c r="N175" i="3" s="1"/>
  <c r="I184" i="3"/>
  <c r="J184" i="3" s="1"/>
  <c r="K184" i="3" s="1"/>
  <c r="L184" i="3" s="1"/>
  <c r="M184" i="3" s="1"/>
  <c r="N184" i="3" s="1"/>
  <c r="I178" i="3"/>
  <c r="J178" i="3" s="1"/>
  <c r="K178" i="3" s="1"/>
  <c r="L178" i="3" s="1"/>
  <c r="M178" i="3" s="1"/>
  <c r="N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J107" i="3"/>
  <c r="J108" i="3" s="1"/>
  <c r="I181" i="3"/>
  <c r="J181" i="3" s="1"/>
  <c r="K181" i="3" s="1"/>
  <c r="L181" i="3" s="1"/>
  <c r="M181" i="3" s="1"/>
  <c r="N181" i="3" s="1"/>
  <c r="J185" i="3"/>
  <c r="J186" i="3" s="1"/>
  <c r="J182" i="3"/>
  <c r="J183" i="3" s="1"/>
  <c r="J173" i="3"/>
  <c r="J176" i="3"/>
  <c r="J177" i="3" s="1"/>
  <c r="J160" i="3"/>
  <c r="L161" i="3"/>
  <c r="L159" i="3" s="1"/>
  <c r="J155" i="3"/>
  <c r="J156" i="3" s="1"/>
  <c r="J152" i="3"/>
  <c r="J153" i="3" s="1"/>
  <c r="J146" i="3"/>
  <c r="J147" i="3" s="1"/>
  <c r="K141" i="3"/>
  <c r="J143" i="3"/>
  <c r="J149" i="3" s="1"/>
  <c r="J150" i="3" s="1"/>
  <c r="J137" i="3"/>
  <c r="J138" i="3" s="1"/>
  <c r="J134" i="3"/>
  <c r="J135" i="3" s="1"/>
  <c r="J128" i="3"/>
  <c r="J129" i="3" s="1"/>
  <c r="J125" i="3"/>
  <c r="J112" i="3"/>
  <c r="L113" i="3"/>
  <c r="K111" i="3"/>
  <c r="C67" i="3"/>
  <c r="C79" i="3"/>
  <c r="C70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B67" i="3"/>
  <c r="B79" i="3"/>
  <c r="B70" i="3"/>
  <c r="B76" i="3"/>
  <c r="J77" i="3"/>
  <c r="J78" i="3" s="1"/>
  <c r="J104" i="3"/>
  <c r="J105" i="3" s="1"/>
  <c r="J98" i="3"/>
  <c r="J99" i="3" s="1"/>
  <c r="J95" i="3"/>
  <c r="J82" i="3"/>
  <c r="L83" i="3"/>
  <c r="K81" i="3"/>
  <c r="K107" i="3" s="1"/>
  <c r="K108" i="3" s="1"/>
  <c r="J52" i="3"/>
  <c r="J68" i="3"/>
  <c r="J69" i="3" s="1"/>
  <c r="L53" i="3"/>
  <c r="K51" i="3"/>
  <c r="K77" i="3" s="1"/>
  <c r="K78" i="3" s="1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J73" i="3"/>
  <c r="I72" i="3"/>
  <c r="C52" i="3"/>
  <c r="D52" i="3"/>
  <c r="E52" i="3"/>
  <c r="F52" i="3"/>
  <c r="G52" i="3"/>
  <c r="H52" i="3"/>
  <c r="J76" i="3"/>
  <c r="J67" i="3"/>
  <c r="I52" i="3"/>
  <c r="B52" i="3"/>
  <c r="J96" i="3" l="1"/>
  <c r="J101" i="3"/>
  <c r="J102" i="3" s="1"/>
  <c r="J126" i="3"/>
  <c r="J131" i="3"/>
  <c r="J132" i="3" s="1"/>
  <c r="J174" i="3"/>
  <c r="J179" i="3"/>
  <c r="J180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M113" i="3"/>
  <c r="L111" i="3"/>
  <c r="K155" i="3"/>
  <c r="K156" i="3" s="1"/>
  <c r="K152" i="3"/>
  <c r="K153" i="3" s="1"/>
  <c r="K146" i="3"/>
  <c r="K147" i="3" s="1"/>
  <c r="L141" i="3"/>
  <c r="K185" i="3"/>
  <c r="K186" i="3" s="1"/>
  <c r="K182" i="3"/>
  <c r="K183" i="3" s="1"/>
  <c r="K176" i="3"/>
  <c r="K177" i="3" s="1"/>
  <c r="K173" i="3"/>
  <c r="K160" i="3"/>
  <c r="M161" i="3"/>
  <c r="M159" i="3" s="1"/>
  <c r="K104" i="3"/>
  <c r="K105" i="3" s="1"/>
  <c r="K98" i="3"/>
  <c r="K99" i="3" s="1"/>
  <c r="K95" i="3"/>
  <c r="K82" i="3"/>
  <c r="M83" i="3"/>
  <c r="L81" i="3"/>
  <c r="L107" i="3" s="1"/>
  <c r="L108" i="3" s="1"/>
  <c r="K67" i="3"/>
  <c r="L67" i="3" s="1"/>
  <c r="M67" i="3" s="1"/>
  <c r="N67" i="3" s="1"/>
  <c r="J65" i="3"/>
  <c r="K76" i="3"/>
  <c r="L76" i="3" s="1"/>
  <c r="M76" i="3" s="1"/>
  <c r="N76" i="3" s="1"/>
  <c r="J74" i="3"/>
  <c r="J75" i="3" s="1"/>
  <c r="K73" i="3"/>
  <c r="L73" i="3" s="1"/>
  <c r="M73" i="3" s="1"/>
  <c r="N73" i="3" s="1"/>
  <c r="K74" i="3"/>
  <c r="K75" i="3" s="1"/>
  <c r="K68" i="3"/>
  <c r="K69" i="3" s="1"/>
  <c r="K65" i="3"/>
  <c r="K52" i="3"/>
  <c r="M53" i="3"/>
  <c r="L51" i="3"/>
  <c r="L77" i="3" s="1"/>
  <c r="L78" i="3" s="1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66" i="3" l="1"/>
  <c r="K71" i="3"/>
  <c r="J66" i="3"/>
  <c r="J71" i="3"/>
  <c r="J72" i="3" s="1"/>
  <c r="K96" i="3"/>
  <c r="K101" i="3"/>
  <c r="K102" i="3" s="1"/>
  <c r="K174" i="3"/>
  <c r="K179" i="3"/>
  <c r="K180" i="3" s="1"/>
  <c r="K126" i="3"/>
  <c r="K131" i="3"/>
  <c r="K132" i="3" s="1"/>
  <c r="B73" i="3"/>
  <c r="B72" i="3"/>
  <c r="C73" i="3"/>
  <c r="C72" i="3"/>
  <c r="D72" i="3"/>
  <c r="L160" i="3"/>
  <c r="L185" i="3"/>
  <c r="L186" i="3" s="1"/>
  <c r="L182" i="3"/>
  <c r="L183" i="3" s="1"/>
  <c r="L176" i="3"/>
  <c r="L177" i="3" s="1"/>
  <c r="L173" i="3"/>
  <c r="N161" i="3"/>
  <c r="N159" i="3" s="1"/>
  <c r="L155" i="3"/>
  <c r="L156" i="3" s="1"/>
  <c r="L152" i="3"/>
  <c r="L153" i="3" s="1"/>
  <c r="L146" i="3"/>
  <c r="L147" i="3" s="1"/>
  <c r="M141" i="3"/>
  <c r="L112" i="3"/>
  <c r="L137" i="3"/>
  <c r="L138" i="3" s="1"/>
  <c r="L134" i="3"/>
  <c r="L135" i="3" s="1"/>
  <c r="L128" i="3"/>
  <c r="L129" i="3" s="1"/>
  <c r="L125" i="3"/>
  <c r="N113" i="3"/>
  <c r="N111" i="3" s="1"/>
  <c r="M111" i="3"/>
  <c r="L104" i="3"/>
  <c r="L105" i="3" s="1"/>
  <c r="L98" i="3"/>
  <c r="L99" i="3" s="1"/>
  <c r="L95" i="3"/>
  <c r="L82" i="3"/>
  <c r="N83" i="3"/>
  <c r="N81" i="3" s="1"/>
  <c r="N107" i="3" s="1"/>
  <c r="M81" i="3"/>
  <c r="M107" i="3" s="1"/>
  <c r="M108" i="3" s="1"/>
  <c r="L52" i="3"/>
  <c r="L74" i="3"/>
  <c r="L75" i="3" s="1"/>
  <c r="L68" i="3"/>
  <c r="L69" i="3" s="1"/>
  <c r="L65" i="3"/>
  <c r="N53" i="3"/>
  <c r="N51" i="3" s="1"/>
  <c r="N77" i="3" s="1"/>
  <c r="M51" i="3"/>
  <c r="M77" i="3" s="1"/>
  <c r="M78" i="3" s="1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F32" i="3"/>
  <c r="G32" i="3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6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E34" i="3"/>
  <c r="F34" i="3"/>
  <c r="G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B156" i="1" l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B178" i="1"/>
  <c r="B8" i="3"/>
  <c r="B47" i="4" s="1"/>
  <c r="C178" i="1"/>
  <c r="C8" i="3"/>
  <c r="D178" i="1"/>
  <c r="D8" i="3"/>
  <c r="E178" i="1"/>
  <c r="E8" i="3"/>
  <c r="F178" i="1"/>
  <c r="F8" i="3"/>
  <c r="G178" i="1"/>
  <c r="G8" i="3"/>
  <c r="H178" i="1"/>
  <c r="H8" i="3"/>
  <c r="I178" i="1"/>
  <c r="I8" i="3"/>
  <c r="L66" i="3"/>
  <c r="L71" i="3"/>
  <c r="L72" i="3" s="1"/>
  <c r="L96" i="3"/>
  <c r="L101" i="3"/>
  <c r="L102" i="3" s="1"/>
  <c r="L126" i="3"/>
  <c r="L131" i="3"/>
  <c r="L132" i="3" s="1"/>
  <c r="L174" i="3"/>
  <c r="L179" i="3"/>
  <c r="L180" i="3" s="1"/>
  <c r="K72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N108" i="3"/>
  <c r="M112" i="3"/>
  <c r="M137" i="3"/>
  <c r="M138" i="3" s="1"/>
  <c r="M134" i="3"/>
  <c r="M135" i="3" s="1"/>
  <c r="M128" i="3"/>
  <c r="M129" i="3" s="1"/>
  <c r="M125" i="3"/>
  <c r="N112" i="3"/>
  <c r="N137" i="3"/>
  <c r="N138" i="3" s="1"/>
  <c r="N134" i="3"/>
  <c r="N135" i="3" s="1"/>
  <c r="N128" i="3"/>
  <c r="N129" i="3" s="1"/>
  <c r="N125" i="3"/>
  <c r="M155" i="3"/>
  <c r="M156" i="3" s="1"/>
  <c r="M152" i="3"/>
  <c r="M153" i="3" s="1"/>
  <c r="M146" i="3"/>
  <c r="M147" i="3" s="1"/>
  <c r="N141" i="3"/>
  <c r="M160" i="3"/>
  <c r="M185" i="3"/>
  <c r="M186" i="3" s="1"/>
  <c r="M182" i="3"/>
  <c r="M183" i="3" s="1"/>
  <c r="M176" i="3"/>
  <c r="M177" i="3" s="1"/>
  <c r="M173" i="3"/>
  <c r="N160" i="3"/>
  <c r="N185" i="3"/>
  <c r="N186" i="3" s="1"/>
  <c r="N182" i="3"/>
  <c r="N183" i="3" s="1"/>
  <c r="N176" i="3"/>
  <c r="N177" i="3" s="1"/>
  <c r="N173" i="3"/>
  <c r="N78" i="3"/>
  <c r="M104" i="3"/>
  <c r="M105" i="3" s="1"/>
  <c r="M98" i="3"/>
  <c r="M99" i="3" s="1"/>
  <c r="M95" i="3"/>
  <c r="M82" i="3"/>
  <c r="N104" i="3"/>
  <c r="N105" i="3" s="1"/>
  <c r="N98" i="3"/>
  <c r="N99" i="3" s="1"/>
  <c r="N95" i="3"/>
  <c r="N82" i="3"/>
  <c r="M52" i="3"/>
  <c r="M74" i="3"/>
  <c r="M75" i="3" s="1"/>
  <c r="M68" i="3"/>
  <c r="M69" i="3" s="1"/>
  <c r="M65" i="3"/>
  <c r="N52" i="3"/>
  <c r="N74" i="3"/>
  <c r="N75" i="3" s="1"/>
  <c r="N68" i="3"/>
  <c r="N69" i="3" s="1"/>
  <c r="N65" i="3"/>
  <c r="B22" i="3"/>
  <c r="C22" i="3"/>
  <c r="D22" i="3"/>
  <c r="E22" i="3"/>
  <c r="F22" i="3"/>
  <c r="G22" i="3"/>
  <c r="H22" i="3"/>
  <c r="I22" i="3"/>
  <c r="H9" i="3"/>
  <c r="H42" i="3"/>
  <c r="G9" i="3"/>
  <c r="G42" i="3"/>
  <c r="F9" i="3"/>
  <c r="F42" i="3"/>
  <c r="E9" i="3"/>
  <c r="E42" i="3"/>
  <c r="D9" i="3"/>
  <c r="D42" i="3"/>
  <c r="C9" i="3"/>
  <c r="C42" i="3"/>
  <c r="B9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11" i="3" l="1"/>
  <c r="B5" i="3"/>
  <c r="C11" i="3"/>
  <c r="C5" i="3"/>
  <c r="D11" i="3"/>
  <c r="D5" i="3"/>
  <c r="E11" i="3"/>
  <c r="E5" i="3"/>
  <c r="F11" i="3"/>
  <c r="F5" i="3"/>
  <c r="G11" i="3"/>
  <c r="G5" i="3"/>
  <c r="H11" i="3"/>
  <c r="H5" i="3"/>
  <c r="I11" i="3"/>
  <c r="I5" i="3"/>
  <c r="F167" i="1"/>
  <c r="F14" i="3"/>
  <c r="E167" i="1"/>
  <c r="E14" i="3"/>
  <c r="G167" i="1"/>
  <c r="G14" i="3"/>
  <c r="D167" i="1"/>
  <c r="D14" i="3"/>
  <c r="C167" i="1"/>
  <c r="C14" i="3"/>
  <c r="I167" i="1"/>
  <c r="I14" i="3"/>
  <c r="N66" i="3"/>
  <c r="N71" i="3"/>
  <c r="M66" i="3"/>
  <c r="M71" i="3"/>
  <c r="M72" i="3" s="1"/>
  <c r="N96" i="3"/>
  <c r="N101" i="3"/>
  <c r="M96" i="3"/>
  <c r="M101" i="3"/>
  <c r="M102" i="3" s="1"/>
  <c r="N174" i="3"/>
  <c r="N179" i="3"/>
  <c r="M174" i="3"/>
  <c r="M179" i="3"/>
  <c r="M180" i="3" s="1"/>
  <c r="N126" i="3"/>
  <c r="N131" i="3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N155" i="3"/>
  <c r="N156" i="3" s="1"/>
  <c r="N152" i="3"/>
  <c r="N153" i="3" s="1"/>
  <c r="N146" i="3"/>
  <c r="N147" i="3" s="1"/>
  <c r="B12" i="3"/>
  <c r="B8" i="4" s="1"/>
  <c r="C12" i="3"/>
  <c r="C8" i="4" s="1"/>
  <c r="D12" i="3"/>
  <c r="D8" i="4" s="1"/>
  <c r="E12" i="3"/>
  <c r="E8" i="4" s="1"/>
  <c r="F12" i="3"/>
  <c r="F8" i="4" s="1"/>
  <c r="G12" i="3"/>
  <c r="G8" i="4" s="1"/>
  <c r="H12" i="3"/>
  <c r="H8" i="4" s="1"/>
  <c r="I12" i="3"/>
  <c r="I8" i="4" s="1"/>
  <c r="B167" i="1"/>
  <c r="I43" i="3"/>
  <c r="J43" i="3" s="1"/>
  <c r="K43" i="3" s="1"/>
  <c r="L43" i="3" s="1"/>
  <c r="M43" i="3" s="1"/>
  <c r="N43" i="3" s="1"/>
  <c r="I40" i="3"/>
  <c r="J40" i="3" s="1"/>
  <c r="K40" i="3" s="1"/>
  <c r="L40" i="3" s="1"/>
  <c r="M40" i="3" s="1"/>
  <c r="N40" i="3" s="1"/>
  <c r="I46" i="3"/>
  <c r="J46" i="3" s="1"/>
  <c r="K46" i="3" s="1"/>
  <c r="L46" i="3" s="1"/>
  <c r="M46" i="3" s="1"/>
  <c r="N46" i="3" s="1"/>
  <c r="I37" i="3"/>
  <c r="J37" i="3" s="1"/>
  <c r="K37" i="3" s="1"/>
  <c r="L37" i="3" s="1"/>
  <c r="M37" i="3" s="1"/>
  <c r="N37" i="3" s="1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B206" i="3" l="1"/>
  <c r="B58" i="4"/>
  <c r="B3" i="4"/>
  <c r="B192" i="3"/>
  <c r="B10" i="3"/>
  <c r="B16" i="3"/>
  <c r="B7" i="3"/>
  <c r="B9" i="4" s="1"/>
  <c r="B19" i="3"/>
  <c r="B13" i="3"/>
  <c r="H133" i="1"/>
  <c r="B210" i="3"/>
  <c r="B209" i="3"/>
  <c r="C209" i="3"/>
  <c r="D209" i="3"/>
  <c r="E209" i="3"/>
  <c r="F209" i="3"/>
  <c r="G209" i="3"/>
  <c r="H209" i="3"/>
  <c r="I209" i="3"/>
  <c r="C200" i="3"/>
  <c r="D200" i="3"/>
  <c r="E200" i="3"/>
  <c r="F200" i="3"/>
  <c r="G200" i="3"/>
  <c r="H200" i="3"/>
  <c r="I200" i="3"/>
  <c r="N132" i="3"/>
  <c r="N180" i="3"/>
  <c r="N102" i="3"/>
  <c r="N72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196" i="3"/>
  <c r="I6" i="3"/>
  <c r="I46" i="4"/>
  <c r="I49" i="4" s="1"/>
  <c r="I202" i="3"/>
  <c r="H5" i="4"/>
  <c r="H7" i="4" s="1"/>
  <c r="H11" i="4" s="1"/>
  <c r="H196" i="3"/>
  <c r="H6" i="3"/>
  <c r="H46" i="4"/>
  <c r="H49" i="4" s="1"/>
  <c r="H202" i="3"/>
  <c r="G5" i="4"/>
  <c r="G7" i="4" s="1"/>
  <c r="G11" i="4" s="1"/>
  <c r="G196" i="3"/>
  <c r="G6" i="3"/>
  <c r="G46" i="4"/>
  <c r="G49" i="4" s="1"/>
  <c r="G202" i="3"/>
  <c r="F5" i="4"/>
  <c r="F7" i="4" s="1"/>
  <c r="F11" i="4" s="1"/>
  <c r="F196" i="3"/>
  <c r="F6" i="3"/>
  <c r="F46" i="4"/>
  <c r="F49" i="4" s="1"/>
  <c r="F202" i="3"/>
  <c r="E5" i="4"/>
  <c r="E7" i="4" s="1"/>
  <c r="E11" i="4" s="1"/>
  <c r="E196" i="3"/>
  <c r="E6" i="3"/>
  <c r="E46" i="4"/>
  <c r="E49" i="4" s="1"/>
  <c r="E202" i="3"/>
  <c r="D5" i="4"/>
  <c r="D7" i="4" s="1"/>
  <c r="D11" i="4" s="1"/>
  <c r="D196" i="3"/>
  <c r="D6" i="3"/>
  <c r="D46" i="4"/>
  <c r="D49" i="4" s="1"/>
  <c r="D202" i="3"/>
  <c r="C5" i="4"/>
  <c r="C7" i="4" s="1"/>
  <c r="C11" i="4" s="1"/>
  <c r="C6" i="3"/>
  <c r="C196" i="3"/>
  <c r="C46" i="4"/>
  <c r="C49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F206" i="3" l="1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H96" i="1" l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I96" i="1" l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J16" i="3"/>
  <c r="K16" i="3" s="1"/>
  <c r="L16" i="3" s="1"/>
  <c r="M16" i="3" s="1"/>
  <c r="N16" i="3" s="1"/>
  <c r="J13" i="3"/>
  <c r="K13" i="3" s="1"/>
  <c r="L13" i="3" s="1"/>
  <c r="M13" i="3" s="1"/>
  <c r="N13" i="3" s="1"/>
  <c r="J7" i="3"/>
  <c r="K7" i="3" s="1"/>
  <c r="L7" i="3" s="1"/>
  <c r="M7" i="3" s="1"/>
  <c r="N7" i="3" s="1"/>
  <c r="I9" i="4"/>
  <c r="J19" i="3"/>
  <c r="K19" i="3" s="1"/>
  <c r="L19" i="3" s="1"/>
  <c r="M19" i="3" s="1"/>
  <c r="N19" i="3" s="1"/>
  <c r="J192" i="3"/>
  <c r="K192" i="3" s="1"/>
  <c r="L192" i="3" s="1"/>
  <c r="M192" i="3" s="1"/>
  <c r="N192" i="3" s="1"/>
  <c r="I210" i="3"/>
  <c r="J210" i="3" s="1"/>
  <c r="K210" i="3" s="1"/>
  <c r="L210" i="3" s="1"/>
  <c r="M210" i="3" s="1"/>
  <c r="N210" i="3" s="1"/>
  <c r="I201" i="3"/>
  <c r="J201" i="3" s="1"/>
  <c r="K201" i="3" s="1"/>
  <c r="L201" i="3" s="1"/>
  <c r="M201" i="3" s="1"/>
  <c r="N201" i="3" s="1"/>
  <c r="I207" i="3"/>
  <c r="J207" i="3" s="1"/>
  <c r="K207" i="3" s="1"/>
  <c r="L207" i="3" s="1"/>
  <c r="M207" i="3" s="1"/>
  <c r="N207" i="3" s="1"/>
  <c r="I204" i="3"/>
  <c r="J204" i="3" s="1"/>
  <c r="K204" i="3" s="1"/>
  <c r="L204" i="3" s="1"/>
  <c r="M204" i="3" s="1"/>
  <c r="N204" i="3" s="1"/>
  <c r="I198" i="3"/>
  <c r="J198" i="3" s="1"/>
  <c r="K198" i="3" s="1"/>
  <c r="L198" i="3" s="1"/>
  <c r="M198" i="3" s="1"/>
  <c r="N198" i="3" s="1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G96" i="1" l="1"/>
  <c r="G98" i="1" s="1"/>
  <c r="G99" i="1" s="1"/>
  <c r="B4" i="3"/>
  <c r="B4" i="4" s="1"/>
  <c r="B201" i="3" l="1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J10" i="3" l="1"/>
  <c r="K10" i="3" s="1"/>
  <c r="L10" i="3" s="1"/>
  <c r="M10" i="3" s="1"/>
  <c r="N10" i="3" s="1"/>
  <c r="C193" i="3"/>
  <c r="C195" i="3" s="1"/>
  <c r="D193" i="3"/>
  <c r="D195" i="3" s="1"/>
  <c r="E193" i="3"/>
  <c r="E195" i="3" s="1"/>
  <c r="F193" i="3"/>
  <c r="F195" i="3" s="1"/>
  <c r="G193" i="3"/>
  <c r="G195" i="3" s="1"/>
  <c r="H193" i="3"/>
  <c r="H195" i="3" s="1"/>
  <c r="I193" i="3"/>
  <c r="I195" i="3" s="1"/>
  <c r="J23" i="3" l="1"/>
  <c r="J21" i="3"/>
  <c r="J3" i="3" s="1"/>
  <c r="J35" i="3" l="1"/>
  <c r="J38" i="3"/>
  <c r="J44" i="3"/>
  <c r="J47" i="3"/>
  <c r="J22" i="3"/>
  <c r="K23" i="3"/>
  <c r="K21" i="3" s="1"/>
  <c r="K3" i="3" s="1"/>
  <c r="L23" i="3"/>
  <c r="J41" i="3" l="1"/>
  <c r="K35" i="3"/>
  <c r="J39" i="3"/>
  <c r="J48" i="3"/>
  <c r="J45" i="3"/>
  <c r="J42" i="3"/>
  <c r="L21" i="3"/>
  <c r="L3" i="3" s="1"/>
  <c r="M23" i="3"/>
  <c r="K22" i="3"/>
  <c r="K47" i="3"/>
  <c r="K44" i="3"/>
  <c r="K38" i="3"/>
  <c r="K41" i="3" l="1"/>
  <c r="K39" i="3"/>
  <c r="K42" i="3"/>
  <c r="K45" i="3"/>
  <c r="K48" i="3"/>
  <c r="L35" i="3"/>
  <c r="M21" i="3"/>
  <c r="M3" i="3" s="1"/>
  <c r="N23" i="3"/>
  <c r="N21" i="3" s="1"/>
  <c r="N3" i="3" s="1"/>
  <c r="L22" i="3"/>
  <c r="L47" i="3"/>
  <c r="L44" i="3"/>
  <c r="L38" i="3"/>
  <c r="L41" i="3" l="1"/>
  <c r="L39" i="3"/>
  <c r="L42" i="3"/>
  <c r="L45" i="3"/>
  <c r="L48" i="3"/>
  <c r="N35" i="3"/>
  <c r="M35" i="3"/>
  <c r="N22" i="3"/>
  <c r="N47" i="3"/>
  <c r="N44" i="3"/>
  <c r="N38" i="3"/>
  <c r="M22" i="3"/>
  <c r="M47" i="3"/>
  <c r="M44" i="3"/>
  <c r="M38" i="3"/>
  <c r="J36" i="3"/>
  <c r="K36" i="3"/>
  <c r="L36" i="3"/>
  <c r="N36" i="3"/>
  <c r="M36" i="3"/>
  <c r="M41" i="3" l="1"/>
  <c r="N41" i="3"/>
  <c r="M39" i="3"/>
  <c r="M42" i="3"/>
  <c r="M45" i="3"/>
  <c r="M48" i="3"/>
  <c r="N39" i="3"/>
  <c r="N48" i="3"/>
  <c r="N45" i="3"/>
  <c r="N42" i="3"/>
  <c r="J144" i="3"/>
  <c r="K143" i="3"/>
  <c r="K144" i="3"/>
  <c r="N143" i="3"/>
  <c r="M143" i="3"/>
  <c r="L143" i="3"/>
  <c r="L144" i="3"/>
  <c r="L149" i="3" l="1"/>
  <c r="M149" i="3"/>
  <c r="M150" i="3" s="1"/>
  <c r="N149" i="3"/>
  <c r="N150" i="3" s="1"/>
  <c r="K149" i="3"/>
  <c r="M144" i="3"/>
  <c r="N144" i="3"/>
  <c r="K150" i="3" l="1"/>
  <c r="L150" i="3"/>
  <c r="J4" i="3"/>
  <c r="J208" i="3" l="1"/>
  <c r="J205" i="3"/>
  <c r="J199" i="3"/>
  <c r="J196" i="3"/>
  <c r="J197" i="3" l="1"/>
  <c r="J202" i="3"/>
  <c r="J5" i="3"/>
  <c r="J6" i="3" s="1"/>
  <c r="J200" i="3"/>
  <c r="J8" i="3"/>
  <c r="J9" i="3" s="1"/>
  <c r="J206" i="3"/>
  <c r="J14" i="3"/>
  <c r="J15" i="3" s="1"/>
  <c r="J209" i="3"/>
  <c r="J17" i="3"/>
  <c r="J18" i="3" s="1"/>
  <c r="K4" i="3"/>
  <c r="J12" i="3" l="1"/>
  <c r="J203" i="3"/>
  <c r="K205" i="3"/>
  <c r="K208" i="3"/>
  <c r="K199" i="3"/>
  <c r="K196" i="3"/>
  <c r="K197" i="3" l="1"/>
  <c r="K202" i="3"/>
  <c r="K5" i="3"/>
  <c r="K6" i="3" s="1"/>
  <c r="K200" i="3"/>
  <c r="K8" i="3"/>
  <c r="K9" i="3" s="1"/>
  <c r="K209" i="3"/>
  <c r="K17" i="3"/>
  <c r="K18" i="3" s="1"/>
  <c r="K206" i="3"/>
  <c r="K14" i="3"/>
  <c r="K15" i="3" s="1"/>
  <c r="L4" i="3"/>
  <c r="K12" i="3" l="1"/>
  <c r="K203" i="3"/>
  <c r="L205" i="3"/>
  <c r="L208" i="3"/>
  <c r="L199" i="3"/>
  <c r="L196" i="3"/>
  <c r="L197" i="3" l="1"/>
  <c r="L202" i="3"/>
  <c r="L5" i="3"/>
  <c r="L6" i="3" s="1"/>
  <c r="L200" i="3"/>
  <c r="L8" i="3"/>
  <c r="L9" i="3" s="1"/>
  <c r="L209" i="3"/>
  <c r="L17" i="3"/>
  <c r="L18" i="3" s="1"/>
  <c r="L206" i="3"/>
  <c r="L14" i="3"/>
  <c r="L15" i="3" s="1"/>
  <c r="M4" i="3"/>
  <c r="L12" i="3" l="1"/>
  <c r="L203" i="3"/>
  <c r="M205" i="3"/>
  <c r="M208" i="3"/>
  <c r="M199" i="3"/>
  <c r="M196" i="3"/>
  <c r="M197" i="3" l="1"/>
  <c r="M202" i="3"/>
  <c r="M5" i="3"/>
  <c r="M6" i="3" s="1"/>
  <c r="M200" i="3"/>
  <c r="M8" i="3"/>
  <c r="M9" i="3" s="1"/>
  <c r="M209" i="3"/>
  <c r="M17" i="3"/>
  <c r="M18" i="3" s="1"/>
  <c r="M206" i="3"/>
  <c r="M14" i="3"/>
  <c r="M15" i="3" s="1"/>
  <c r="N4" i="3"/>
  <c r="M12" i="3" l="1"/>
  <c r="M203" i="3"/>
  <c r="N205" i="3"/>
  <c r="N208" i="3"/>
  <c r="N199" i="3"/>
  <c r="N196" i="3"/>
  <c r="N197" i="3" l="1"/>
  <c r="N202" i="3"/>
  <c r="N5" i="3"/>
  <c r="N6" i="3" s="1"/>
  <c r="N200" i="3"/>
  <c r="N8" i="3"/>
  <c r="N9" i="3" s="1"/>
  <c r="N209" i="3"/>
  <c r="N17" i="3"/>
  <c r="N18" i="3" s="1"/>
  <c r="N206" i="3"/>
  <c r="N14" i="3"/>
  <c r="N15" i="3" s="1"/>
  <c r="N12" i="3" l="1"/>
  <c r="N203" i="3"/>
  <c r="B66" i="4" l="1"/>
  <c r="B68" i="4"/>
  <c r="C67" i="4" s="1"/>
  <c r="B69" i="4"/>
  <c r="C66" i="4"/>
  <c r="C68" i="4" s="1"/>
  <c r="D66" i="4"/>
  <c r="E66" i="4"/>
  <c r="F66" i="4"/>
  <c r="G66" i="4"/>
  <c r="I66" i="4"/>
  <c r="H66" i="4"/>
  <c r="C69" i="4" l="1"/>
  <c r="D67" i="4"/>
  <c r="D68" i="4"/>
  <c r="D69" i="4" s="1"/>
  <c r="E67" i="4" l="1"/>
  <c r="E68" i="4" s="1"/>
  <c r="E69" i="4" s="1"/>
  <c r="F67" i="4"/>
  <c r="F68" i="4" s="1"/>
  <c r="F69" i="4" l="1"/>
  <c r="G67" i="4"/>
  <c r="G68" i="4" s="1"/>
  <c r="G69" i="4" l="1"/>
  <c r="H67" i="4"/>
  <c r="H68" i="4" s="1"/>
  <c r="H69" i="4" l="1"/>
  <c r="I67" i="4"/>
  <c r="I68" i="4" s="1"/>
  <c r="I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<sst xmlns="http://schemas.openxmlformats.org/spreadsheetml/2006/main" count="553" uniqueCount="222">
  <si>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</si>
  <si>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</si>
  <si>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</si>
  <si>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</si>
  <si>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</si>
  <si>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</si>
  <si>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</si>
  <si>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</si>
  <si>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</si>
  <si>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</si>
  <si>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</si>
  <si>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</si>
  <si>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</si>
  <si>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</si>
  <si>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</si>
  <si>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</si>
  <si>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</si>
  <si>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</si>
  <si>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</si>
  <si>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</si>
  <si>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</si>
  <si>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</si>
  <si>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</si>
  <si>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</si>
  <si>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</si>
  <si>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</si>
  <si>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</si>
  <si>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</si>
  <si>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</si>
  <si>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</si>
  <si>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</si>
  <si>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</si>
  <si>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</si>
  <si>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</si>
  <si>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</si>
  <si>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</si>
  <si>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</si>
  <si>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</si>
  <si>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</si>
  <si>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</si>
  <si>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</si>
  <si>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</si>
  <si>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</si>
  <si>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</si>
  <si>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</si>
  <si>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</si>
  <si>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</si>
  <si>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</si>
  <si>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</si>
  <si>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</si>
  <si>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</si>
  <si>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</si>
  <si>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</si>
  <si>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</si>
  <si>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</si>
  <si>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</si>
  <si>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</si>
  <si>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</si>
  <si>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</si>
  <si>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</si>
  <si>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</si>
  <si>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</si>
  <si>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</si>
  <si>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</si>
  <si>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</si>
  <si>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</si>
  <si>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</si>
  <si>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</si>
  <si>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</si>
  <si>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</si>
  <si>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</si>
  <si>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</si>
  <si>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</si>
  <si>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</si>
  <si>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</si>
  <si>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</si>
  <si>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</si>
  <si>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</si>
  <si>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</si>
  <si>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</si>
  <si>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</si>
  <si>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</si>
  <si>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</si>
  <si>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</si>
  <si>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</si>
  <si>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</si>
  <si>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</si>
  <si>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</si>
  <si>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</si>
  <si>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</si>
  <si>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</si>
  <si>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</si>
  <si>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</si>
  <si>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</si>
  <si>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</si>
  <si>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</si>
  <si>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</si>
  <si>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</si>
  <si>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</si>
  <si>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</si>
  <si>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</si>
  <si>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</si>
  <si>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</si>
  <si>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</si>
  <si>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</si>
  <si>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</si>
  <si>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</si>
  <si>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</si>
  <si>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</si>
  <si>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</si>
  <si>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</si>
  <si>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</si>
  <si>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</si>
  <si>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</si>
  <si>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</si>
  <si>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</si>
  <si>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</si>
  <si>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</si>
  <si>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</si>
  <si>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</si>
  <si>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</si>
  <si>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</si>
  <si>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</si>
  <si>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</si>
  <si>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</si>
  <si>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</si>
  <si>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</si>
  <si>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</si>
  <si>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</si>
  <si>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</si>
  <si>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</si>
  <si>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</si>
  <si>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</si>
  <si>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</si>
  <si>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</si>
  <si>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</si>
  <si>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</si>
  <si>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</si>
  <si>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</si>
  <si>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</si>
  <si>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</si>
  <si>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</si>
  <si>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</si>
  <si>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</si>
  <si>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</si>
  <si>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</si>
  <si>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</si>
  <si>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</si>
  <si>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</si>
  <si>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</si>
  <si>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</si>
  <si>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</si>
  <si>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</si>
  <si>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</si>
  <si>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</si>
  <si>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</si>
  <si>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</si>
  <si>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</si>
  <si>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</si>
  <si>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</si>
  <si>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</si>
  <si>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</si>
  <si>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</si>
  <si>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</si>
  <si>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</si>
  <si>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</si>
  <si>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</si>
  <si>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</si>
  <si>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</si>
  <si>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</si>
  <si>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</si>
  <si>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</si>
  <si>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</si>
  <si>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</si>
  <si>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</si>
  <si>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</si>
  <si>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</si>
  <si>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</si>
  <si>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</si>
  <si>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</si>
  <si>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</si>
  <si>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</si>
  <si>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</si>
  <si>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</si>
  <si>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</si>
  <si>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</si>
  <si>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</si>
  <si>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</si>
  <si>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</si>
  <si>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</si>
  <si>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</si>
  <si>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</si>
  <si>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</si>
  <si>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</si>
  <si>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</si>
  <si>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</si>
  <si>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</si>
  <si>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</si>
  <si>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</si>
  <si>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</si>
  <si>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</si>
  <si>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</si>
  <si>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</si>
  <si>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</si>
  <si>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</si>
  <si>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</si>
  <si>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</si>
  <si>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</si>
  <si>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</si>
  <si>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</si>
  <si>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</si>
  <si>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</si>
  <si>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</si>
  <si>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Link from Segmental Forecast sheet</t>
  </si>
  <si>
    <t>Link from Historicals sheet</t>
  </si>
  <si>
    <t>Calculate</t>
  </si>
  <si>
    <t>(Inventories + Receivables - Payables)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</si>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</sst>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0" fontId="22" fillId="0" borderId="0" xfId="2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5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43" fontId="33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6" fontId="34" fillId="0" borderId="0" xfId="2" applyNumberFormat="1" applyFont="1" applyFill="1" applyBorder="1" applyAlignment="1">
      <alignment horizontal="right"/>
    </xf>
    <xf numFmtId="166" fontId="34" fillId="0" borderId="0" xfId="2" applyNumberFormat="1" applyFont="1" applyFill="1" applyBorder="1"/>
    <xf numFmtId="165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5" fontId="19" fillId="0" borderId="0" xfId="2" applyNumberFormat="1" applyFont="1" applyAlignment="1">
      <alignment horizontal="right"/>
    </xf>
    <xf numFmtId="1" fontId="2" fillId="0" borderId="0" xfId="0" applyNumberFormat="1" applyFont="1"/>
    <xf numFmtId="1" fontId="22" fillId="0" borderId="0" xfId="2" applyNumberFormat="1" applyFont="1"/>
    <xf numFmtId="1" fontId="23" fillId="7" borderId="0" xfId="2" applyNumberFormat="1" applyFont="1" applyFill="1" applyAlignment="1">
      <alignment horizontal="right"/>
    </xf>
    <xf numFmtId="3" fontId="15" fillId="7" borderId="0" xfId="2" applyNumberFormat="1" applyFont="1" applyFill="1"/>
    <xf numFmtId="3" fontId="15" fillId="0" borderId="0" xfId="2" applyNumberFormat="1" applyFont="1"/>
    <xf numFmtId="3" fontId="23" fillId="7" borderId="0" xfId="2" applyNumberFormat="1" applyFont="1" applyFill="1" applyAlignment="1">
      <alignment horizontal="right"/>
    </xf>
    <xf numFmtId="3" fontId="22" fillId="6" borderId="0" xfId="0" applyNumberFormat="1" applyFont="1" applyFill="1"/>
    <xf numFmtId="3" fontId="20" fillId="7" borderId="0" xfId="2" applyNumberFormat="1" applyFont="1" applyFill="1" applyAlignment="1">
      <alignment horizontal="right"/>
    </xf>
    <xf numFmtId="37" fontId="23" fillId="0" borderId="0" xfId="2" applyNumberFormat="1" applyFont="1" applyAlignment="1">
      <alignment horizontal="right"/>
    </xf>
    <xf numFmtId="41" fontId="22" fillId="0" borderId="0" xfId="0" applyNumberFormat="1" applyFont="1"/>
    <xf numFmtId="41" fontId="29" fillId="0" borderId="4" xfId="1" applyNumberFormat="1" applyFont="1" applyFill="1" applyBorder="1"/>
    <xf numFmtId="4" fontId="23" fillId="7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workbookViewId="0">
      <selection activeCell="A12" sqref="A12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t="s">
        <v>199</v>
      </c>
    </row>
    <row r="3" spans="1:1" x14ac:dyDescent="0.25">
      <c r="A3" s="1" t="s">
        <v>200</v>
      </c>
    </row>
    <row r="4" spans="1:1" x14ac:dyDescent="0.25">
      <c r="A4" t="s">
        <v>201</v>
      </c>
    </row>
    <row r="5" spans="1:1" x14ac:dyDescent="0.25">
      <c r="A5" s="2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23" activePane="bottomLeft" state="frozen"/>
      <selection pane="bottomLeft" activeCell="I25" sqref="I25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8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8"/>
    </row>
    <row r="73" spans="1:12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8"/>
    </row>
    <row r="76" spans="1:12" x14ac:dyDescent="0.25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25">
      <c r="A80" s="47" t="s">
        <v>140</v>
      </c>
      <c r="B80" s="48">
        <v>-150</v>
      </c>
      <c r="C80" s="48">
        <v>150</v>
      </c>
      <c r="D80" s="48">
        <v>0</v>
      </c>
      <c r="E80" s="48">
        <v>0</v>
      </c>
      <c r="F80" s="48"/>
      <c r="G80" s="48"/>
      <c r="H80" s="48"/>
      <c r="I80" s="48"/>
    </row>
    <row r="81" spans="1:9" x14ac:dyDescent="0.25">
      <c r="A81" s="47" t="s">
        <v>141</v>
      </c>
      <c r="B81" s="48">
        <v>3</v>
      </c>
      <c r="C81" s="48">
        <v>10</v>
      </c>
      <c r="D81" s="48">
        <v>13</v>
      </c>
      <c r="E81" s="48">
        <v>3</v>
      </c>
      <c r="F81" s="48"/>
      <c r="G81" s="48"/>
      <c r="H81" s="48"/>
      <c r="I81" s="48"/>
    </row>
    <row r="82" spans="1:9" x14ac:dyDescent="0.25">
      <c r="A82" s="2" t="s">
        <v>78</v>
      </c>
      <c r="B82" s="49">
        <v>2216</v>
      </c>
      <c r="C82" s="49">
        <v>2386</v>
      </c>
      <c r="D82" s="49">
        <v>2423</v>
      </c>
      <c r="E82" s="49">
        <v>2496</v>
      </c>
      <c r="F82" s="49">
        <v>2072</v>
      </c>
      <c r="G82" s="49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8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0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1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1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8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8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7" t="s">
        <v>127</v>
      </c>
    </row>
    <row r="181" spans="1:9" x14ac:dyDescent="0.25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25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25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25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25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25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25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25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25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25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25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25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25">
      <c r="A193" s="52" t="s">
        <v>142</v>
      </c>
      <c r="B193" s="53">
        <v>0.21</v>
      </c>
      <c r="C193" s="53">
        <v>0.14000000000000001</v>
      </c>
      <c r="D193" s="53"/>
      <c r="E193" s="29"/>
      <c r="F193" s="29"/>
      <c r="G193" s="29"/>
      <c r="H193" s="29"/>
      <c r="I193" s="29"/>
    </row>
    <row r="194" spans="1:9" x14ac:dyDescent="0.25">
      <c r="A194" s="54" t="s">
        <v>113</v>
      </c>
      <c r="B194" s="53">
        <v>0.25</v>
      </c>
      <c r="C194" s="53">
        <v>0.14000000000000001</v>
      </c>
      <c r="D194" s="53"/>
      <c r="E194" s="29"/>
      <c r="F194" s="29"/>
      <c r="G194" s="29"/>
      <c r="H194" s="29"/>
      <c r="I194" s="29"/>
    </row>
    <row r="195" spans="1:9" x14ac:dyDescent="0.25">
      <c r="A195" s="54" t="s">
        <v>114</v>
      </c>
      <c r="B195" s="53">
        <v>0.14000000000000001</v>
      </c>
      <c r="C195" s="53">
        <v>0.16</v>
      </c>
      <c r="D195" s="53"/>
      <c r="E195" s="29"/>
      <c r="F195" s="29"/>
      <c r="G195" s="29"/>
      <c r="H195" s="29"/>
      <c r="I195" s="29"/>
    </row>
    <row r="196" spans="1:9" x14ac:dyDescent="0.25">
      <c r="A196" s="54" t="s">
        <v>115</v>
      </c>
      <c r="B196" s="53">
        <v>0.15</v>
      </c>
      <c r="C196" s="53">
        <v>0.08</v>
      </c>
      <c r="D196" s="53"/>
      <c r="E196" s="29"/>
      <c r="F196" s="29"/>
      <c r="G196" s="29"/>
      <c r="H196" s="29"/>
      <c r="I196" s="29"/>
    </row>
    <row r="197" spans="1:9" x14ac:dyDescent="0.25">
      <c r="A197" s="52" t="s">
        <v>143</v>
      </c>
      <c r="B197" s="53">
        <v>0.15</v>
      </c>
      <c r="C197" s="53">
        <v>0.17</v>
      </c>
      <c r="D197" s="53"/>
      <c r="E197" s="29"/>
      <c r="F197" s="29"/>
      <c r="G197" s="29"/>
      <c r="H197" s="29"/>
      <c r="I197" s="29"/>
    </row>
    <row r="198" spans="1:9" x14ac:dyDescent="0.25">
      <c r="A198" s="54" t="s">
        <v>113</v>
      </c>
      <c r="B198" s="53">
        <v>0.22</v>
      </c>
      <c r="C198" s="53">
        <v>0.23</v>
      </c>
      <c r="D198" s="53"/>
      <c r="E198" s="29"/>
      <c r="F198" s="29"/>
      <c r="G198" s="29"/>
      <c r="H198" s="29"/>
      <c r="I198" s="29"/>
    </row>
    <row r="199" spans="1:9" x14ac:dyDescent="0.25">
      <c r="A199" s="54" t="s">
        <v>114</v>
      </c>
      <c r="B199" s="53">
        <v>0.05</v>
      </c>
      <c r="C199" s="53">
        <v>0.09</v>
      </c>
      <c r="D199" s="53"/>
      <c r="E199" s="29"/>
      <c r="F199" s="29"/>
      <c r="G199" s="29"/>
      <c r="H199" s="29"/>
      <c r="I199" s="29"/>
    </row>
    <row r="200" spans="1:9" x14ac:dyDescent="0.25">
      <c r="A200" s="54" t="s">
        <v>115</v>
      </c>
      <c r="B200" s="53">
        <v>0.14000000000000001</v>
      </c>
      <c r="C200" s="53">
        <v>7.0000000000000007E-2</v>
      </c>
      <c r="D200" s="53"/>
      <c r="E200" s="29"/>
      <c r="F200" s="29"/>
      <c r="G200" s="29"/>
      <c r="H200" s="29"/>
      <c r="I200" s="29"/>
    </row>
    <row r="201" spans="1:9" x14ac:dyDescent="0.25">
      <c r="A201" s="52" t="s">
        <v>144</v>
      </c>
      <c r="B201" s="53">
        <v>0.08</v>
      </c>
      <c r="C201" s="53">
        <v>0.13</v>
      </c>
      <c r="D201" s="53"/>
      <c r="E201" s="29"/>
      <c r="F201" s="29"/>
      <c r="G201" s="29"/>
      <c r="H201" s="29"/>
      <c r="I201" s="29"/>
    </row>
    <row r="202" spans="1:9" x14ac:dyDescent="0.25">
      <c r="A202" s="54" t="s">
        <v>113</v>
      </c>
      <c r="B202" s="53">
        <v>0.09</v>
      </c>
      <c r="C202" s="53">
        <v>0.14000000000000001</v>
      </c>
      <c r="D202" s="53"/>
      <c r="E202" s="29"/>
      <c r="F202" s="29"/>
      <c r="G202" s="29"/>
      <c r="H202" s="29"/>
      <c r="I202" s="29"/>
    </row>
    <row r="203" spans="1:9" x14ac:dyDescent="0.25">
      <c r="A203" s="54" t="s">
        <v>114</v>
      </c>
      <c r="B203" s="53">
        <v>0.05</v>
      </c>
      <c r="C203" s="53">
        <v>0.11</v>
      </c>
      <c r="D203" s="53"/>
      <c r="E203" s="29"/>
      <c r="F203" s="29"/>
      <c r="G203" s="29"/>
      <c r="H203" s="29"/>
      <c r="I203" s="29"/>
    </row>
    <row r="204" spans="1:9" x14ac:dyDescent="0.25">
      <c r="A204" s="54" t="s">
        <v>115</v>
      </c>
      <c r="B204" s="53">
        <v>0.05</v>
      </c>
      <c r="C204" s="53">
        <v>0.11</v>
      </c>
      <c r="D204" s="53"/>
      <c r="E204" s="29"/>
      <c r="F204" s="29"/>
      <c r="G204" s="29"/>
      <c r="H204" s="29"/>
      <c r="I204" s="29"/>
    </row>
    <row r="205" spans="1:9" x14ac:dyDescent="0.25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25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25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25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25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25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25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25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25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25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25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25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.75" thickBot="1" x14ac:dyDescent="0.3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5">
        <v>0.17</v>
      </c>
      <c r="I217" s="35">
        <v>0.06</v>
      </c>
    </row>
    <row r="218" spans="1:9" ht="15.75" thickTop="1" x14ac:dyDescent="0.25"/>
    <row r="220" spans="1:9" x14ac:dyDescent="0.25">
      <c r="A220" s="27" t="s">
        <v>145</v>
      </c>
    </row>
    <row r="221" spans="1:9" x14ac:dyDescent="0.25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25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25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25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25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25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25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25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25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25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25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25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25">
      <c r="A233" s="52" t="s">
        <v>142</v>
      </c>
      <c r="B233" s="53">
        <v>0.15</v>
      </c>
      <c r="C233" s="53">
        <v>0.03</v>
      </c>
      <c r="D233" s="53"/>
      <c r="E233" s="29"/>
      <c r="F233" s="29"/>
      <c r="G233" s="29"/>
      <c r="H233" s="29"/>
      <c r="I233" s="29"/>
    </row>
    <row r="234" spans="1:9" x14ac:dyDescent="0.25">
      <c r="A234" s="54" t="s">
        <v>113</v>
      </c>
      <c r="B234" s="53">
        <v>0.17</v>
      </c>
      <c r="C234" s="53">
        <v>0.03</v>
      </c>
      <c r="D234" s="53"/>
      <c r="E234" s="29"/>
      <c r="F234" s="29"/>
      <c r="G234" s="29"/>
      <c r="H234" s="29"/>
      <c r="I234" s="29"/>
    </row>
    <row r="235" spans="1:9" x14ac:dyDescent="0.25">
      <c r="A235" s="54" t="s">
        <v>114</v>
      </c>
      <c r="B235" s="53">
        <v>0.09</v>
      </c>
      <c r="C235" s="53">
        <v>0.05</v>
      </c>
      <c r="D235" s="53"/>
      <c r="E235" s="29"/>
      <c r="F235" s="29"/>
      <c r="G235" s="29"/>
      <c r="H235" s="29"/>
      <c r="I235" s="29"/>
    </row>
    <row r="236" spans="1:9" x14ac:dyDescent="0.25">
      <c r="A236" s="54" t="s">
        <v>115</v>
      </c>
      <c r="B236" s="53">
        <v>0.09</v>
      </c>
      <c r="C236" s="53">
        <v>-0.02</v>
      </c>
      <c r="D236" s="53"/>
      <c r="E236" s="29"/>
      <c r="F236" s="29"/>
      <c r="G236" s="29"/>
      <c r="H236" s="29"/>
      <c r="I236" s="29"/>
    </row>
    <row r="237" spans="1:9" x14ac:dyDescent="0.25">
      <c r="A237" s="52" t="s">
        <v>143</v>
      </c>
      <c r="B237" s="53">
        <v>0.02</v>
      </c>
      <c r="C237" s="53">
        <v>0.01</v>
      </c>
      <c r="D237" s="53"/>
      <c r="E237" s="29"/>
      <c r="F237" s="29"/>
      <c r="G237" s="29"/>
      <c r="H237" s="29"/>
      <c r="I237" s="29"/>
    </row>
    <row r="238" spans="1:9" x14ac:dyDescent="0.25">
      <c r="A238" s="54" t="s">
        <v>113</v>
      </c>
      <c r="B238" s="53">
        <v>0.08</v>
      </c>
      <c r="C238" s="53">
        <v>7.0000000000000007E-2</v>
      </c>
      <c r="D238" s="53"/>
      <c r="E238" s="29"/>
      <c r="F238" s="29"/>
      <c r="G238" s="29"/>
      <c r="H238" s="29"/>
      <c r="I238" s="29"/>
    </row>
    <row r="239" spans="1:9" x14ac:dyDescent="0.25">
      <c r="A239" s="54" t="s">
        <v>114</v>
      </c>
      <c r="B239" s="53">
        <v>-0.06</v>
      </c>
      <c r="C239" s="53">
        <v>-7.0000000000000007E-2</v>
      </c>
      <c r="D239" s="53"/>
      <c r="E239" s="29"/>
      <c r="F239" s="29"/>
      <c r="G239" s="29"/>
      <c r="H239" s="29"/>
      <c r="I239" s="29"/>
    </row>
    <row r="240" spans="1:9" x14ac:dyDescent="0.25">
      <c r="A240" s="54" t="s">
        <v>115</v>
      </c>
      <c r="B240" s="53">
        <v>0.03</v>
      </c>
      <c r="C240" s="53">
        <v>-0.09</v>
      </c>
      <c r="D240" s="53"/>
      <c r="E240" s="29"/>
      <c r="F240" s="29"/>
      <c r="G240" s="29"/>
      <c r="H240" s="29"/>
      <c r="I240" s="29"/>
    </row>
    <row r="241" spans="1:9" x14ac:dyDescent="0.25">
      <c r="A241" s="52" t="s">
        <v>144</v>
      </c>
      <c r="B241" s="53">
        <v>-0.01</v>
      </c>
      <c r="C241" s="53">
        <v>-0.05</v>
      </c>
      <c r="D241" s="53"/>
      <c r="E241" s="29"/>
      <c r="F241" s="29"/>
      <c r="G241" s="29"/>
      <c r="H241" s="29"/>
      <c r="I241" s="29"/>
    </row>
    <row r="242" spans="1:9" x14ac:dyDescent="0.25">
      <c r="A242" s="54" t="s">
        <v>113</v>
      </c>
      <c r="B242" s="53">
        <v>0</v>
      </c>
      <c r="C242" s="53">
        <v>-0.04</v>
      </c>
      <c r="D242" s="53"/>
      <c r="E242" s="29"/>
      <c r="F242" s="29"/>
      <c r="G242" s="29"/>
      <c r="H242" s="29"/>
      <c r="I242" s="29"/>
    </row>
    <row r="243" spans="1:9" x14ac:dyDescent="0.25">
      <c r="A243" s="54" t="s">
        <v>114</v>
      </c>
      <c r="B243" s="53">
        <v>-0.04</v>
      </c>
      <c r="C243" s="53">
        <v>-7.0000000000000007E-2</v>
      </c>
      <c r="D243" s="53"/>
      <c r="E243" s="29"/>
      <c r="F243" s="29"/>
      <c r="G243" s="29"/>
      <c r="H243" s="29"/>
      <c r="I243" s="29"/>
    </row>
    <row r="244" spans="1:9" x14ac:dyDescent="0.25">
      <c r="A244" s="54" t="s">
        <v>115</v>
      </c>
      <c r="B244" s="53">
        <v>-0.04</v>
      </c>
      <c r="C244" s="53">
        <v>-0.08</v>
      </c>
      <c r="D244" s="53"/>
      <c r="E244" s="29"/>
      <c r="F244" s="29"/>
      <c r="G244" s="29"/>
      <c r="H244" s="29"/>
      <c r="I244" s="29"/>
    </row>
    <row r="245" spans="1:9" x14ac:dyDescent="0.25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25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25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25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25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25">
      <c r="A250" s="34" t="s">
        <v>103</v>
      </c>
      <c r="B250" s="56">
        <v>0.1</v>
      </c>
      <c r="C250" s="56">
        <v>0.06</v>
      </c>
      <c r="D250" s="56">
        <v>0.06</v>
      </c>
      <c r="E250" s="56">
        <v>7.0000000000000007E-2</v>
      </c>
      <c r="F250" s="56">
        <v>0.08</v>
      </c>
      <c r="G250" s="56">
        <v>-0.04</v>
      </c>
      <c r="H250" s="56">
        <v>0.17</v>
      </c>
      <c r="I250" s="56">
        <v>0.05</v>
      </c>
    </row>
    <row r="251" spans="1:9" x14ac:dyDescent="0.25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25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25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25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25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25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.75" thickBot="1" x14ac:dyDescent="0.3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7">
        <v>0.19</v>
      </c>
      <c r="I257" s="35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3"/>
  <sheetViews>
    <sheetView workbookViewId="0">
      <selection activeCell="J3" sqref="J3"/>
    </sheetView>
  </sheetViews>
  <sheetFormatPr defaultRowHeight="15" x14ac:dyDescent="0.25"/>
  <cols>
    <col min="1" max="1" width="48.7109375" customWidth="1"/>
    <col min="2" max="14" width="11.7109375" customWidth="1"/>
    <col min="18" max="18" width="8.5703125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20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20" x14ac:dyDescent="0.25">
      <c r="A3" s="39" t="s">
        <v>139</v>
      </c>
      <c r="B3" s="69">
        <f>Historicals!B133</f>
        <v>30601</v>
      </c>
      <c r="C3" s="69">
        <f>Historicals!C133</f>
        <v>32376</v>
      </c>
      <c r="D3" s="69">
        <f>Historicals!D133</f>
        <v>34350</v>
      </c>
      <c r="E3" s="69">
        <f>Historicals!E133</f>
        <v>36397</v>
      </c>
      <c r="F3" s="69">
        <f>Historicals!F133</f>
        <v>39117</v>
      </c>
      <c r="G3" s="69">
        <f>Historicals!G133</f>
        <v>37403</v>
      </c>
      <c r="H3" s="69">
        <f>Historicals!H133</f>
        <v>44538</v>
      </c>
      <c r="I3" s="69">
        <f>Historicals!I133</f>
        <v>46710</v>
      </c>
      <c r="J3" s="69">
        <f>SUM(J21,J51,J81,J111,J141,J159,J192)</f>
        <v>51171.063944182722</v>
      </c>
      <c r="K3" s="69">
        <f t="shared" ref="K3:N3" si="2">SUM(K21,K51,K81,K111,K141,K159,K192)</f>
        <v>55743.23450912824</v>
      </c>
      <c r="L3" s="69">
        <f t="shared" si="2"/>
        <v>60639.975851356328</v>
      </c>
      <c r="M3" s="69">
        <f t="shared" si="2"/>
        <v>66031.421856346264</v>
      </c>
      <c r="N3" s="69">
        <f t="shared" si="2"/>
        <v>72203.534124748301</v>
      </c>
      <c r="O3" t="s">
        <v>207</v>
      </c>
      <c r="P3" s="63"/>
      <c r="Q3" s="63"/>
      <c r="R3" s="63"/>
      <c r="S3" s="63"/>
      <c r="T3" s="63"/>
    </row>
    <row r="4" spans="1:20" x14ac:dyDescent="0.25">
      <c r="A4" s="40" t="s">
        <v>129</v>
      </c>
      <c r="B4" s="60" t="str">
        <f>IFERROR((B3-A3)/A3,"nm")</f>
        <v>nm</v>
      </c>
      <c r="C4" s="59">
        <f>IFERROR((C3-B3)/B3,"nm")</f>
        <v>5.8004640371229696E-2</v>
      </c>
      <c r="D4" s="59">
        <f t="shared" ref="D4:I4" si="3">IFERROR((D3-C3)/C3,"nm")</f>
        <v>6.0971089696071165E-2</v>
      </c>
      <c r="E4" s="59">
        <f t="shared" si="3"/>
        <v>5.9592430858806403E-2</v>
      </c>
      <c r="F4" s="59">
        <f t="shared" si="3"/>
        <v>7.4731433909388134E-2</v>
      </c>
      <c r="G4" s="59">
        <f t="shared" si="3"/>
        <v>-4.3817266150267146E-2</v>
      </c>
      <c r="H4" s="59">
        <f t="shared" si="3"/>
        <v>0.1907600994572628</v>
      </c>
      <c r="I4" s="59">
        <f t="shared" si="3"/>
        <v>4.8767344739323724E-2</v>
      </c>
      <c r="J4" s="70">
        <f t="shared" ref="J4" si="4">IFERROR((J3-I3)/I3,"nm")</f>
        <v>9.550554365623469E-2</v>
      </c>
      <c r="K4" s="70">
        <f t="shared" ref="K4" si="5">IFERROR((K3-J3)/J3,"nm")</f>
        <v>8.9350703552555227E-2</v>
      </c>
      <c r="L4" s="70">
        <f t="shared" ref="L4" si="6">IFERROR((L3-K3)/K3,"nm")</f>
        <v>8.7844585721451471E-2</v>
      </c>
      <c r="M4" s="70">
        <f t="shared" ref="M4" si="7">IFERROR((M3-L3)/L3,"nm")</f>
        <v>8.8909105409370734E-2</v>
      </c>
      <c r="N4" s="70">
        <f t="shared" ref="N4" si="8">IFERROR((N3-M3)/M3,"nm")</f>
        <v>9.3472351418233734E-2</v>
      </c>
    </row>
    <row r="5" spans="1:20" x14ac:dyDescent="0.25">
      <c r="A5" s="39" t="s">
        <v>130</v>
      </c>
      <c r="B5" s="58">
        <f>Historicals!B144+Historicals!B177</f>
        <v>4839</v>
      </c>
      <c r="C5" s="58">
        <f>Historicals!C144+Historicals!C177</f>
        <v>5291</v>
      </c>
      <c r="D5" s="58">
        <f>Historicals!D144+Historicals!D177</f>
        <v>5651</v>
      </c>
      <c r="E5" s="58">
        <f>Historicals!E144+Historicals!E177</f>
        <v>5126</v>
      </c>
      <c r="F5" s="58">
        <f>Historicals!F144+Historicals!F177</f>
        <v>5555</v>
      </c>
      <c r="G5" s="58">
        <f>Historicals!G144+Historicals!G177</f>
        <v>3697</v>
      </c>
      <c r="H5" s="58">
        <f>Historicals!H144+Historicals!H177</f>
        <v>7667</v>
      </c>
      <c r="I5" s="58">
        <f>Historicals!I144+Historicals!I177</f>
        <v>7573</v>
      </c>
      <c r="J5" s="69">
        <f>SUM(J35,J65,J95,J125,J143,J173,J196)</f>
        <v>12030.082331274387</v>
      </c>
      <c r="K5" s="69">
        <f t="shared" ref="K5:N5" si="9">SUM(K35,K65,K95,K125,K143,K173,K196)</f>
        <v>11542.436165387904</v>
      </c>
      <c r="L5" s="69">
        <f t="shared" si="9"/>
        <v>14352.126789760568</v>
      </c>
      <c r="M5" s="69">
        <f t="shared" si="9"/>
        <v>14891.623116649806</v>
      </c>
      <c r="N5" s="69">
        <f t="shared" si="9"/>
        <v>17691.834332355564</v>
      </c>
      <c r="O5" t="s">
        <v>208</v>
      </c>
    </row>
    <row r="6" spans="1:20" x14ac:dyDescent="0.25">
      <c r="A6" s="40" t="s">
        <v>129</v>
      </c>
      <c r="B6" s="60" t="str">
        <f>IFERROR((B5-A5)/A5,"nm")</f>
        <v>nm</v>
      </c>
      <c r="C6" s="60">
        <f>IFERROR((C5-B5)/B5,"nm")</f>
        <v>9.340772886960115E-2</v>
      </c>
      <c r="D6" s="60">
        <f t="shared" ref="D6:I6" si="10">IFERROR((D5-C5)/C5,"nm")</f>
        <v>6.8040068040068041E-2</v>
      </c>
      <c r="E6" s="60">
        <f t="shared" si="10"/>
        <v>-9.2903910812245624E-2</v>
      </c>
      <c r="F6" s="60">
        <f t="shared" si="10"/>
        <v>8.3690987124463517E-2</v>
      </c>
      <c r="G6" s="60">
        <f t="shared" si="10"/>
        <v>-0.3344734473447345</v>
      </c>
      <c r="H6" s="60">
        <f t="shared" si="10"/>
        <v>1.0738436570192047</v>
      </c>
      <c r="I6" s="60">
        <f t="shared" si="10"/>
        <v>-1.2260336507108387E-2</v>
      </c>
      <c r="J6" s="84">
        <f t="shared" ref="J6" si="11">IFERROR((J5-I5)/I5,"nm")</f>
        <v>0.58854909960047364</v>
      </c>
      <c r="K6" s="84">
        <f t="shared" ref="K6" si="12">IFERROR((K5-J5)/J5,"nm")</f>
        <v>-4.0535563469815822E-2</v>
      </c>
      <c r="L6" s="84">
        <f t="shared" ref="L6" si="13">IFERROR((L5-K5)/K5,"nm")</f>
        <v>0.24342266953990468</v>
      </c>
      <c r="M6" s="84">
        <f t="shared" ref="M6" si="14">IFERROR((M5-L5)/L5,"nm")</f>
        <v>3.7589991698940201E-2</v>
      </c>
      <c r="N6" s="84">
        <f t="shared" ref="N6" si="15">IFERROR((N5-M5)/M5,"nm")</f>
        <v>0.18803935566801577</v>
      </c>
    </row>
    <row r="7" spans="1:20" x14ac:dyDescent="0.25">
      <c r="A7" s="40" t="s">
        <v>131</v>
      </c>
      <c r="B7" s="59">
        <f>IFERROR(B5/B$3, "nm")</f>
        <v>0.15813208718669325</v>
      </c>
      <c r="C7" s="59">
        <f t="shared" ref="C7:I7" si="16">IFERROR(C5/C$3, "nm")</f>
        <v>0.16342352359772672</v>
      </c>
      <c r="D7" s="59">
        <f t="shared" si="16"/>
        <v>0.16451237263464338</v>
      </c>
      <c r="E7" s="59">
        <f t="shared" si="16"/>
        <v>0.14083578316894249</v>
      </c>
      <c r="F7" s="59">
        <f t="shared" si="16"/>
        <v>0.14200986783240024</v>
      </c>
      <c r="G7" s="59">
        <f t="shared" si="16"/>
        <v>9.8842338849824879E-2</v>
      </c>
      <c r="H7" s="59">
        <f t="shared" si="16"/>
        <v>0.17214513449189456</v>
      </c>
      <c r="I7" s="59">
        <f t="shared" si="16"/>
        <v>0.16212802397773496</v>
      </c>
      <c r="J7" s="85">
        <f>I7</f>
        <v>0.16212802397773496</v>
      </c>
      <c r="K7" s="85">
        <f t="shared" ref="K7:N7" si="17">J7</f>
        <v>0.16212802397773496</v>
      </c>
      <c r="L7" s="85">
        <f t="shared" si="17"/>
        <v>0.16212802397773496</v>
      </c>
      <c r="M7" s="85">
        <f t="shared" si="17"/>
        <v>0.16212802397773496</v>
      </c>
      <c r="N7" s="85">
        <f t="shared" si="17"/>
        <v>0.16212802397773496</v>
      </c>
    </row>
    <row r="8" spans="1:20" x14ac:dyDescent="0.25">
      <c r="A8" s="39" t="s">
        <v>132</v>
      </c>
      <c r="B8" s="46">
        <f>Historicals!B177</f>
        <v>606</v>
      </c>
      <c r="C8" s="46">
        <f>Historicals!C177</f>
        <v>649</v>
      </c>
      <c r="D8" s="46">
        <f>Historicals!D177</f>
        <v>706</v>
      </c>
      <c r="E8" s="46">
        <f>Historicals!E177</f>
        <v>747</v>
      </c>
      <c r="F8" s="46">
        <f>Historicals!F177</f>
        <v>705</v>
      </c>
      <c r="G8" s="46">
        <f>Historicals!G177</f>
        <v>721</v>
      </c>
      <c r="H8" s="46">
        <f>Historicals!H177</f>
        <v>744</v>
      </c>
      <c r="I8" s="46">
        <f>Historicals!I177</f>
        <v>717</v>
      </c>
      <c r="J8" s="72">
        <f>SUM(J38,J68,J98,J128,J146,J176,J199)</f>
        <v>547.30066985359952</v>
      </c>
      <c r="K8" s="72">
        <f t="shared" ref="K8:N8" si="18">SUM(K38,K68,K98,K128,K146,K176,K199)</f>
        <v>703.17404883780887</v>
      </c>
      <c r="L8" s="72">
        <f t="shared" si="18"/>
        <v>652.90676050190223</v>
      </c>
      <c r="M8" s="72">
        <f t="shared" si="18"/>
        <v>764.21900031465225</v>
      </c>
      <c r="N8" s="72">
        <f t="shared" si="18"/>
        <v>749.14488037325839</v>
      </c>
      <c r="O8" t="s">
        <v>209</v>
      </c>
    </row>
    <row r="9" spans="1:20" x14ac:dyDescent="0.25">
      <c r="A9" s="40" t="s">
        <v>129</v>
      </c>
      <c r="B9" s="60" t="str">
        <f>IFERROR((B8-A8)/A8,"nm")</f>
        <v>nm</v>
      </c>
      <c r="C9" s="60">
        <f t="shared" ref="C9:I9" si="19">IFERROR((C8-B8)/B8,"nm")</f>
        <v>7.0957095709570955E-2</v>
      </c>
      <c r="D9" s="60">
        <f t="shared" si="19"/>
        <v>8.7827426810477657E-2</v>
      </c>
      <c r="E9" s="60">
        <f t="shared" si="19"/>
        <v>5.8073654390934842E-2</v>
      </c>
      <c r="F9" s="60">
        <f t="shared" si="19"/>
        <v>-5.6224899598393573E-2</v>
      </c>
      <c r="G9" s="60">
        <f t="shared" si="19"/>
        <v>2.2695035460992909E-2</v>
      </c>
      <c r="H9" s="60">
        <f t="shared" si="19"/>
        <v>3.1900138696255201E-2</v>
      </c>
      <c r="I9" s="60">
        <f t="shared" si="19"/>
        <v>-3.6290322580645164E-2</v>
      </c>
      <c r="J9" s="71">
        <f t="shared" ref="J9" si="20">IFERROR((J8-I8)/I8,"nm")</f>
        <v>-0.23667967942315271</v>
      </c>
      <c r="K9" s="71">
        <f t="shared" ref="K9" si="21">IFERROR((K8-J8)/J8,"nm")</f>
        <v>0.28480392510008218</v>
      </c>
      <c r="L9" s="71">
        <f t="shared" ref="L9" si="22">IFERROR((L8-K8)/K8,"nm")</f>
        <v>-7.1486267758298749E-2</v>
      </c>
      <c r="M9" s="71">
        <f t="shared" ref="M9" si="23">IFERROR((M8-L8)/L8,"nm")</f>
        <v>0.17048719135207319</v>
      </c>
      <c r="N9" s="71">
        <f t="shared" ref="N9" si="24">IFERROR((N8-M8)/M8,"nm")</f>
        <v>-1.9724869357065692E-2</v>
      </c>
    </row>
    <row r="10" spans="1:20" x14ac:dyDescent="0.25">
      <c r="A10" s="40" t="s">
        <v>133</v>
      </c>
      <c r="B10" s="59">
        <f>IFERROR(B8/B$3, "nm")</f>
        <v>1.9803274402797295E-2</v>
      </c>
      <c r="C10" s="59">
        <f t="shared" ref="C10:H10" si="25">IFERROR(C8/C$3, "nm")</f>
        <v>2.0045712873733631E-2</v>
      </c>
      <c r="D10" s="59">
        <f t="shared" si="25"/>
        <v>2.0553129548762736E-2</v>
      </c>
      <c r="E10" s="59">
        <f t="shared" si="25"/>
        <v>2.0523669533203285E-2</v>
      </c>
      <c r="F10" s="59">
        <f t="shared" si="25"/>
        <v>1.8022854513382928E-2</v>
      </c>
      <c r="G10" s="59">
        <f t="shared" si="25"/>
        <v>1.9276528620698875E-2</v>
      </c>
      <c r="H10" s="59">
        <f t="shared" si="25"/>
        <v>1.6704836319547355E-2</v>
      </c>
      <c r="I10" s="59">
        <f t="shared" ref="I10" si="26">I8/I3</f>
        <v>1.5350032113037893E-2</v>
      </c>
      <c r="J10" s="85">
        <f>I10</f>
        <v>1.5350032113037893E-2</v>
      </c>
      <c r="K10" s="85">
        <f t="shared" ref="K10:N10" si="27">J10</f>
        <v>1.5350032113037893E-2</v>
      </c>
      <c r="L10" s="85">
        <f t="shared" si="27"/>
        <v>1.5350032113037893E-2</v>
      </c>
      <c r="M10" s="85">
        <f t="shared" si="27"/>
        <v>1.5350032113037893E-2</v>
      </c>
      <c r="N10" s="85">
        <f t="shared" si="27"/>
        <v>1.5350032113037893E-2</v>
      </c>
    </row>
    <row r="11" spans="1:20" x14ac:dyDescent="0.25">
      <c r="A11" s="39" t="s">
        <v>134</v>
      </c>
      <c r="B11" s="58">
        <f>Historicals!B144</f>
        <v>4233</v>
      </c>
      <c r="C11" s="58">
        <f>Historicals!C144</f>
        <v>4642</v>
      </c>
      <c r="D11" s="58">
        <f>Historicals!D144</f>
        <v>4945</v>
      </c>
      <c r="E11" s="58">
        <f>Historicals!E144</f>
        <v>4379</v>
      </c>
      <c r="F11" s="58">
        <f>Historicals!F144</f>
        <v>4850</v>
      </c>
      <c r="G11" s="58">
        <f>Historicals!G144</f>
        <v>2976</v>
      </c>
      <c r="H11" s="58">
        <f>Historicals!H144</f>
        <v>6923</v>
      </c>
      <c r="I11" s="58">
        <f>Historicals!I144</f>
        <v>6856</v>
      </c>
      <c r="J11" s="69">
        <f>J5-J8</f>
        <v>11482.781661420788</v>
      </c>
      <c r="K11" s="69">
        <f t="shared" ref="K11:N11" si="28">K5-K8</f>
        <v>10839.262116550095</v>
      </c>
      <c r="L11" s="69">
        <f t="shared" si="28"/>
        <v>13699.220029258666</v>
      </c>
      <c r="M11" s="69">
        <f t="shared" si="28"/>
        <v>14127.404116335154</v>
      </c>
      <c r="N11" s="69">
        <f t="shared" si="28"/>
        <v>16942.689451982304</v>
      </c>
      <c r="O11" t="s">
        <v>210</v>
      </c>
    </row>
    <row r="12" spans="1:20" x14ac:dyDescent="0.25">
      <c r="A12" s="40" t="s">
        <v>129</v>
      </c>
      <c r="B12" s="60" t="str">
        <f>IFERROR((B11-A11)/A11,"nm")</f>
        <v>nm</v>
      </c>
      <c r="C12" s="60">
        <f t="shared" ref="C12:I12" si="29">IFERROR((C11-B11)/B11,"nm")</f>
        <v>9.6621781242617527E-2</v>
      </c>
      <c r="D12" s="60">
        <f t="shared" si="29"/>
        <v>6.527358897027144E-2</v>
      </c>
      <c r="E12" s="60">
        <f t="shared" si="29"/>
        <v>-0.11445904954499495</v>
      </c>
      <c r="F12" s="60">
        <f t="shared" si="29"/>
        <v>0.10755880337976707</v>
      </c>
      <c r="G12" s="60">
        <f t="shared" si="29"/>
        <v>-0.38639175257731961</v>
      </c>
      <c r="H12" s="60">
        <f t="shared" si="29"/>
        <v>1.32627688172043</v>
      </c>
      <c r="I12" s="60">
        <f t="shared" si="29"/>
        <v>-9.6778853098367767E-3</v>
      </c>
      <c r="J12" s="71">
        <f t="shared" ref="J12" si="30">IFERROR((J11-I11)/I11,"nm")</f>
        <v>0.67485146753512071</v>
      </c>
      <c r="K12" s="71">
        <f t="shared" ref="K12" si="31">IFERROR((K11-J11)/J11,"nm")</f>
        <v>-5.6042130195051422E-2</v>
      </c>
      <c r="L12" s="71">
        <f t="shared" ref="L12" si="32">IFERROR((L11-K11)/K11,"nm")</f>
        <v>0.26385171628443232</v>
      </c>
      <c r="M12" s="71">
        <f t="shared" ref="M12" si="33">IFERROR((M11-L11)/L11,"nm")</f>
        <v>3.125609240248544E-2</v>
      </c>
      <c r="N12" s="71">
        <f t="shared" ref="N12" si="34">IFERROR((N11-M11)/M11,"nm")</f>
        <v>0.19927831839905447</v>
      </c>
    </row>
    <row r="13" spans="1:20" x14ac:dyDescent="0.25">
      <c r="A13" s="40" t="s">
        <v>131</v>
      </c>
      <c r="B13" s="59">
        <f>IFERROR(B11/B$3, "nm")</f>
        <v>0.13832881278389594</v>
      </c>
      <c r="C13" s="59">
        <f t="shared" ref="C13:I13" si="35">IFERROR(C11/C$3, "nm")</f>
        <v>0.14337781072399308</v>
      </c>
      <c r="D13" s="59">
        <f t="shared" si="35"/>
        <v>0.14395924308588065</v>
      </c>
      <c r="E13" s="59">
        <f t="shared" si="35"/>
        <v>0.12031211363573921</v>
      </c>
      <c r="F13" s="59">
        <f t="shared" si="35"/>
        <v>0.12398701331901731</v>
      </c>
      <c r="G13" s="59">
        <f t="shared" si="35"/>
        <v>7.9565810229126011E-2</v>
      </c>
      <c r="H13" s="59">
        <f t="shared" si="35"/>
        <v>0.1554402981723472</v>
      </c>
      <c r="I13" s="59">
        <f t="shared" si="35"/>
        <v>0.14677799186469706</v>
      </c>
      <c r="J13" s="70">
        <f>I13</f>
        <v>0.14677799186469706</v>
      </c>
      <c r="K13" s="70">
        <f t="shared" ref="K13:N13" si="36">J13</f>
        <v>0.14677799186469706</v>
      </c>
      <c r="L13" s="70">
        <f t="shared" si="36"/>
        <v>0.14677799186469706</v>
      </c>
      <c r="M13" s="70">
        <f t="shared" si="36"/>
        <v>0.14677799186469706</v>
      </c>
      <c r="N13" s="70">
        <f t="shared" si="36"/>
        <v>0.14677799186469706</v>
      </c>
    </row>
    <row r="14" spans="1:20" x14ac:dyDescent="0.25">
      <c r="A14" s="39" t="s">
        <v>135</v>
      </c>
      <c r="B14" s="46">
        <f>Historicals!B166</f>
        <v>963</v>
      </c>
      <c r="C14" s="46">
        <f>Historicals!C166</f>
        <v>1143</v>
      </c>
      <c r="D14" s="46">
        <f>Historicals!D166</f>
        <v>1105</v>
      </c>
      <c r="E14" s="46">
        <f>Historicals!E166</f>
        <v>1028</v>
      </c>
      <c r="F14" s="46">
        <f>Historicals!F166</f>
        <v>1119</v>
      </c>
      <c r="G14" s="46">
        <f>Historicals!G166</f>
        <v>1086</v>
      </c>
      <c r="H14" s="46">
        <f>Historicals!H166</f>
        <v>695</v>
      </c>
      <c r="I14" s="46">
        <f>Historicals!I166</f>
        <v>758</v>
      </c>
      <c r="J14" s="72">
        <f>SUM(J44,J74,J104,J134,J152,J182,J205)</f>
        <v>730.39694956960898</v>
      </c>
      <c r="K14" s="72">
        <f t="shared" ref="K14:N14" si="37">SUM(K44,K74,K104,K134,K152,K182,K205)</f>
        <v>827.37421180121919</v>
      </c>
      <c r="L14" s="72">
        <f t="shared" si="37"/>
        <v>849.60686349610035</v>
      </c>
      <c r="M14" s="72">
        <f t="shared" si="37"/>
        <v>937.33659690889954</v>
      </c>
      <c r="N14" s="72">
        <f t="shared" si="37"/>
        <v>983.22824534567781</v>
      </c>
      <c r="O14" t="s">
        <v>211</v>
      </c>
    </row>
    <row r="15" spans="1:20" x14ac:dyDescent="0.25">
      <c r="A15" s="40" t="s">
        <v>129</v>
      </c>
      <c r="B15" s="60" t="str">
        <f>IFERROR((B14-A14)/A14,"nm")</f>
        <v>nm</v>
      </c>
      <c r="C15" s="60">
        <f t="shared" ref="C15:I15" si="38">IFERROR((C14-B14)/B14,"nm")</f>
        <v>0.18691588785046728</v>
      </c>
      <c r="D15" s="60">
        <f t="shared" si="38"/>
        <v>-3.3245844269466314E-2</v>
      </c>
      <c r="E15" s="60">
        <f t="shared" si="38"/>
        <v>-6.9683257918552038E-2</v>
      </c>
      <c r="F15" s="60">
        <f t="shared" si="38"/>
        <v>8.8521400778210121E-2</v>
      </c>
      <c r="G15" s="60">
        <f t="shared" si="38"/>
        <v>-2.9490616621983913E-2</v>
      </c>
      <c r="H15" s="60">
        <f t="shared" si="38"/>
        <v>-0.36003683241252304</v>
      </c>
      <c r="I15" s="60">
        <f t="shared" si="38"/>
        <v>9.0647482014388492E-2</v>
      </c>
      <c r="J15" s="84">
        <f t="shared" ref="J15" si="39">IFERROR((J14-I14)/I14,"nm")</f>
        <v>-3.6415633813180769E-2</v>
      </c>
      <c r="K15" s="84">
        <f t="shared" ref="K15" si="40">IFERROR((K14-J14)/J14,"nm")</f>
        <v>0.13277336698730011</v>
      </c>
      <c r="L15" s="84">
        <f t="shared" ref="L15" si="41">IFERROR((L14-K14)/K14,"nm")</f>
        <v>2.6871337513022054E-2</v>
      </c>
      <c r="M15" s="84">
        <f t="shared" ref="M15" si="42">IFERROR((M14-L14)/L14,"nm")</f>
        <v>0.10325920985594988</v>
      </c>
      <c r="N15" s="84">
        <f t="shared" ref="N15" si="43">IFERROR((N14-M14)/M14,"nm")</f>
        <v>4.8959625163593729E-2</v>
      </c>
    </row>
    <row r="16" spans="1:20" x14ac:dyDescent="0.25">
      <c r="A16" s="40" t="s">
        <v>133</v>
      </c>
      <c r="B16" s="59">
        <f>IFERROR(B14/B$3, "nm")</f>
        <v>3.146955981830659E-2</v>
      </c>
      <c r="C16" s="59">
        <f t="shared" ref="C16:I16" si="44">IFERROR(C14/C$3, "nm")</f>
        <v>3.5303928836174947E-2</v>
      </c>
      <c r="D16" s="59">
        <f t="shared" si="44"/>
        <v>3.2168850072780204E-2</v>
      </c>
      <c r="E16" s="59">
        <f t="shared" si="44"/>
        <v>2.8244086051048164E-2</v>
      </c>
      <c r="F16" s="59">
        <f t="shared" si="44"/>
        <v>2.8606488227624818E-2</v>
      </c>
      <c r="G16" s="59">
        <f t="shared" si="44"/>
        <v>2.9035104136031869E-2</v>
      </c>
      <c r="H16" s="59">
        <f t="shared" si="44"/>
        <v>1.5604652207104046E-2</v>
      </c>
      <c r="I16" s="59">
        <f t="shared" si="44"/>
        <v>1.6227788482123744E-2</v>
      </c>
      <c r="J16" s="85">
        <f>I16</f>
        <v>1.6227788482123744E-2</v>
      </c>
      <c r="K16" s="85">
        <f t="shared" ref="K16:N16" si="45">J16</f>
        <v>1.6227788482123744E-2</v>
      </c>
      <c r="L16" s="85">
        <f t="shared" si="45"/>
        <v>1.6227788482123744E-2</v>
      </c>
      <c r="M16" s="85">
        <f t="shared" si="45"/>
        <v>1.6227788482123744E-2</v>
      </c>
      <c r="N16" s="85">
        <f t="shared" si="45"/>
        <v>1.6227788482123744E-2</v>
      </c>
    </row>
    <row r="17" spans="1:15" x14ac:dyDescent="0.25">
      <c r="A17" s="9" t="s">
        <v>146</v>
      </c>
      <c r="B17" s="46">
        <f>Historicals!B155</f>
        <v>3011</v>
      </c>
      <c r="C17" s="46">
        <f>Historicals!C155</f>
        <v>3520</v>
      </c>
      <c r="D17" s="46">
        <f>Historicals!D155</f>
        <v>3989</v>
      </c>
      <c r="E17" s="46">
        <f>Historicals!E155</f>
        <v>4454</v>
      </c>
      <c r="F17" s="46">
        <f>Historicals!F155</f>
        <v>4744</v>
      </c>
      <c r="G17" s="46">
        <f>Historicals!G155</f>
        <v>4866</v>
      </c>
      <c r="H17" s="46">
        <f>Historicals!H155</f>
        <v>4904</v>
      </c>
      <c r="I17" s="46">
        <f>Historicals!I155</f>
        <v>4791</v>
      </c>
      <c r="J17" s="72">
        <f>SUM(J47,J77,J107,J137,J155,J185,J208)</f>
        <v>2251.3018279885232</v>
      </c>
      <c r="K17" s="72">
        <f t="shared" ref="K17:N17" si="46">SUM(K47,K77,K107,K137,K155,K185,K208)</f>
        <v>4113.4562399913966</v>
      </c>
      <c r="L17" s="72">
        <f t="shared" si="46"/>
        <v>3166.3718950699349</v>
      </c>
      <c r="M17" s="72">
        <f t="shared" si="46"/>
        <v>4377.748919908694</v>
      </c>
      <c r="N17" s="72">
        <f t="shared" si="46"/>
        <v>3833.7418848896382</v>
      </c>
      <c r="O17" t="s">
        <v>212</v>
      </c>
    </row>
    <row r="18" spans="1:15" x14ac:dyDescent="0.25">
      <c r="A18" s="40" t="s">
        <v>129</v>
      </c>
      <c r="B18" s="45" t="str">
        <f>+IFERROR((B17-A17)/A17,"nm")</f>
        <v>nm</v>
      </c>
      <c r="C18" s="45">
        <f t="shared" ref="C18:I18" si="47">+IFERROR((C17-B17)/B17,"nm")</f>
        <v>0.16904682829624709</v>
      </c>
      <c r="D18" s="45">
        <f t="shared" si="47"/>
        <v>0.13323863636363636</v>
      </c>
      <c r="E18" s="45">
        <f t="shared" si="47"/>
        <v>0.11657056906492855</v>
      </c>
      <c r="F18" s="45">
        <f t="shared" si="47"/>
        <v>6.5110013471037273E-2</v>
      </c>
      <c r="G18" s="45">
        <f t="shared" si="47"/>
        <v>2.5716694772344013E-2</v>
      </c>
      <c r="H18" s="45">
        <f t="shared" si="47"/>
        <v>7.8092889436909164E-3</v>
      </c>
      <c r="I18" s="45">
        <f t="shared" si="47"/>
        <v>-2.3042414355628059E-2</v>
      </c>
      <c r="J18" s="62">
        <f t="shared" ref="J18" si="48">+IFERROR((J17-I17)/I17,"nm")</f>
        <v>-0.53009771905895986</v>
      </c>
      <c r="K18" s="62">
        <f t="shared" ref="K18" si="49">+IFERROR((K17-J17)/J17,"nm")</f>
        <v>0.82714560475734056</v>
      </c>
      <c r="L18" s="62">
        <f t="shared" ref="L18" si="50">+IFERROR((L17-K17)/K17,"nm")</f>
        <v>-0.23024053002286043</v>
      </c>
      <c r="M18" s="62">
        <f t="shared" ref="M18" si="51">+IFERROR((M17-L17)/L17,"nm")</f>
        <v>0.38257572546196555</v>
      </c>
      <c r="N18" s="62">
        <f t="shared" ref="N18" si="52">+IFERROR((N17-M17)/M17,"nm")</f>
        <v>-0.12426638552637735</v>
      </c>
    </row>
    <row r="19" spans="1:15" x14ac:dyDescent="0.25">
      <c r="A19" s="40" t="s">
        <v>133</v>
      </c>
      <c r="B19" s="45">
        <f>+IFERROR(B17/B$3,"nm")</f>
        <v>9.8395477271984569E-2</v>
      </c>
      <c r="C19" s="45">
        <f t="shared" ref="C19:I19" si="53">+IFERROR(C17/C$3,"nm")</f>
        <v>0.10872251050160613</v>
      </c>
      <c r="D19" s="45">
        <f t="shared" si="53"/>
        <v>0.11612809315866085</v>
      </c>
      <c r="E19" s="45">
        <f t="shared" si="53"/>
        <v>0.12237272302662307</v>
      </c>
      <c r="F19" s="45">
        <f t="shared" si="53"/>
        <v>0.1212771940588491</v>
      </c>
      <c r="G19" s="45">
        <f t="shared" si="53"/>
        <v>0.13009651632222013</v>
      </c>
      <c r="H19" s="45">
        <f t="shared" si="53"/>
        <v>0.11010822219228523</v>
      </c>
      <c r="I19" s="45">
        <f t="shared" si="53"/>
        <v>0.10256904303147078</v>
      </c>
      <c r="J19" s="85">
        <f>I19</f>
        <v>0.10256904303147078</v>
      </c>
      <c r="K19" s="85">
        <f t="shared" ref="K19:N19" si="54">J19</f>
        <v>0.10256904303147078</v>
      </c>
      <c r="L19" s="85">
        <f t="shared" si="54"/>
        <v>0.10256904303147078</v>
      </c>
      <c r="M19" s="85">
        <f t="shared" si="54"/>
        <v>0.10256904303147078</v>
      </c>
      <c r="N19" s="85">
        <f t="shared" si="54"/>
        <v>0.10256904303147078</v>
      </c>
    </row>
    <row r="20" spans="1:15" x14ac:dyDescent="0.25">
      <c r="A20" s="41" t="str">
        <f>+Historicals!A109</f>
        <v>North America</v>
      </c>
      <c r="B20" s="41"/>
      <c r="C20" s="41"/>
      <c r="D20" s="41"/>
      <c r="E20" s="41"/>
      <c r="F20" s="41"/>
      <c r="G20" s="41"/>
      <c r="H20" s="41"/>
      <c r="I20" s="41"/>
      <c r="J20" s="73"/>
      <c r="K20" s="73"/>
      <c r="L20" s="73"/>
      <c r="M20" s="73"/>
      <c r="N20" s="73"/>
    </row>
    <row r="21" spans="1:15" x14ac:dyDescent="0.25">
      <c r="A21" s="9" t="s">
        <v>136</v>
      </c>
      <c r="B21" s="9">
        <f>SUM(B23,B27,B31)</f>
        <v>13740</v>
      </c>
      <c r="C21" s="9">
        <f t="shared" ref="C21:I21" si="55">SUM(C23,C27,C31)</f>
        <v>14764</v>
      </c>
      <c r="D21" s="9">
        <f t="shared" si="55"/>
        <v>15216</v>
      </c>
      <c r="E21" s="9">
        <f t="shared" si="55"/>
        <v>14855</v>
      </c>
      <c r="F21" s="9">
        <f t="shared" si="55"/>
        <v>15902</v>
      </c>
      <c r="G21" s="9">
        <f t="shared" si="55"/>
        <v>14484</v>
      </c>
      <c r="H21" s="9">
        <f t="shared" si="55"/>
        <v>17179</v>
      </c>
      <c r="I21" s="9">
        <f t="shared" si="55"/>
        <v>18353</v>
      </c>
      <c r="J21" s="69">
        <f>SUM(J23,J27,J31)</f>
        <v>19431.626249999998</v>
      </c>
      <c r="K21" s="69">
        <f t="shared" ref="K21:N21" si="56">SUM(K23,K27,K31)</f>
        <v>20499.40464082031</v>
      </c>
      <c r="L21" s="69">
        <f t="shared" si="56"/>
        <v>21626.214466617908</v>
      </c>
      <c r="M21" s="69">
        <f t="shared" si="56"/>
        <v>22877.848649235759</v>
      </c>
      <c r="N21" s="69">
        <f t="shared" si="56"/>
        <v>24401.94294303983</v>
      </c>
    </row>
    <row r="22" spans="1:15" x14ac:dyDescent="0.25">
      <c r="A22" s="42" t="s">
        <v>129</v>
      </c>
      <c r="B22" s="45" t="str">
        <f>+IFERROR((B21-A21)/A21,"nm")</f>
        <v>nm</v>
      </c>
      <c r="C22" s="45">
        <f>+IFERROR((C21-B21)/B21,"nm")</f>
        <v>7.4526928675400297E-2</v>
      </c>
      <c r="D22" s="45">
        <f t="shared" ref="D22:I22" si="57">+IFERROR((D21-C21)/C21,"nm")</f>
        <v>3.061500948252506E-2</v>
      </c>
      <c r="E22" s="45">
        <f t="shared" si="57"/>
        <v>-2.3725026288117772E-2</v>
      </c>
      <c r="F22" s="45">
        <f t="shared" si="57"/>
        <v>7.0481319421070346E-2</v>
      </c>
      <c r="G22" s="45">
        <f t="shared" si="57"/>
        <v>-8.9171173437303478E-2</v>
      </c>
      <c r="H22" s="45">
        <f t="shared" si="57"/>
        <v>0.18606738470035902</v>
      </c>
      <c r="I22" s="45">
        <f t="shared" si="57"/>
        <v>6.8339251411607196E-2</v>
      </c>
      <c r="J22" s="62">
        <f t="shared" ref="J22" si="58">+IFERROR((J21-I21)/I21,"nm")</f>
        <v>5.8771113714378986E-2</v>
      </c>
      <c r="K22" s="62">
        <f t="shared" ref="K22" si="59">+IFERROR((K21-J21)/J21,"nm")</f>
        <v>5.495054181686481E-2</v>
      </c>
      <c r="L22" s="62">
        <f t="shared" ref="L22" si="60">+IFERROR((L21-K21)/K21,"nm")</f>
        <v>5.4967929339459452E-2</v>
      </c>
      <c r="M22" s="62">
        <f t="shared" ref="M22" si="61">+IFERROR((M21-L21)/L21,"nm")</f>
        <v>5.7875787024579142E-2</v>
      </c>
      <c r="N22" s="62">
        <f t="shared" ref="N22" si="62">+IFERROR((N21-M21)/M21,"nm")</f>
        <v>6.6618776842681166E-2</v>
      </c>
    </row>
    <row r="23" spans="1:15" x14ac:dyDescent="0.25">
      <c r="A23" s="43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69">
        <f>I23*(1+J24)</f>
        <v>13053.39</v>
      </c>
      <c r="K23" s="69">
        <f t="shared" ref="K23:N23" si="63">J23*(1+K24)</f>
        <v>13816.197478124999</v>
      </c>
      <c r="L23" s="69">
        <f t="shared" si="63"/>
        <v>14569.072301640013</v>
      </c>
      <c r="M23" s="69">
        <f t="shared" si="63"/>
        <v>15389.36513713909</v>
      </c>
      <c r="N23" s="69">
        <f t="shared" si="63"/>
        <v>16441.100124792043</v>
      </c>
    </row>
    <row r="24" spans="1:15" x14ac:dyDescent="0.25">
      <c r="A24" s="42" t="s">
        <v>129</v>
      </c>
      <c r="B24" s="45" t="str">
        <f>+IFERROR((B23-A23)/A23,"nm")</f>
        <v>nm</v>
      </c>
      <c r="C24" s="45">
        <f>+IFERROR((C23-B23)/B23,"nm")</f>
        <v>9.3228309428638606E-2</v>
      </c>
      <c r="D24" s="45">
        <f t="shared" ref="D24:I24" si="64">+IFERROR((D23-C23)/C23,"nm")</f>
        <v>4.1402301322722872E-2</v>
      </c>
      <c r="E24" s="45">
        <f t="shared" si="64"/>
        <v>-3.7381247418422137E-2</v>
      </c>
      <c r="F24" s="45">
        <f t="shared" si="64"/>
        <v>7.7558463848959452E-2</v>
      </c>
      <c r="G24" s="45">
        <f t="shared" si="64"/>
        <v>-7.1279243404678949E-2</v>
      </c>
      <c r="H24" s="45">
        <f t="shared" si="64"/>
        <v>0.24815092721620752</v>
      </c>
      <c r="I24" s="45">
        <f t="shared" si="64"/>
        <v>5.015458605290278E-2</v>
      </c>
      <c r="J24" s="62">
        <f>J25+J26</f>
        <v>6.7500000000000004E-2</v>
      </c>
      <c r="K24" s="62">
        <f t="shared" ref="K24:N24" si="65">K25+K26</f>
        <v>5.8437499999999996E-2</v>
      </c>
      <c r="L24" s="62">
        <f t="shared" si="65"/>
        <v>5.4492187499999997E-2</v>
      </c>
      <c r="M24" s="62">
        <f t="shared" si="65"/>
        <v>5.6303710937500001E-2</v>
      </c>
      <c r="N24" s="62">
        <f t="shared" si="65"/>
        <v>6.8341674804687502E-2</v>
      </c>
    </row>
    <row r="25" spans="1:15" x14ac:dyDescent="0.25">
      <c r="A25" s="42" t="s">
        <v>137</v>
      </c>
      <c r="B25" s="45">
        <f>+Historicals!B182</f>
        <v>0.14000000000000001</v>
      </c>
      <c r="C25" s="45">
        <f>+Historicals!C182</f>
        <v>0.09</v>
      </c>
      <c r="D25" s="45">
        <f>+Historicals!D182</f>
        <v>0.04</v>
      </c>
      <c r="E25" s="45">
        <f>+Historicals!E182</f>
        <v>-0.04</v>
      </c>
      <c r="F25" s="45">
        <f>+Historicals!F182</f>
        <v>0.08</v>
      </c>
      <c r="G25" s="45">
        <f>+Historicals!G182</f>
        <v>-7.0000000000000007E-2</v>
      </c>
      <c r="H25" s="45">
        <f>+Historicals!H182</f>
        <v>0.25</v>
      </c>
      <c r="I25" s="45">
        <f>+Historicals!I182</f>
        <v>0.05</v>
      </c>
      <c r="J25" s="83">
        <f>AVERAGE(B25:I25)</f>
        <v>6.7500000000000004E-2</v>
      </c>
      <c r="K25" s="83">
        <f t="shared" ref="K25:N25" si="66">AVERAGE(C25:J25)</f>
        <v>5.8437499999999996E-2</v>
      </c>
      <c r="L25" s="83">
        <f t="shared" si="66"/>
        <v>5.4492187499999997E-2</v>
      </c>
      <c r="M25" s="83">
        <f t="shared" si="66"/>
        <v>5.6303710937500001E-2</v>
      </c>
      <c r="N25" s="83">
        <f t="shared" si="66"/>
        <v>6.8341674804687502E-2</v>
      </c>
    </row>
    <row r="26" spans="1:15" x14ac:dyDescent="0.25">
      <c r="A26" s="42" t="s">
        <v>138</v>
      </c>
      <c r="B26" s="45" t="str">
        <f t="shared" ref="B26:H26" si="67">+IFERROR(B24-B25,"nm")</f>
        <v>nm</v>
      </c>
      <c r="C26" s="45">
        <f t="shared" si="67"/>
        <v>3.2283094286386094E-3</v>
      </c>
      <c r="D26" s="45">
        <f t="shared" si="67"/>
        <v>1.4023013227228709E-3</v>
      </c>
      <c r="E26" s="45">
        <f t="shared" si="67"/>
        <v>2.6187525815778642E-3</v>
      </c>
      <c r="F26" s="45">
        <f t="shared" si="67"/>
        <v>-2.4415361510405492E-3</v>
      </c>
      <c r="G26" s="45">
        <f t="shared" si="67"/>
        <v>-1.2792434046789425E-3</v>
      </c>
      <c r="H26" s="45">
        <f t="shared" si="67"/>
        <v>-1.8490727837924825E-3</v>
      </c>
      <c r="I26" s="45">
        <f>+IFERROR(I24-I25,"nm")</f>
        <v>1.545860529027776E-4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</row>
    <row r="27" spans="1:15" x14ac:dyDescent="0.25">
      <c r="A27" s="43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69">
        <f>I27*(1+J28)</f>
        <v>5766.6</v>
      </c>
      <c r="K27" s="69">
        <f t="shared" ref="K27:N27" si="68">J27*(1+K28)</f>
        <v>6090.9712499999996</v>
      </c>
      <c r="L27" s="69">
        <f t="shared" si="68"/>
        <v>6476.415524414062</v>
      </c>
      <c r="M27" s="69">
        <f t="shared" si="68"/>
        <v>6913.1940948398769</v>
      </c>
      <c r="N27" s="69">
        <f t="shared" si="68"/>
        <v>7385.8601119931745</v>
      </c>
    </row>
    <row r="28" spans="1:15" x14ac:dyDescent="0.25">
      <c r="A28" s="42" t="s">
        <v>129</v>
      </c>
      <c r="B28" s="45" t="str">
        <f>+IFERROR((B27-A27)/A27,"nm")</f>
        <v>nm</v>
      </c>
      <c r="C28" s="45">
        <f>+IFERROR((C27-B27)/B27,"nm")</f>
        <v>7.6190476190476197E-2</v>
      </c>
      <c r="D28" s="45">
        <f t="shared" ref="D28:I28" si="69">+IFERROR((D27-C27)/C27,"nm")</f>
        <v>2.9498525073746312E-2</v>
      </c>
      <c r="E28" s="45">
        <f t="shared" si="69"/>
        <v>1.0642652476463364E-2</v>
      </c>
      <c r="F28" s="45">
        <f t="shared" si="69"/>
        <v>6.5208586472255969E-2</v>
      </c>
      <c r="G28" s="45">
        <f t="shared" si="69"/>
        <v>-0.11806083650190113</v>
      </c>
      <c r="H28" s="45">
        <f t="shared" si="69"/>
        <v>8.3854278939426596E-2</v>
      </c>
      <c r="I28" s="45">
        <f t="shared" si="69"/>
        <v>9.2283214001591091E-2</v>
      </c>
      <c r="J28" s="62">
        <f>J29+J30</f>
        <v>0.05</v>
      </c>
      <c r="K28" s="62">
        <f t="shared" ref="K28:N28" si="70">K29+K30</f>
        <v>5.6250000000000001E-2</v>
      </c>
      <c r="L28" s="62">
        <f t="shared" si="70"/>
        <v>6.3281249999999997E-2</v>
      </c>
      <c r="M28" s="62">
        <f t="shared" si="70"/>
        <v>6.7441406250000002E-2</v>
      </c>
      <c r="N28" s="62">
        <f t="shared" si="70"/>
        <v>6.8371582031250003E-2</v>
      </c>
    </row>
    <row r="29" spans="1:15" x14ac:dyDescent="0.25">
      <c r="A29" s="42" t="s">
        <v>137</v>
      </c>
      <c r="B29" s="45">
        <f>+Historicals!B186</f>
        <v>0</v>
      </c>
      <c r="C29" s="45">
        <f>+Historicals!C186</f>
        <v>0</v>
      </c>
      <c r="D29" s="45">
        <f>+Historicals!D186</f>
        <v>0.03</v>
      </c>
      <c r="E29" s="45">
        <f>+Historicals!E186</f>
        <v>0.06</v>
      </c>
      <c r="F29" s="45">
        <f>+Historicals!F186</f>
        <v>0.12</v>
      </c>
      <c r="G29" s="45">
        <f>+Historicals!G186</f>
        <v>-0.03</v>
      </c>
      <c r="H29" s="45">
        <f>+Historicals!H186</f>
        <v>0.13</v>
      </c>
      <c r="I29" s="62">
        <f>+Historicals!I186</f>
        <v>0.09</v>
      </c>
      <c r="J29" s="83">
        <f>AVERAGE(B29:I29)</f>
        <v>0.05</v>
      </c>
      <c r="K29" s="83">
        <f t="shared" ref="K29:N29" si="71">AVERAGE(C29:J29)</f>
        <v>5.6250000000000001E-2</v>
      </c>
      <c r="L29" s="83">
        <f t="shared" si="71"/>
        <v>6.3281249999999997E-2</v>
      </c>
      <c r="M29" s="83">
        <f t="shared" si="71"/>
        <v>6.7441406250000002E-2</v>
      </c>
      <c r="N29" s="83">
        <f t="shared" si="71"/>
        <v>6.8371582031250003E-2</v>
      </c>
    </row>
    <row r="30" spans="1:15" x14ac:dyDescent="0.25">
      <c r="A30" s="42" t="s">
        <v>138</v>
      </c>
      <c r="B30" s="45" t="str">
        <f t="shared" ref="B30" si="72">+IFERROR(B28-B29,"nm")</f>
        <v>nm</v>
      </c>
      <c r="C30" s="45">
        <f t="shared" ref="C30" si="73">+IFERROR(C28-C29,"nm")</f>
        <v>7.6190476190476197E-2</v>
      </c>
      <c r="D30" s="45">
        <f t="shared" ref="D30" si="74">+IFERROR(D28-D29,"nm")</f>
        <v>-5.0147492625368661E-4</v>
      </c>
      <c r="E30" s="45">
        <f t="shared" ref="E30" si="75">+IFERROR(E28-E29,"nm")</f>
        <v>-4.9357347523536634E-2</v>
      </c>
      <c r="F30" s="45">
        <f t="shared" ref="F30" si="76">+IFERROR(F28-F29,"nm")</f>
        <v>-5.4791413527744026E-2</v>
      </c>
      <c r="G30" s="45">
        <f t="shared" ref="G30" si="77">+IFERROR(G28-G29,"nm")</f>
        <v>-8.8060836501901135E-2</v>
      </c>
      <c r="H30" s="45">
        <f t="shared" ref="H30" si="78">+IFERROR(H28-H29,"nm")</f>
        <v>-4.6145721060573408E-2</v>
      </c>
      <c r="I30" s="45">
        <f>+IFERROR(I28-I29,"nm")</f>
        <v>2.283214001591094E-3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</row>
    <row r="31" spans="1:15" x14ac:dyDescent="0.25">
      <c r="A31" s="43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69">
        <f>I31*(1+J32)</f>
        <v>611.63625000000002</v>
      </c>
      <c r="K31" s="69">
        <f t="shared" ref="K31:N31" si="79">J31*(1+K32)</f>
        <v>592.23591269531255</v>
      </c>
      <c r="L31" s="69">
        <f t="shared" si="79"/>
        <v>580.72664056383144</v>
      </c>
      <c r="M31" s="69">
        <f t="shared" si="79"/>
        <v>575.28941725679465</v>
      </c>
      <c r="N31" s="69">
        <f t="shared" si="79"/>
        <v>574.98270625461339</v>
      </c>
    </row>
    <row r="32" spans="1:15" x14ac:dyDescent="0.25">
      <c r="A32" s="42" t="s">
        <v>129</v>
      </c>
      <c r="B32" s="45" t="str">
        <f>+IFERROR((B31-A31)/A31,"nm")</f>
        <v>nm</v>
      </c>
      <c r="C32" s="45">
        <f>+IFERROR((C31-B31)/B31,"nm")</f>
        <v>-0.12742718446601942</v>
      </c>
      <c r="D32" s="45">
        <f t="shared" ref="D32:I32" si="80">+IFERROR((D31-C31)/C31,"nm")</f>
        <v>-0.10152990264255911</v>
      </c>
      <c r="E32" s="45">
        <f t="shared" si="80"/>
        <v>-7.8947368421052627E-2</v>
      </c>
      <c r="F32" s="45">
        <f t="shared" si="80"/>
        <v>3.3613445378151263E-3</v>
      </c>
      <c r="G32" s="45">
        <f t="shared" si="80"/>
        <v>-0.135678391959799</v>
      </c>
      <c r="H32" s="45">
        <f t="shared" si="80"/>
        <v>-1.7441860465116279E-2</v>
      </c>
      <c r="I32" s="45">
        <f t="shared" si="80"/>
        <v>0.24852071005917159</v>
      </c>
      <c r="J32" s="62">
        <f>J33+J34</f>
        <v>-3.3750000000000002E-2</v>
      </c>
      <c r="K32" s="62">
        <f t="shared" ref="K32:N32" si="81">K33+K34</f>
        <v>-3.1718750000000004E-2</v>
      </c>
      <c r="L32" s="62">
        <f t="shared" si="81"/>
        <v>-1.9433593750000006E-2</v>
      </c>
      <c r="M32" s="62">
        <f t="shared" si="81"/>
        <v>-9.3627929687500038E-3</v>
      </c>
      <c r="N32" s="62">
        <f t="shared" si="81"/>
        <v>-5.3314208984375235E-4</v>
      </c>
    </row>
    <row r="33" spans="1:14" x14ac:dyDescent="0.25">
      <c r="A33" s="42" t="s">
        <v>137</v>
      </c>
      <c r="B33" s="45">
        <f>+Historicals!B184</f>
        <v>-0.05</v>
      </c>
      <c r="C33" s="45">
        <f>+Historicals!C184</f>
        <v>-0.13</v>
      </c>
      <c r="D33" s="45">
        <f>+Historicals!D184</f>
        <v>-0.1</v>
      </c>
      <c r="E33" s="45">
        <f>+Historicals!E184</f>
        <v>-0.08</v>
      </c>
      <c r="F33" s="45">
        <f>+Historicals!F184</f>
        <v>0</v>
      </c>
      <c r="G33" s="45">
        <f>+Historicals!G184</f>
        <v>-0.14000000000000001</v>
      </c>
      <c r="H33" s="45">
        <f>+Historicals!H184</f>
        <v>-0.02</v>
      </c>
      <c r="I33" s="45">
        <f>+Historicals!I184</f>
        <v>0.25</v>
      </c>
      <c r="J33" s="83">
        <f>AVERAGE(B33:I33)</f>
        <v>-3.3750000000000002E-2</v>
      </c>
      <c r="K33" s="83">
        <f t="shared" ref="K33:N33" si="82">AVERAGE(C33:J33)</f>
        <v>-3.1718750000000004E-2</v>
      </c>
      <c r="L33" s="83">
        <f t="shared" si="82"/>
        <v>-1.9433593750000006E-2</v>
      </c>
      <c r="M33" s="83">
        <f t="shared" si="82"/>
        <v>-9.3627929687500038E-3</v>
      </c>
      <c r="N33" s="83">
        <f t="shared" si="82"/>
        <v>-5.3314208984375235E-4</v>
      </c>
    </row>
    <row r="34" spans="1:14" x14ac:dyDescent="0.25">
      <c r="A34" s="42" t="s">
        <v>138</v>
      </c>
      <c r="B34" s="45" t="str">
        <f t="shared" ref="B34" si="83">+IFERROR(B32-B33,"nm")</f>
        <v>nm</v>
      </c>
      <c r="C34" s="45">
        <f t="shared" ref="C34" si="84">+IFERROR(C32-C33,"nm")</f>
        <v>2.572815533980588E-3</v>
      </c>
      <c r="D34" s="45">
        <f t="shared" ref="D34" si="85">+IFERROR(D32-D33,"nm")</f>
        <v>-1.5299026425591028E-3</v>
      </c>
      <c r="E34" s="45">
        <f t="shared" ref="E34" si="86">+IFERROR(E32-E33,"nm")</f>
        <v>1.0526315789473745E-3</v>
      </c>
      <c r="F34" s="45">
        <f t="shared" ref="F34" si="87">+IFERROR(F32-F33,"nm")</f>
        <v>3.3613445378151263E-3</v>
      </c>
      <c r="G34" s="45">
        <f t="shared" ref="G34" si="88">+IFERROR(G32-G33,"nm")</f>
        <v>4.3216080402010137E-3</v>
      </c>
      <c r="H34" s="45">
        <f t="shared" ref="H34" si="89">+IFERROR(H32-H33,"nm")</f>
        <v>2.5581395348837216E-3</v>
      </c>
      <c r="I34" s="45">
        <f>+IFERROR(I32-I33,"nm")</f>
        <v>-1.4792899408284099E-3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</row>
    <row r="35" spans="1:14" x14ac:dyDescent="0.25">
      <c r="A35" s="9" t="s">
        <v>130</v>
      </c>
      <c r="B35" s="46">
        <f>Historicals!B136+Historicals!B169</f>
        <v>3766</v>
      </c>
      <c r="C35" s="46">
        <f>Historicals!C136+Historicals!C169</f>
        <v>3896</v>
      </c>
      <c r="D35" s="46">
        <f>Historicals!D136+Historicals!D169</f>
        <v>4015</v>
      </c>
      <c r="E35" s="46">
        <f>Historicals!E136+Historicals!E169</f>
        <v>3760</v>
      </c>
      <c r="F35" s="46">
        <f>Historicals!F136+Historicals!F169</f>
        <v>4074</v>
      </c>
      <c r="G35" s="46">
        <f>Historicals!G136+Historicals!G169</f>
        <v>3047</v>
      </c>
      <c r="H35" s="46">
        <f>Historicals!H136+Historicals!H169</f>
        <v>5219</v>
      </c>
      <c r="I35" s="46">
        <f>Historicals!I136+Historicals!I169</f>
        <v>5238</v>
      </c>
      <c r="J35" s="69">
        <f>J21*J37</f>
        <v>5545.8430936359164</v>
      </c>
      <c r="K35" s="69">
        <f t="shared" ref="K35:N35" si="90">K21*K37</f>
        <v>5850.5901764625278</v>
      </c>
      <c r="L35" s="69">
        <f t="shared" si="90"/>
        <v>6172.185003876456</v>
      </c>
      <c r="M35" s="69">
        <f t="shared" si="90"/>
        <v>6529.4050686371111</v>
      </c>
      <c r="N35" s="69">
        <f t="shared" si="90"/>
        <v>6964.3860478201177</v>
      </c>
    </row>
    <row r="36" spans="1:14" x14ac:dyDescent="0.25">
      <c r="A36" s="44" t="s">
        <v>129</v>
      </c>
      <c r="B36" s="45" t="str">
        <f>+IFERROR((B35-A35)/A35,"nm")</f>
        <v>nm</v>
      </c>
      <c r="C36" s="45">
        <f t="shared" ref="C36:I36" si="91">+IFERROR((C35-B35)/B35,"nm")</f>
        <v>3.4519383961763142E-2</v>
      </c>
      <c r="D36" s="45">
        <f t="shared" si="91"/>
        <v>3.0544147843942507E-2</v>
      </c>
      <c r="E36" s="45">
        <f t="shared" si="91"/>
        <v>-6.351183063511831E-2</v>
      </c>
      <c r="F36" s="45">
        <f t="shared" si="91"/>
        <v>8.3510638297872336E-2</v>
      </c>
      <c r="G36" s="45">
        <f t="shared" si="91"/>
        <v>-0.25208640157093765</v>
      </c>
      <c r="H36" s="45">
        <f t="shared" si="91"/>
        <v>0.71283229405973092</v>
      </c>
      <c r="I36" s="45">
        <f t="shared" si="91"/>
        <v>3.640544165548956E-3</v>
      </c>
      <c r="J36" s="62">
        <f t="shared" ref="J36" si="92">+IFERROR((J35-I35)/I35,"nm")</f>
        <v>5.8771113714378841E-2</v>
      </c>
      <c r="K36" s="62">
        <f t="shared" ref="K36" si="93">+IFERROR((K35-J35)/J35,"nm")</f>
        <v>5.4950541816864824E-2</v>
      </c>
      <c r="L36" s="62">
        <f t="shared" ref="L36" si="94">+IFERROR((L35-K35)/K35,"nm")</f>
        <v>5.4967929339459515E-2</v>
      </c>
      <c r="M36" s="62">
        <f t="shared" ref="M36" si="95">+IFERROR((M35-L35)/L35,"nm")</f>
        <v>5.7875787024579163E-2</v>
      </c>
      <c r="N36" s="62">
        <f t="shared" ref="N36" si="96">+IFERROR((N35-M35)/M35,"nm")</f>
        <v>6.661877684268111E-2</v>
      </c>
    </row>
    <row r="37" spans="1:14" x14ac:dyDescent="0.25">
      <c r="A37" s="44" t="s">
        <v>131</v>
      </c>
      <c r="B37" s="45">
        <f t="shared" ref="B37:H37" si="97">+IFERROR(B35/B$21,"nm")</f>
        <v>0.27409024745269289</v>
      </c>
      <c r="C37" s="45">
        <f t="shared" si="97"/>
        <v>0.26388512598211866</v>
      </c>
      <c r="D37" s="45">
        <f t="shared" si="97"/>
        <v>0.26386698212407994</v>
      </c>
      <c r="E37" s="45">
        <f t="shared" si="97"/>
        <v>0.25311342982160889</v>
      </c>
      <c r="F37" s="45">
        <f t="shared" si="97"/>
        <v>0.25619418941013711</v>
      </c>
      <c r="G37" s="45">
        <f t="shared" si="97"/>
        <v>0.2103700635183651</v>
      </c>
      <c r="H37" s="45">
        <f t="shared" si="97"/>
        <v>0.30380115256999823</v>
      </c>
      <c r="I37" s="45">
        <f>+IFERROR(I35/I$21,"nm")</f>
        <v>0.28540293140086087</v>
      </c>
      <c r="J37" s="83">
        <f>I37</f>
        <v>0.28540293140086087</v>
      </c>
      <c r="K37" s="83">
        <f t="shared" ref="K37:N37" si="98">J37</f>
        <v>0.28540293140086087</v>
      </c>
      <c r="L37" s="83">
        <f t="shared" si="98"/>
        <v>0.28540293140086087</v>
      </c>
      <c r="M37" s="83">
        <f t="shared" si="98"/>
        <v>0.28540293140086087</v>
      </c>
      <c r="N37" s="83">
        <f t="shared" si="98"/>
        <v>0.28540293140086087</v>
      </c>
    </row>
    <row r="38" spans="1:14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69">
        <f>J21*J40</f>
        <v>131.28761810058299</v>
      </c>
      <c r="K38" s="69">
        <f t="shared" ref="K38:N38" si="99">K21*K40</f>
        <v>138.50194384905566</v>
      </c>
      <c r="L38" s="69">
        <f t="shared" si="99"/>
        <v>146.11510891192833</v>
      </c>
      <c r="M38" s="69">
        <f t="shared" si="99"/>
        <v>154.57163583638828</v>
      </c>
      <c r="N38" s="69">
        <f t="shared" si="99"/>
        <v>164.8690091503808</v>
      </c>
    </row>
    <row r="39" spans="1:14" x14ac:dyDescent="0.25">
      <c r="A39" s="44" t="s">
        <v>129</v>
      </c>
      <c r="B39" s="45" t="str">
        <f>+IFERROR((B38-A38)/A38,"nm")</f>
        <v>nm</v>
      </c>
      <c r="C39" s="45">
        <f t="shared" ref="C39:I39" si="100">+IFERROR((C38-B38)/B38,"nm")</f>
        <v>9.9173553719008267E-2</v>
      </c>
      <c r="D39" s="45">
        <f t="shared" si="100"/>
        <v>5.2631578947368418E-2</v>
      </c>
      <c r="E39" s="45">
        <f t="shared" si="100"/>
        <v>0.14285714285714285</v>
      </c>
      <c r="F39" s="45">
        <f t="shared" si="100"/>
        <v>-6.8750000000000006E-2</v>
      </c>
      <c r="G39" s="45">
        <f t="shared" si="100"/>
        <v>-6.7114093959731542E-3</v>
      </c>
      <c r="H39" s="45">
        <f t="shared" si="100"/>
        <v>-0.12162162162162163</v>
      </c>
      <c r="I39" s="45">
        <f t="shared" si="100"/>
        <v>-4.6153846153846156E-2</v>
      </c>
      <c r="J39" s="62">
        <f t="shared" ref="J39" si="101">+IFERROR((J38-I38)/I38,"nm")</f>
        <v>5.8771113714378945E-2</v>
      </c>
      <c r="K39" s="62">
        <f t="shared" ref="K39" si="102">+IFERROR((K38-J38)/J38,"nm")</f>
        <v>5.4950541816864901E-2</v>
      </c>
      <c r="L39" s="62">
        <f t="shared" ref="L39" si="103">+IFERROR((L38-K38)/K38,"nm")</f>
        <v>5.4967929339459418E-2</v>
      </c>
      <c r="M39" s="62">
        <f t="shared" ref="M39" si="104">+IFERROR((M38-L38)/L38,"nm")</f>
        <v>5.7875787024579149E-2</v>
      </c>
      <c r="N39" s="62">
        <f t="shared" ref="N39" si="105">+IFERROR((N38-M38)/M38,"nm")</f>
        <v>6.6618776842681124E-2</v>
      </c>
    </row>
    <row r="40" spans="1:14" x14ac:dyDescent="0.25">
      <c r="A40" s="44" t="s">
        <v>133</v>
      </c>
      <c r="B40" s="45">
        <f t="shared" ref="B40:H40" si="106">+IFERROR(B38/B$21,"nm")</f>
        <v>8.8064046579330417E-3</v>
      </c>
      <c r="C40" s="45">
        <f t="shared" si="106"/>
        <v>9.0083988079111346E-3</v>
      </c>
      <c r="D40" s="45">
        <f t="shared" si="106"/>
        <v>9.2008412197686646E-3</v>
      </c>
      <c r="E40" s="45">
        <f t="shared" si="106"/>
        <v>1.0770784247728038E-2</v>
      </c>
      <c r="F40" s="45">
        <f t="shared" si="106"/>
        <v>9.3698905798012821E-3</v>
      </c>
      <c r="G40" s="45">
        <f t="shared" si="106"/>
        <v>1.0218171775752554E-2</v>
      </c>
      <c r="H40" s="45">
        <f t="shared" si="106"/>
        <v>7.5673787764130628E-3</v>
      </c>
      <c r="I40" s="45">
        <f>+IFERROR(I38/I$21,"nm")</f>
        <v>6.7563886013185855E-3</v>
      </c>
      <c r="J40" s="83">
        <f>I40</f>
        <v>6.7563886013185855E-3</v>
      </c>
      <c r="K40" s="83">
        <f t="shared" ref="K40:N40" si="107">J40</f>
        <v>6.7563886013185855E-3</v>
      </c>
      <c r="L40" s="83">
        <f t="shared" si="107"/>
        <v>6.7563886013185855E-3</v>
      </c>
      <c r="M40" s="83">
        <f t="shared" si="107"/>
        <v>6.7563886013185855E-3</v>
      </c>
      <c r="N40" s="83">
        <f t="shared" si="107"/>
        <v>6.7563886013185855E-3</v>
      </c>
    </row>
    <row r="41" spans="1:14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108">D35-D38</f>
        <v>3875</v>
      </c>
      <c r="E41" s="9">
        <f t="shared" si="108"/>
        <v>3600</v>
      </c>
      <c r="F41" s="9">
        <f t="shared" si="108"/>
        <v>3925</v>
      </c>
      <c r="G41" s="9">
        <f t="shared" si="108"/>
        <v>2899</v>
      </c>
      <c r="H41" s="9">
        <f t="shared" si="108"/>
        <v>5089</v>
      </c>
      <c r="I41" s="9">
        <f t="shared" si="108"/>
        <v>5114</v>
      </c>
      <c r="J41" s="69">
        <f>J35-J38</f>
        <v>5414.5554755353332</v>
      </c>
      <c r="K41" s="69">
        <f t="shared" ref="K41:N41" si="109">K35-K38</f>
        <v>5712.0882326134724</v>
      </c>
      <c r="L41" s="69">
        <f t="shared" si="109"/>
        <v>6026.0698949645275</v>
      </c>
      <c r="M41" s="69">
        <f t="shared" si="109"/>
        <v>6374.8334328007231</v>
      </c>
      <c r="N41" s="69">
        <f t="shared" si="109"/>
        <v>6799.5170386697373</v>
      </c>
    </row>
    <row r="42" spans="1:14" x14ac:dyDescent="0.25">
      <c r="A42" s="44" t="s">
        <v>129</v>
      </c>
      <c r="B42" s="45" t="str">
        <f>+IFERROR((B41-A41)/A41,"nm")</f>
        <v>nm</v>
      </c>
      <c r="C42" s="45">
        <f t="shared" ref="C42:H42" si="110">+IFERROR((C41-B41)/B41,"nm")</f>
        <v>3.2373113854595334E-2</v>
      </c>
      <c r="D42" s="45">
        <f t="shared" si="110"/>
        <v>2.9763486579856498E-2</v>
      </c>
      <c r="E42" s="45">
        <f t="shared" si="110"/>
        <v>-7.0967741935483872E-2</v>
      </c>
      <c r="F42" s="45">
        <f t="shared" si="110"/>
        <v>9.0277777777777776E-2</v>
      </c>
      <c r="G42" s="45">
        <f t="shared" si="110"/>
        <v>-0.26140127388535034</v>
      </c>
      <c r="H42" s="45">
        <f t="shared" si="110"/>
        <v>0.75543290789927564</v>
      </c>
      <c r="I42" s="45">
        <f>+IFERROR(I41/H41-1,"nm")</f>
        <v>4.9125564943997002E-3</v>
      </c>
      <c r="J42" s="62">
        <f t="shared" ref="J42:N42" si="111">+IFERROR(J41/I41-1,"nm")</f>
        <v>5.8771113714378709E-2</v>
      </c>
      <c r="K42" s="62">
        <f t="shared" si="111"/>
        <v>5.4950541816864984E-2</v>
      </c>
      <c r="L42" s="62">
        <f t="shared" si="111"/>
        <v>5.4967929339459376E-2</v>
      </c>
      <c r="M42" s="62">
        <f t="shared" si="111"/>
        <v>5.7875787024579184E-2</v>
      </c>
      <c r="N42" s="62">
        <f t="shared" si="111"/>
        <v>6.6618776842681138E-2</v>
      </c>
    </row>
    <row r="43" spans="1:14" x14ac:dyDescent="0.25">
      <c r="A43" s="44" t="s">
        <v>131</v>
      </c>
      <c r="B43" s="45">
        <f t="shared" ref="B43:H43" si="112">+IFERROR(B41/B$21,"nm")</f>
        <v>0.26528384279475981</v>
      </c>
      <c r="C43" s="45">
        <f t="shared" si="112"/>
        <v>0.25487672717420751</v>
      </c>
      <c r="D43" s="45">
        <f t="shared" si="112"/>
        <v>0.25466614090431128</v>
      </c>
      <c r="E43" s="45">
        <f t="shared" si="112"/>
        <v>0.24234264557388085</v>
      </c>
      <c r="F43" s="45">
        <f t="shared" si="112"/>
        <v>0.2468242988303358</v>
      </c>
      <c r="G43" s="45">
        <f t="shared" si="112"/>
        <v>0.20015189174261253</v>
      </c>
      <c r="H43" s="45">
        <f t="shared" si="112"/>
        <v>0.29623377379358518</v>
      </c>
      <c r="I43" s="45">
        <f>+IFERROR(I41/I$21,"nm")</f>
        <v>0.27864654279954232</v>
      </c>
      <c r="J43" s="62">
        <f>I43</f>
        <v>0.27864654279954232</v>
      </c>
      <c r="K43" s="62">
        <f t="shared" ref="K43:N43" si="113">J43</f>
        <v>0.27864654279954232</v>
      </c>
      <c r="L43" s="62">
        <f t="shared" si="113"/>
        <v>0.27864654279954232</v>
      </c>
      <c r="M43" s="62">
        <f t="shared" si="113"/>
        <v>0.27864654279954232</v>
      </c>
      <c r="N43" s="62">
        <f t="shared" si="113"/>
        <v>0.27864654279954232</v>
      </c>
    </row>
    <row r="44" spans="1:14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69">
        <f>J21*J46</f>
        <v>154.58058260229936</v>
      </c>
      <c r="K44" s="69">
        <f t="shared" ref="K44:N44" si="114">K21*K46</f>
        <v>163.07486937066233</v>
      </c>
      <c r="L44" s="69">
        <f t="shared" si="114"/>
        <v>172.03875726727046</v>
      </c>
      <c r="M44" s="69">
        <f t="shared" si="114"/>
        <v>181.99563574284429</v>
      </c>
      <c r="N44" s="69">
        <f t="shared" si="114"/>
        <v>194.11996238673871</v>
      </c>
    </row>
    <row r="45" spans="1:14" x14ac:dyDescent="0.25">
      <c r="A45" s="44" t="s">
        <v>129</v>
      </c>
      <c r="B45" s="45" t="str">
        <f>+IFERROR((B44-A44)/A44,"nm")</f>
        <v>nm</v>
      </c>
      <c r="C45" s="45">
        <f t="shared" ref="C45:I45" si="115">+IFERROR((C44-B44)/B44,"nm")</f>
        <v>0.16346153846153846</v>
      </c>
      <c r="D45" s="45">
        <f t="shared" si="115"/>
        <v>-7.8512396694214878E-2</v>
      </c>
      <c r="E45" s="45">
        <f t="shared" si="115"/>
        <v>-0.1210762331838565</v>
      </c>
      <c r="F45" s="45">
        <f t="shared" si="115"/>
        <v>-0.40306122448979592</v>
      </c>
      <c r="G45" s="45">
        <f t="shared" si="115"/>
        <v>-5.9829059829059832E-2</v>
      </c>
      <c r="H45" s="45">
        <f t="shared" si="115"/>
        <v>-0.10909090909090909</v>
      </c>
      <c r="I45" s="45">
        <f t="shared" si="115"/>
        <v>0.48979591836734693</v>
      </c>
      <c r="J45" s="62">
        <f t="shared" ref="J45" si="116">+IFERROR((J44-I44)/I44,"nm")</f>
        <v>5.8771113714379167E-2</v>
      </c>
      <c r="K45" s="62">
        <f t="shared" ref="K45" si="117">+IFERROR((K44-J44)/J44,"nm")</f>
        <v>5.4950541816864762E-2</v>
      </c>
      <c r="L45" s="62">
        <f t="shared" ref="L45" si="118">+IFERROR((L44-K44)/K44,"nm")</f>
        <v>5.4967929339459334E-2</v>
      </c>
      <c r="M45" s="62">
        <f t="shared" ref="M45" si="119">+IFERROR((M44-L44)/L44,"nm")</f>
        <v>5.7875787024579253E-2</v>
      </c>
      <c r="N45" s="62">
        <f t="shared" ref="N45" si="120">+IFERROR((N44-M44)/M44,"nm")</f>
        <v>6.661877684268111E-2</v>
      </c>
    </row>
    <row r="46" spans="1:14" x14ac:dyDescent="0.25">
      <c r="A46" s="44" t="s">
        <v>133</v>
      </c>
      <c r="B46" s="45">
        <f t="shared" ref="B46:I46" si="121">+IFERROR(B44/B$21,"nm")</f>
        <v>1.5138282387190683E-2</v>
      </c>
      <c r="C46" s="45">
        <f t="shared" si="121"/>
        <v>1.6391221891086428E-2</v>
      </c>
      <c r="D46" s="45">
        <f t="shared" si="121"/>
        <v>1.4655625657202945E-2</v>
      </c>
      <c r="E46" s="45">
        <f t="shared" si="121"/>
        <v>1.3194210703466847E-2</v>
      </c>
      <c r="F46" s="45">
        <f t="shared" si="121"/>
        <v>7.3575650861526856E-3</v>
      </c>
      <c r="G46" s="45">
        <f t="shared" si="121"/>
        <v>7.5945871306268989E-3</v>
      </c>
      <c r="H46" s="45">
        <f t="shared" si="121"/>
        <v>5.7046393852960009E-3</v>
      </c>
      <c r="I46" s="45">
        <f t="shared" si="121"/>
        <v>7.9551027080041418E-3</v>
      </c>
      <c r="J46" s="83">
        <f>I46</f>
        <v>7.9551027080041418E-3</v>
      </c>
      <c r="K46" s="83">
        <f t="shared" ref="K46:N46" si="122">J46</f>
        <v>7.9551027080041418E-3</v>
      </c>
      <c r="L46" s="83">
        <f t="shared" si="122"/>
        <v>7.9551027080041418E-3</v>
      </c>
      <c r="M46" s="83">
        <f t="shared" si="122"/>
        <v>7.9551027080041418E-3</v>
      </c>
      <c r="N46" s="83">
        <f t="shared" si="122"/>
        <v>7.9551027080041418E-3</v>
      </c>
    </row>
    <row r="47" spans="1:14" x14ac:dyDescent="0.25">
      <c r="A47" s="66" t="s">
        <v>146</v>
      </c>
      <c r="B47" s="67">
        <f>Historicals!B147</f>
        <v>632</v>
      </c>
      <c r="C47" s="67">
        <f>Historicals!C147</f>
        <v>742</v>
      </c>
      <c r="D47" s="67">
        <f>Historicals!D147</f>
        <v>819</v>
      </c>
      <c r="E47" s="67">
        <f>Historicals!E147</f>
        <v>848</v>
      </c>
      <c r="F47" s="67">
        <f>Historicals!F147</f>
        <v>814</v>
      </c>
      <c r="G47" s="67">
        <f>Historicals!G147</f>
        <v>645</v>
      </c>
      <c r="H47" s="67">
        <f>Historicals!H147</f>
        <v>617</v>
      </c>
      <c r="I47" s="67">
        <f>Historicals!I147</f>
        <v>639</v>
      </c>
      <c r="J47" s="69">
        <f>J21*J49</f>
        <v>676.55474166348824</v>
      </c>
      <c r="K47" s="69">
        <f t="shared" ref="K47:N47" si="123">K21*K49</f>
        <v>713.73179128666595</v>
      </c>
      <c r="L47" s="69">
        <f t="shared" si="123"/>
        <v>752.96414995743714</v>
      </c>
      <c r="M47" s="69">
        <f t="shared" si="123"/>
        <v>796.54254273751712</v>
      </c>
      <c r="N47" s="69">
        <f t="shared" si="123"/>
        <v>849.60723263784962</v>
      </c>
    </row>
    <row r="48" spans="1:14" x14ac:dyDescent="0.25">
      <c r="A48" s="65" t="s">
        <v>129</v>
      </c>
      <c r="B48" s="45" t="str">
        <f>+IFERROR((B47-A47)/A47,"nm")</f>
        <v>nm</v>
      </c>
      <c r="C48" s="45">
        <f t="shared" ref="C48:I48" si="124">+IFERROR((C47-B47)/B47,"nm")</f>
        <v>0.17405063291139242</v>
      </c>
      <c r="D48" s="45">
        <f t="shared" si="124"/>
        <v>0.10377358490566038</v>
      </c>
      <c r="E48" s="45">
        <f t="shared" si="124"/>
        <v>3.5409035409035408E-2</v>
      </c>
      <c r="F48" s="45">
        <f t="shared" si="124"/>
        <v>-4.0094339622641507E-2</v>
      </c>
      <c r="G48" s="45">
        <f t="shared" si="124"/>
        <v>-0.20761670761670761</v>
      </c>
      <c r="H48" s="45">
        <f t="shared" si="124"/>
        <v>-4.3410852713178294E-2</v>
      </c>
      <c r="I48" s="45">
        <f t="shared" si="124"/>
        <v>3.5656401944894653E-2</v>
      </c>
      <c r="J48" s="62">
        <f t="shared" ref="J48" si="125">+IFERROR((J47-I47)/I47,"nm")</f>
        <v>5.8771113714379097E-2</v>
      </c>
      <c r="K48" s="62">
        <f t="shared" ref="K48" si="126">+IFERROR((K47-J47)/J47,"nm")</f>
        <v>5.4950541816864852E-2</v>
      </c>
      <c r="L48" s="62">
        <f t="shared" ref="L48" si="127">+IFERROR((L47-K47)/K47,"nm")</f>
        <v>5.4967929339459334E-2</v>
      </c>
      <c r="M48" s="62">
        <f t="shared" ref="M48" si="128">+IFERROR((M47-L47)/L47,"nm")</f>
        <v>5.7875787024579246E-2</v>
      </c>
      <c r="N48" s="62">
        <f t="shared" ref="N48" si="129">+IFERROR((N47-M47)/M47,"nm")</f>
        <v>6.6618776842681193E-2</v>
      </c>
    </row>
    <row r="49" spans="1:14" x14ac:dyDescent="0.25">
      <c r="A49" s="65" t="s">
        <v>133</v>
      </c>
      <c r="B49" s="45">
        <f>+IFERROR(B47/B$21,"nm")</f>
        <v>4.599708879184862E-2</v>
      </c>
      <c r="C49" s="45">
        <f t="shared" ref="C49:I49" si="130">+IFERROR(C47/C$21,"nm")</f>
        <v>5.0257382823083174E-2</v>
      </c>
      <c r="D49" s="45">
        <f t="shared" si="130"/>
        <v>5.3824921135646686E-2</v>
      </c>
      <c r="E49" s="45">
        <f t="shared" si="130"/>
        <v>5.7085156512958597E-2</v>
      </c>
      <c r="F49" s="45">
        <f t="shared" si="130"/>
        <v>5.1188529744686205E-2</v>
      </c>
      <c r="G49" s="45">
        <f t="shared" si="130"/>
        <v>4.4531897265948632E-2</v>
      </c>
      <c r="H49" s="45">
        <f t="shared" si="130"/>
        <v>3.5915943884975841E-2</v>
      </c>
      <c r="I49" s="45">
        <f t="shared" si="130"/>
        <v>3.4817196098730456E-2</v>
      </c>
      <c r="J49" s="83">
        <f>I49</f>
        <v>3.4817196098730456E-2</v>
      </c>
      <c r="K49" s="83">
        <f t="shared" ref="K49:N49" si="131">J49</f>
        <v>3.4817196098730456E-2</v>
      </c>
      <c r="L49" s="83">
        <f t="shared" si="131"/>
        <v>3.4817196098730456E-2</v>
      </c>
      <c r="M49" s="83">
        <f t="shared" si="131"/>
        <v>3.4817196098730456E-2</v>
      </c>
      <c r="N49" s="83">
        <f t="shared" si="131"/>
        <v>3.4817196098730456E-2</v>
      </c>
    </row>
    <row r="50" spans="1:14" x14ac:dyDescent="0.25">
      <c r="A50" s="41" t="str">
        <f>+Historicals!A113</f>
        <v>Europe, Middle East &amp; Africa</v>
      </c>
      <c r="B50" s="41"/>
      <c r="C50" s="41"/>
      <c r="D50" s="41"/>
      <c r="E50" s="41"/>
      <c r="F50" s="41"/>
      <c r="G50" s="41"/>
      <c r="H50" s="41"/>
      <c r="I50" s="41"/>
      <c r="J50" s="73"/>
      <c r="K50" s="73"/>
      <c r="L50" s="73"/>
      <c r="M50" s="73"/>
      <c r="N50" s="73"/>
    </row>
    <row r="51" spans="1:14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32">+D53+D57+D61</f>
        <v>7970</v>
      </c>
      <c r="E51" s="1">
        <f t="shared" si="132"/>
        <v>9242</v>
      </c>
      <c r="F51" s="1">
        <f t="shared" si="132"/>
        <v>9812</v>
      </c>
      <c r="G51" s="1">
        <f t="shared" si="132"/>
        <v>9347</v>
      </c>
      <c r="H51" s="1">
        <f t="shared" si="132"/>
        <v>11456</v>
      </c>
      <c r="I51" s="1">
        <f t="shared" si="132"/>
        <v>12479</v>
      </c>
      <c r="J51" s="69">
        <f>SUM(J53,J57,J61)</f>
        <v>13770.901666666667</v>
      </c>
      <c r="K51" s="69">
        <f t="shared" ref="K51:N51" si="133">SUM(K53,K57,K61)</f>
        <v>15202.245897222221</v>
      </c>
      <c r="L51" s="69">
        <f t="shared" si="133"/>
        <v>16788.712267282404</v>
      </c>
      <c r="M51" s="69">
        <f t="shared" si="133"/>
        <v>18616.200628248134</v>
      </c>
      <c r="N51" s="69">
        <f t="shared" si="133"/>
        <v>20632.180253148872</v>
      </c>
    </row>
    <row r="52" spans="1:14" x14ac:dyDescent="0.25">
      <c r="A52" s="42" t="s">
        <v>129</v>
      </c>
      <c r="B52" s="60" t="str">
        <f>IFERROR((B51-A51)/A51,"nm")</f>
        <v>nm</v>
      </c>
      <c r="C52" s="60">
        <f>IFERROR((C51-B51)/B51,"nm")</f>
        <v>-7.2568940493468795E-4</v>
      </c>
      <c r="D52" s="60">
        <f t="shared" ref="D52:I52" si="134">IFERROR((D51-C51)/C51,"nm")</f>
        <v>-0.27650689905591869</v>
      </c>
      <c r="E52" s="60">
        <f t="shared" si="134"/>
        <v>0.15959849435382686</v>
      </c>
      <c r="F52" s="60">
        <f t="shared" si="134"/>
        <v>6.1674962129409219E-2</v>
      </c>
      <c r="G52" s="60">
        <f t="shared" si="134"/>
        <v>-4.7390949857317573E-2</v>
      </c>
      <c r="H52" s="60">
        <f t="shared" si="134"/>
        <v>0.22563389322777361</v>
      </c>
      <c r="I52" s="60">
        <f t="shared" si="134"/>
        <v>8.9298184357541902E-2</v>
      </c>
      <c r="J52" s="71">
        <f t="shared" ref="J52" si="135">IFERROR((J51-I51)/I51,"nm")</f>
        <v>0.10352605710927691</v>
      </c>
      <c r="K52" s="71">
        <f t="shared" ref="K52" si="136">IFERROR((K51-J51)/J51,"nm")</f>
        <v>0.1039397611864598</v>
      </c>
      <c r="L52" s="71">
        <f t="shared" ref="L52" si="137">IFERROR((L51-K51)/K51,"nm")</f>
        <v>0.10435736803534174</v>
      </c>
      <c r="M52" s="71">
        <f t="shared" ref="M52" si="138">IFERROR((M51-L51)/L51,"nm")</f>
        <v>0.10885220568864667</v>
      </c>
      <c r="N52" s="71">
        <f t="shared" ref="N52" si="139">IFERROR((N51-M51)/M51,"nm")</f>
        <v>0.10829167912176987</v>
      </c>
    </row>
    <row r="53" spans="1:14" x14ac:dyDescent="0.25">
      <c r="A53" s="43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69">
        <f>I53*(1+J54)</f>
        <v>8040.6066666666666</v>
      </c>
      <c r="K53" s="69">
        <f t="shared" ref="K53:N53" si="140">J53*(1+K54)</f>
        <v>8750.8602555555553</v>
      </c>
      <c r="L53" s="69">
        <f t="shared" si="140"/>
        <v>9523.8529114629637</v>
      </c>
      <c r="M53" s="69">
        <f t="shared" si="140"/>
        <v>10410.761713842954</v>
      </c>
      <c r="N53" s="69">
        <f t="shared" si="140"/>
        <v>11384.33060223905</v>
      </c>
    </row>
    <row r="54" spans="1:14" x14ac:dyDescent="0.25">
      <c r="A54" s="42" t="s">
        <v>129</v>
      </c>
      <c r="B54" s="60" t="str">
        <f>IFERROR((B53-A53)/A53,"nm")</f>
        <v>nm</v>
      </c>
      <c r="C54" s="60">
        <f t="shared" ref="C54:I54" si="141">IFERROR((C53-B53)/B53,"nm")</f>
        <v>8.0337690631808283E-3</v>
      </c>
      <c r="D54" s="60">
        <f t="shared" si="141"/>
        <v>-0.29866270430906389</v>
      </c>
      <c r="E54" s="60">
        <f t="shared" si="141"/>
        <v>0.13154853620955315</v>
      </c>
      <c r="F54" s="60">
        <f t="shared" si="141"/>
        <v>7.114893617021277E-2</v>
      </c>
      <c r="G54" s="60">
        <f t="shared" si="141"/>
        <v>-6.3721595423486418E-2</v>
      </c>
      <c r="H54" s="60">
        <f t="shared" si="141"/>
        <v>0.18295994568906992</v>
      </c>
      <c r="I54" s="60">
        <f t="shared" si="141"/>
        <v>5.9971305595408898E-2</v>
      </c>
      <c r="J54" s="84">
        <f>J55+J56</f>
        <v>8.8333333333333333E-2</v>
      </c>
      <c r="K54" s="84">
        <f t="shared" ref="K54:N54" si="142">K55+K56</f>
        <v>8.8333333333333347E-2</v>
      </c>
      <c r="L54" s="84">
        <f t="shared" si="142"/>
        <v>8.8333333333333347E-2</v>
      </c>
      <c r="M54" s="84">
        <f t="shared" si="142"/>
        <v>9.3125000000000013E-2</v>
      </c>
      <c r="N54" s="84">
        <f t="shared" si="142"/>
        <v>9.3515625000000005E-2</v>
      </c>
    </row>
    <row r="55" spans="1:14" x14ac:dyDescent="0.25">
      <c r="A55" s="42" t="s">
        <v>137</v>
      </c>
      <c r="D55" s="59">
        <f>Historicals!D185</f>
        <v>0.05</v>
      </c>
      <c r="E55" s="59">
        <f>Historicals!E185</f>
        <v>0.09</v>
      </c>
      <c r="F55" s="59">
        <f>Historicals!F185</f>
        <v>0.11</v>
      </c>
      <c r="G55" s="59">
        <f>Historicals!G185</f>
        <v>-0.01</v>
      </c>
      <c r="H55" s="59">
        <f>Historicals!H185</f>
        <v>0.17</v>
      </c>
      <c r="I55" s="59">
        <f>Historicals!I185</f>
        <v>0.12</v>
      </c>
      <c r="J55" s="83">
        <f>AVERAGE(B55:I55)</f>
        <v>8.8333333333333333E-2</v>
      </c>
      <c r="K55" s="83">
        <f t="shared" ref="K55:N55" si="143">AVERAGE(C55:J55)</f>
        <v>8.8333333333333347E-2</v>
      </c>
      <c r="L55" s="83">
        <f t="shared" si="143"/>
        <v>8.8333333333333347E-2</v>
      </c>
      <c r="M55" s="83">
        <f t="shared" si="143"/>
        <v>9.3125000000000013E-2</v>
      </c>
      <c r="N55" s="83">
        <f t="shared" si="143"/>
        <v>9.3515625000000005E-2</v>
      </c>
    </row>
    <row r="56" spans="1:14" x14ac:dyDescent="0.25">
      <c r="A56" s="42" t="s">
        <v>138</v>
      </c>
      <c r="D56" s="59">
        <f>IFERROR(D54-D55, "nm")</f>
        <v>-0.34866270430906388</v>
      </c>
      <c r="E56" s="59">
        <f t="shared" ref="E56:I56" si="144">IFERROR(E54-E55, "nm")</f>
        <v>4.154853620955315E-2</v>
      </c>
      <c r="F56" s="59">
        <f t="shared" si="144"/>
        <v>-3.885106382978723E-2</v>
      </c>
      <c r="G56" s="59">
        <f t="shared" si="144"/>
        <v>-5.3721595423486417E-2</v>
      </c>
      <c r="H56" s="59">
        <f t="shared" si="144"/>
        <v>1.2959945689069913E-2</v>
      </c>
      <c r="I56" s="59">
        <f t="shared" si="144"/>
        <v>-6.0028694404591097E-2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</row>
    <row r="57" spans="1:14" x14ac:dyDescent="0.25">
      <c r="A57" s="43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69">
        <f>I57*(1+J58)</f>
        <v>5123.0549999999994</v>
      </c>
      <c r="K57" s="69">
        <f t="shared" ref="K57:N57" si="145">J57*(1+K58)</f>
        <v>5797.5905749999993</v>
      </c>
      <c r="L57" s="69">
        <f t="shared" si="145"/>
        <v>6560.9400007083323</v>
      </c>
      <c r="M57" s="69">
        <f t="shared" si="145"/>
        <v>7442.5663133035141</v>
      </c>
      <c r="N57" s="69">
        <f t="shared" si="145"/>
        <v>8418.8216914313725</v>
      </c>
    </row>
    <row r="58" spans="1:14" x14ac:dyDescent="0.25">
      <c r="A58" s="42" t="s">
        <v>129</v>
      </c>
      <c r="B58" s="60" t="str">
        <f>IFERROR((B57-A57)/A57,"nm")</f>
        <v>nm</v>
      </c>
      <c r="C58" s="60">
        <f t="shared" ref="C58:I58" si="146">IFERROR((C57-B57)/B57,"nm")</f>
        <v>-1.1067708333333334E-2</v>
      </c>
      <c r="D58" s="60">
        <f t="shared" si="146"/>
        <v>-0.21165240289664253</v>
      </c>
      <c r="E58" s="60">
        <f t="shared" si="146"/>
        <v>0.22755741127348644</v>
      </c>
      <c r="F58" s="60">
        <f t="shared" si="146"/>
        <v>0.05</v>
      </c>
      <c r="G58" s="60">
        <f t="shared" si="146"/>
        <v>-1.101392938127632E-2</v>
      </c>
      <c r="H58" s="60">
        <f t="shared" si="146"/>
        <v>0.30887651490337376</v>
      </c>
      <c r="I58" s="60">
        <f t="shared" si="146"/>
        <v>0.13288288288288289</v>
      </c>
      <c r="J58" s="71">
        <f>J59+J60</f>
        <v>0.13166666666666668</v>
      </c>
      <c r="K58" s="71">
        <f t="shared" ref="K58:N58" si="147">K59+K60</f>
        <v>0.13166666666666668</v>
      </c>
      <c r="L58" s="71">
        <f t="shared" si="147"/>
        <v>0.13166666666666668</v>
      </c>
      <c r="M58" s="71">
        <f t="shared" si="147"/>
        <v>0.13437500000000002</v>
      </c>
      <c r="N58" s="71">
        <f t="shared" si="147"/>
        <v>0.13117187500000002</v>
      </c>
    </row>
    <row r="59" spans="1:14" x14ac:dyDescent="0.25">
      <c r="A59" s="42" t="s">
        <v>137</v>
      </c>
      <c r="D59" s="59">
        <f>Historicals!D187</f>
        <v>0.11</v>
      </c>
      <c r="E59" s="59">
        <f>Historicals!E187</f>
        <v>0.16</v>
      </c>
      <c r="F59" s="59">
        <f>Historicals!F187</f>
        <v>0.09</v>
      </c>
      <c r="G59" s="59">
        <f>Historicals!G187</f>
        <v>0.02</v>
      </c>
      <c r="H59" s="59">
        <f>Historicals!H187</f>
        <v>0.25</v>
      </c>
      <c r="I59" s="59">
        <f>Historicals!I187</f>
        <v>0.16</v>
      </c>
      <c r="J59" s="83">
        <f>AVERAGE(B59:I59)</f>
        <v>0.13166666666666668</v>
      </c>
      <c r="K59" s="83">
        <f t="shared" ref="K59:N59" si="148">AVERAGE(C59:J59)</f>
        <v>0.13166666666666668</v>
      </c>
      <c r="L59" s="83">
        <f t="shared" si="148"/>
        <v>0.13166666666666668</v>
      </c>
      <c r="M59" s="83">
        <f t="shared" si="148"/>
        <v>0.13437500000000002</v>
      </c>
      <c r="N59" s="83">
        <f t="shared" si="148"/>
        <v>0.13117187500000002</v>
      </c>
    </row>
    <row r="60" spans="1:14" x14ac:dyDescent="0.25">
      <c r="A60" s="42" t="s">
        <v>138</v>
      </c>
      <c r="D60" s="59">
        <f>IFERROR(D58-D59, "nm")</f>
        <v>-0.32165240289664254</v>
      </c>
      <c r="E60" s="59">
        <f t="shared" ref="E60:I60" si="149">IFERROR(E58-E59, "nm")</f>
        <v>6.755741127348644E-2</v>
      </c>
      <c r="F60" s="59">
        <f t="shared" si="149"/>
        <v>-3.9999999999999994E-2</v>
      </c>
      <c r="G60" s="59">
        <f t="shared" si="149"/>
        <v>-3.1013929381276319E-2</v>
      </c>
      <c r="H60" s="59">
        <f t="shared" si="149"/>
        <v>5.8876514903373756E-2</v>
      </c>
      <c r="I60" s="59">
        <f t="shared" si="149"/>
        <v>-2.7117117117117118E-2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</row>
    <row r="61" spans="1:14" x14ac:dyDescent="0.25">
      <c r="A61" s="43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69">
        <f>I61*(1+J62)</f>
        <v>607.24</v>
      </c>
      <c r="K61" s="69">
        <f t="shared" ref="K61:N61" si="150">J61*(1+K62)</f>
        <v>653.79506666666668</v>
      </c>
      <c r="L61" s="69">
        <f t="shared" si="150"/>
        <v>703.91935511111114</v>
      </c>
      <c r="M61" s="69">
        <f t="shared" si="150"/>
        <v>762.87260110166665</v>
      </c>
      <c r="N61" s="69">
        <f t="shared" si="150"/>
        <v>829.02795947845175</v>
      </c>
    </row>
    <row r="62" spans="1:14" x14ac:dyDescent="0.25">
      <c r="A62" s="42" t="s">
        <v>129</v>
      </c>
      <c r="B62" s="60" t="str">
        <f>IFERROR((B61-A61)/A61,"nm")</f>
        <v>nm</v>
      </c>
      <c r="C62" s="60">
        <f t="shared" ref="C62:I62" si="151">IFERROR((C61-B61)/B61,"nm")</f>
        <v>-5.4276315789473686E-2</v>
      </c>
      <c r="D62" s="60">
        <f t="shared" si="151"/>
        <v>-0.3339130434782609</v>
      </c>
      <c r="E62" s="60">
        <f t="shared" si="151"/>
        <v>0.11488250652741515</v>
      </c>
      <c r="F62" s="60">
        <f t="shared" si="151"/>
        <v>1.1709601873536301E-2</v>
      </c>
      <c r="G62" s="60">
        <f t="shared" si="151"/>
        <v>-6.9444444444444448E-2</v>
      </c>
      <c r="H62" s="60">
        <f t="shared" si="151"/>
        <v>0.21890547263681592</v>
      </c>
      <c r="I62" s="60">
        <f t="shared" si="151"/>
        <v>0.15102040816326531</v>
      </c>
      <c r="J62" s="71">
        <f>J63+J64</f>
        <v>7.6666666666666675E-2</v>
      </c>
      <c r="K62" s="71">
        <f t="shared" ref="K62:N62" si="152">K63+K64</f>
        <v>7.6666666666666675E-2</v>
      </c>
      <c r="L62" s="71">
        <f t="shared" si="152"/>
        <v>7.6666666666666675E-2</v>
      </c>
      <c r="M62" s="71">
        <f t="shared" si="152"/>
        <v>8.3750000000000005E-2</v>
      </c>
      <c r="N62" s="71">
        <f t="shared" si="152"/>
        <v>8.6718749999999997E-2</v>
      </c>
    </row>
    <row r="63" spans="1:14" x14ac:dyDescent="0.25">
      <c r="A63" s="42" t="s">
        <v>137</v>
      </c>
      <c r="D63" s="59">
        <f>Historicals!D188</f>
        <v>0.02</v>
      </c>
      <c r="E63" s="59">
        <f>Historicals!E188</f>
        <v>0.06</v>
      </c>
      <c r="F63" s="59">
        <f>Historicals!F188</f>
        <v>0.05</v>
      </c>
      <c r="G63" s="59">
        <f>Historicals!G188</f>
        <v>-0.03</v>
      </c>
      <c r="H63" s="59">
        <f>Historicals!H188</f>
        <v>0.19</v>
      </c>
      <c r="I63" s="59">
        <f>Historicals!I188</f>
        <v>0.17</v>
      </c>
      <c r="J63" s="83">
        <f>AVERAGE(B63:I63)</f>
        <v>7.6666666666666675E-2</v>
      </c>
      <c r="K63" s="83">
        <f t="shared" ref="K63:N63" si="153">AVERAGE(C63:J63)</f>
        <v>7.6666666666666675E-2</v>
      </c>
      <c r="L63" s="83">
        <f t="shared" si="153"/>
        <v>7.6666666666666675E-2</v>
      </c>
      <c r="M63" s="83">
        <f t="shared" si="153"/>
        <v>8.3750000000000005E-2</v>
      </c>
      <c r="N63" s="83">
        <f t="shared" si="153"/>
        <v>8.6718749999999997E-2</v>
      </c>
    </row>
    <row r="64" spans="1:14" x14ac:dyDescent="0.25">
      <c r="A64" s="42" t="s">
        <v>138</v>
      </c>
      <c r="D64" s="59">
        <f>IFERROR(D62-D63, "nm")</f>
        <v>-0.35391304347826091</v>
      </c>
      <c r="E64" s="59">
        <f t="shared" ref="E64:I64" si="154">IFERROR(E62-E63, "nm")</f>
        <v>5.4882506527415151E-2</v>
      </c>
      <c r="F64" s="59">
        <f t="shared" si="154"/>
        <v>-3.8290398126463704E-2</v>
      </c>
      <c r="G64" s="59">
        <f t="shared" si="154"/>
        <v>-3.9444444444444449E-2</v>
      </c>
      <c r="H64" s="59">
        <f t="shared" si="154"/>
        <v>2.8905472636815921E-2</v>
      </c>
      <c r="I64" s="59">
        <f t="shared" si="154"/>
        <v>-1.8979591836734699E-2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</row>
    <row r="65" spans="1:14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69">
        <f>J51*J67</f>
        <v>3781.7837977134923</v>
      </c>
      <c r="K65" s="69">
        <f t="shared" ref="K65:N65" si="155">K51*K67</f>
        <v>4174.8615025066556</v>
      </c>
      <c r="L65" s="69">
        <f t="shared" si="155"/>
        <v>4610.5390608203224</v>
      </c>
      <c r="M65" s="69">
        <f t="shared" si="155"/>
        <v>5112.4064070042759</v>
      </c>
      <c r="N65" s="69">
        <f t="shared" si="155"/>
        <v>5666.0374811716629</v>
      </c>
    </row>
    <row r="66" spans="1:14" x14ac:dyDescent="0.25">
      <c r="A66" s="44" t="s">
        <v>129</v>
      </c>
      <c r="B66" s="60" t="str">
        <f>IFERROR((B65-A65)/A65,"nm")</f>
        <v>nm</v>
      </c>
      <c r="C66" s="60">
        <f t="shared" ref="C66:I66" si="156">IFERROR((C65-B65)/B65,"nm")</f>
        <v>0.10912052117263844</v>
      </c>
      <c r="D66" s="60">
        <f t="shared" si="156"/>
        <v>-0.407856093979442</v>
      </c>
      <c r="E66" s="60">
        <f t="shared" si="156"/>
        <v>5.5796652200867949E-2</v>
      </c>
      <c r="F66" s="60">
        <f t="shared" si="156"/>
        <v>0.23664122137404581</v>
      </c>
      <c r="G66" s="60">
        <f t="shared" si="156"/>
        <v>-0.20560303893637227</v>
      </c>
      <c r="H66" s="60">
        <f t="shared" si="156"/>
        <v>0.5367603108188882</v>
      </c>
      <c r="I66" s="60">
        <f t="shared" si="156"/>
        <v>0.33294437961882534</v>
      </c>
      <c r="J66" s="84">
        <f t="shared" ref="J66" si="157">IFERROR((J65-I65)/I65,"nm")</f>
        <v>0.10352605710927699</v>
      </c>
      <c r="K66" s="84">
        <f t="shared" ref="K66" si="158">IFERROR((K65-J65)/J65,"nm")</f>
        <v>0.10393976118645978</v>
      </c>
      <c r="L66" s="84">
        <f t="shared" ref="L66" si="159">IFERROR((L65-K65)/K65,"nm")</f>
        <v>0.10435736803534174</v>
      </c>
      <c r="M66" s="84">
        <f t="shared" ref="M66" si="160">IFERROR((M65-L65)/L65,"nm")</f>
        <v>0.10885220568864665</v>
      </c>
      <c r="N66" s="84">
        <f t="shared" ref="N66" si="161">IFERROR((N65-M65)/M65,"nm")</f>
        <v>0.10829167912176976</v>
      </c>
    </row>
    <row r="67" spans="1:14" x14ac:dyDescent="0.25">
      <c r="A67" s="44" t="s">
        <v>131</v>
      </c>
      <c r="B67" s="59">
        <f>IFERROR(B65/B$51, "nm")</f>
        <v>0.22278664731494921</v>
      </c>
      <c r="C67" s="59">
        <f>IFERROR(C65/C$51, "nm")</f>
        <v>0.24727668845315903</v>
      </c>
      <c r="D67" s="59">
        <f t="shared" ref="D67:I67" si="162">IFERROR(D65/D$51, "nm")</f>
        <v>0.20238393977415309</v>
      </c>
      <c r="E67" s="59">
        <f t="shared" si="162"/>
        <v>0.18426747457260334</v>
      </c>
      <c r="F67" s="59">
        <f t="shared" si="162"/>
        <v>0.21463514064410924</v>
      </c>
      <c r="G67" s="59">
        <f t="shared" si="162"/>
        <v>0.17898791055953783</v>
      </c>
      <c r="H67" s="59">
        <f t="shared" si="162"/>
        <v>0.22442388268156424</v>
      </c>
      <c r="I67" s="59">
        <f t="shared" si="162"/>
        <v>0.27462136389133746</v>
      </c>
      <c r="J67" s="85">
        <f>I67</f>
        <v>0.27462136389133746</v>
      </c>
      <c r="K67" s="85">
        <f t="shared" ref="K67:N67" si="163">J67</f>
        <v>0.27462136389133746</v>
      </c>
      <c r="L67" s="85">
        <f t="shared" si="163"/>
        <v>0.27462136389133746</v>
      </c>
      <c r="M67" s="85">
        <f t="shared" si="163"/>
        <v>0.27462136389133746</v>
      </c>
      <c r="N67" s="85">
        <f t="shared" si="163"/>
        <v>0.27462136389133746</v>
      </c>
    </row>
    <row r="68" spans="1:14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69">
        <f>J51*J70</f>
        <v>147.87249165264311</v>
      </c>
      <c r="K68" s="69">
        <f t="shared" ref="K68:N68" si="164">K51*K70</f>
        <v>163.2423231210656</v>
      </c>
      <c r="L68" s="69">
        <f t="shared" si="164"/>
        <v>180.27786231395481</v>
      </c>
      <c r="M68" s="69">
        <f t="shared" si="164"/>
        <v>199.90150526366295</v>
      </c>
      <c r="N68" s="69">
        <f t="shared" si="164"/>
        <v>221.54917492763434</v>
      </c>
    </row>
    <row r="69" spans="1:14" x14ac:dyDescent="0.25">
      <c r="A69" s="44" t="s">
        <v>129</v>
      </c>
      <c r="B69" s="60" t="str">
        <f>IFERROR((B68-A68)/A68,"nm")</f>
        <v>nm</v>
      </c>
      <c r="C69" s="60">
        <f t="shared" ref="C69:I69" si="165">IFERROR((C68-B68)/B68,"nm")</f>
        <v>-4.3859649122807015E-2</v>
      </c>
      <c r="D69" s="60">
        <f t="shared" si="165"/>
        <v>-2.7522935779816515E-2</v>
      </c>
      <c r="E69" s="60">
        <f t="shared" si="165"/>
        <v>9.4339622641509441E-2</v>
      </c>
      <c r="F69" s="60">
        <f t="shared" si="165"/>
        <v>-4.3103448275862072E-2</v>
      </c>
      <c r="G69" s="60">
        <f t="shared" si="165"/>
        <v>0.1891891891891892</v>
      </c>
      <c r="H69" s="60">
        <f t="shared" si="165"/>
        <v>3.0303030303030304E-2</v>
      </c>
      <c r="I69" s="60">
        <f t="shared" si="165"/>
        <v>-1.4705882352941176E-2</v>
      </c>
      <c r="J69" s="71">
        <f t="shared" ref="J69" si="166">IFERROR((J68-I68)/I68,"nm")</f>
        <v>0.10352605710927691</v>
      </c>
      <c r="K69" s="71">
        <f t="shared" ref="K69" si="167">IFERROR((K68-J68)/J68,"nm")</f>
        <v>0.10393976118645977</v>
      </c>
      <c r="L69" s="71">
        <f t="shared" ref="L69" si="168">IFERROR((L68-K68)/K68,"nm")</f>
        <v>0.10435736803534174</v>
      </c>
      <c r="M69" s="71">
        <f t="shared" ref="M69" si="169">IFERROR((M68-L68)/L68,"nm")</f>
        <v>0.10885220568864672</v>
      </c>
      <c r="N69" s="71">
        <f t="shared" ref="N69" si="170">IFERROR((N68-M68)/M68,"nm")</f>
        <v>0.1082916791217699</v>
      </c>
    </row>
    <row r="70" spans="1:14" x14ac:dyDescent="0.25">
      <c r="A70" s="44" t="s">
        <v>133</v>
      </c>
      <c r="B70" s="59">
        <f>IFERROR(B68/B$51, "nm")</f>
        <v>1.0341074020319304E-2</v>
      </c>
      <c r="C70" s="59">
        <f t="shared" ref="C70:I70" si="171">IFERROR(C68/C$51, "nm")</f>
        <v>9.8946986201888156E-3</v>
      </c>
      <c r="D70" s="59">
        <f t="shared" si="171"/>
        <v>1.3299874529485571E-2</v>
      </c>
      <c r="E70" s="59">
        <f t="shared" si="171"/>
        <v>1.2551395801774508E-2</v>
      </c>
      <c r="F70" s="59">
        <f t="shared" si="171"/>
        <v>1.1312678353037097E-2</v>
      </c>
      <c r="G70" s="59">
        <f t="shared" si="171"/>
        <v>1.4122178239007167E-2</v>
      </c>
      <c r="H70" s="59">
        <f t="shared" si="171"/>
        <v>1.1871508379888268E-2</v>
      </c>
      <c r="I70" s="59">
        <f t="shared" si="171"/>
        <v>1.0738039907043834E-2</v>
      </c>
      <c r="J70" s="70">
        <f>I70</f>
        <v>1.0738039907043834E-2</v>
      </c>
      <c r="K70" s="70">
        <f t="shared" ref="K70:N70" si="172">J70</f>
        <v>1.0738039907043834E-2</v>
      </c>
      <c r="L70" s="70">
        <f t="shared" si="172"/>
        <v>1.0738039907043834E-2</v>
      </c>
      <c r="M70" s="70">
        <f t="shared" si="172"/>
        <v>1.0738039907043834E-2</v>
      </c>
      <c r="N70" s="70">
        <f t="shared" si="172"/>
        <v>1.0738039907043834E-2</v>
      </c>
    </row>
    <row r="71" spans="1:14" x14ac:dyDescent="0.25">
      <c r="A71" s="9" t="s">
        <v>134</v>
      </c>
      <c r="B71" s="1">
        <f>B65-B68</f>
        <v>2342</v>
      </c>
      <c r="C71" s="1">
        <f t="shared" ref="C71:I71" si="173">C65-C68</f>
        <v>2615</v>
      </c>
      <c r="D71" s="1">
        <f t="shared" si="173"/>
        <v>1507</v>
      </c>
      <c r="E71" s="1">
        <f t="shared" si="173"/>
        <v>1587</v>
      </c>
      <c r="F71" s="1">
        <f t="shared" si="173"/>
        <v>1995</v>
      </c>
      <c r="G71" s="1">
        <f t="shared" si="173"/>
        <v>1541</v>
      </c>
      <c r="H71" s="1">
        <f t="shared" si="173"/>
        <v>2435</v>
      </c>
      <c r="I71" s="1">
        <f t="shared" si="173"/>
        <v>3293</v>
      </c>
      <c r="J71" s="69">
        <f>J65-J68</f>
        <v>3633.9113060608493</v>
      </c>
      <c r="K71" s="69">
        <f t="shared" ref="K71:N71" si="174">K65-K68</f>
        <v>4011.6191793855901</v>
      </c>
      <c r="L71" s="69">
        <f t="shared" si="174"/>
        <v>4430.2611985063677</v>
      </c>
      <c r="M71" s="69">
        <f t="shared" si="174"/>
        <v>4912.5049017406127</v>
      </c>
      <c r="N71" s="69">
        <f t="shared" si="174"/>
        <v>5444.4883062440285</v>
      </c>
    </row>
    <row r="72" spans="1:14" x14ac:dyDescent="0.25">
      <c r="A72" s="44" t="s">
        <v>129</v>
      </c>
      <c r="B72" s="60" t="str">
        <f>IFERROR((B71-A71)/A71,"nm")</f>
        <v>nm</v>
      </c>
      <c r="C72" s="60">
        <f t="shared" ref="C72:I72" si="175">IFERROR((C71-B71)/B71,"nm")</f>
        <v>0.1165670367207515</v>
      </c>
      <c r="D72" s="60">
        <f t="shared" si="175"/>
        <v>-0.42370936902485662</v>
      </c>
      <c r="E72" s="60">
        <f t="shared" si="175"/>
        <v>5.3085600530856009E-2</v>
      </c>
      <c r="F72" s="60">
        <f t="shared" si="175"/>
        <v>0.25708884688090738</v>
      </c>
      <c r="G72" s="60">
        <f t="shared" si="175"/>
        <v>-0.22756892230576442</v>
      </c>
      <c r="H72" s="60">
        <f t="shared" si="175"/>
        <v>0.58014276443867618</v>
      </c>
      <c r="I72" s="60">
        <f t="shared" si="175"/>
        <v>0.35236139630390145</v>
      </c>
      <c r="J72" s="84">
        <f t="shared" ref="J72" si="176">IFERROR((J71-I71)/I71,"nm")</f>
        <v>0.10352605710927702</v>
      </c>
      <c r="K72" s="84">
        <f t="shared" ref="K72" si="177">IFERROR((K71-J71)/J71,"nm")</f>
        <v>0.10393976118645978</v>
      </c>
      <c r="L72" s="84">
        <f t="shared" ref="L72" si="178">IFERROR((L71-K71)/K71,"nm")</f>
        <v>0.10435736803534174</v>
      </c>
      <c r="M72" s="84">
        <f t="shared" ref="M72" si="179">IFERROR((M71-L71)/L71,"nm")</f>
        <v>0.10885220568864656</v>
      </c>
      <c r="N72" s="84">
        <f t="shared" ref="N72" si="180">IFERROR((N71-M71)/M71,"nm")</f>
        <v>0.10829167912176983</v>
      </c>
    </row>
    <row r="73" spans="1:14" x14ac:dyDescent="0.25">
      <c r="A73" s="44" t="s">
        <v>131</v>
      </c>
      <c r="B73" s="59">
        <f>IFERROR(B71/B$51, "nm")</f>
        <v>0.2124455732946299</v>
      </c>
      <c r="C73" s="59">
        <f t="shared" ref="C73:I73" si="181">IFERROR(C71/C$51, "nm")</f>
        <v>0.23738198983297024</v>
      </c>
      <c r="D73" s="59">
        <f t="shared" si="181"/>
        <v>0.1890840652446675</v>
      </c>
      <c r="E73" s="59">
        <f t="shared" si="181"/>
        <v>0.17171607877082881</v>
      </c>
      <c r="F73" s="59">
        <f t="shared" si="181"/>
        <v>0.20332246229107215</v>
      </c>
      <c r="G73" s="59">
        <f t="shared" si="181"/>
        <v>0.16486573232053064</v>
      </c>
      <c r="H73" s="59">
        <f t="shared" si="181"/>
        <v>0.21255237430167598</v>
      </c>
      <c r="I73" s="59">
        <f t="shared" si="181"/>
        <v>0.26388332398429359</v>
      </c>
      <c r="J73" s="70">
        <f>I73</f>
        <v>0.26388332398429359</v>
      </c>
      <c r="K73" s="70">
        <f t="shared" ref="K73:N73" si="182">J73</f>
        <v>0.26388332398429359</v>
      </c>
      <c r="L73" s="70">
        <f t="shared" si="182"/>
        <v>0.26388332398429359</v>
      </c>
      <c r="M73" s="70">
        <f t="shared" si="182"/>
        <v>0.26388332398429359</v>
      </c>
      <c r="N73" s="70">
        <f t="shared" si="182"/>
        <v>0.26388332398429359</v>
      </c>
    </row>
    <row r="74" spans="1:14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69">
        <f>J51*J76</f>
        <v>217.39463325052753</v>
      </c>
      <c r="K74" s="69">
        <f t="shared" ref="K74:N74" si="183">K51*K76</f>
        <v>239.99057951380539</v>
      </c>
      <c r="L74" s="69">
        <f t="shared" si="183"/>
        <v>265.03536474514249</v>
      </c>
      <c r="M74" s="69">
        <f t="shared" si="183"/>
        <v>293.88504878314626</v>
      </c>
      <c r="N74" s="69">
        <f t="shared" si="183"/>
        <v>325.71035418465641</v>
      </c>
    </row>
    <row r="75" spans="1:14" x14ac:dyDescent="0.25">
      <c r="A75" s="44" t="s">
        <v>129</v>
      </c>
      <c r="B75" s="60" t="str">
        <f>IFERROR((B74-A74)/A74,"nm")</f>
        <v>nm</v>
      </c>
      <c r="C75" s="60">
        <f t="shared" ref="C75:I75" si="184">IFERROR((C74-B74)/B74,"nm")</f>
        <v>-0.14285714285714285</v>
      </c>
      <c r="D75" s="60">
        <f t="shared" si="184"/>
        <v>-0.2606837606837607</v>
      </c>
      <c r="E75" s="60">
        <f t="shared" si="184"/>
        <v>0.38728323699421963</v>
      </c>
      <c r="F75" s="60">
        <f t="shared" si="184"/>
        <v>-2.9166666666666667E-2</v>
      </c>
      <c r="G75" s="60">
        <f t="shared" si="184"/>
        <v>-0.40343347639484978</v>
      </c>
      <c r="H75" s="60">
        <f t="shared" si="184"/>
        <v>0.10071942446043165</v>
      </c>
      <c r="I75" s="60">
        <f t="shared" si="184"/>
        <v>0.28758169934640521</v>
      </c>
      <c r="J75" s="84">
        <f t="shared" ref="J75" si="185">IFERROR((J74-I74)/I74,"nm")</f>
        <v>0.10352605710927681</v>
      </c>
      <c r="K75" s="84">
        <f t="shared" ref="K75" si="186">IFERROR((K74-J74)/J74,"nm")</f>
        <v>0.10393976118645984</v>
      </c>
      <c r="L75" s="84">
        <f t="shared" ref="L75" si="187">IFERROR((L74-K74)/K74,"nm")</f>
        <v>0.1043573680353416</v>
      </c>
      <c r="M75" s="84">
        <f t="shared" ref="M75" si="188">IFERROR((M74-L74)/L74,"nm")</f>
        <v>0.10885220568864677</v>
      </c>
      <c r="N75" s="84">
        <f t="shared" ref="N75" si="189">IFERROR((N74-M74)/M74,"nm")</f>
        <v>0.10829167912176983</v>
      </c>
    </row>
    <row r="76" spans="1:14" x14ac:dyDescent="0.25">
      <c r="A76" s="44" t="s">
        <v>133</v>
      </c>
      <c r="B76" s="59">
        <f>IFERROR(B74/B$51, "nm")</f>
        <v>2.4764150943396228E-2</v>
      </c>
      <c r="C76" s="59">
        <f t="shared" ref="C76:I76" si="190">IFERROR(C74/C$51, "nm")</f>
        <v>2.1241830065359478E-2</v>
      </c>
      <c r="D76" s="59">
        <f t="shared" si="190"/>
        <v>2.1706398996235884E-2</v>
      </c>
      <c r="E76" s="59">
        <f t="shared" si="190"/>
        <v>2.5968405107119671E-2</v>
      </c>
      <c r="F76" s="59">
        <f t="shared" si="190"/>
        <v>2.3746432939258051E-2</v>
      </c>
      <c r="G76" s="59">
        <f t="shared" si="190"/>
        <v>1.4871081630469669E-2</v>
      </c>
      <c r="H76" s="59">
        <f t="shared" si="190"/>
        <v>1.3355446927374302E-2</v>
      </c>
      <c r="I76" s="59">
        <f t="shared" si="190"/>
        <v>1.5786521355877874E-2</v>
      </c>
      <c r="J76" s="85">
        <f>I76</f>
        <v>1.5786521355877874E-2</v>
      </c>
      <c r="K76" s="85">
        <f t="shared" ref="K76:N76" si="191">J76</f>
        <v>1.5786521355877874E-2</v>
      </c>
      <c r="L76" s="85">
        <f t="shared" si="191"/>
        <v>1.5786521355877874E-2</v>
      </c>
      <c r="M76" s="85">
        <f t="shared" si="191"/>
        <v>1.5786521355877874E-2</v>
      </c>
      <c r="N76" s="85">
        <f t="shared" si="191"/>
        <v>1.5786521355877874E-2</v>
      </c>
    </row>
    <row r="77" spans="1:14" x14ac:dyDescent="0.25">
      <c r="A77" s="66" t="s">
        <v>146</v>
      </c>
      <c r="B77" s="68">
        <f>Historicals!B148</f>
        <v>601</v>
      </c>
      <c r="C77" s="68">
        <f>Historicals!C148</f>
        <v>748</v>
      </c>
      <c r="D77" s="68">
        <f>Historicals!D148</f>
        <v>709</v>
      </c>
      <c r="E77" s="68">
        <f>Historicals!E148</f>
        <v>849</v>
      </c>
      <c r="F77" s="68">
        <f>Historicals!F148</f>
        <v>929</v>
      </c>
      <c r="G77" s="68">
        <f>Historicals!G148</f>
        <v>885</v>
      </c>
      <c r="H77" s="68">
        <f>Historicals!H148</f>
        <v>982</v>
      </c>
      <c r="I77" s="68">
        <f>Historicals!I148</f>
        <v>920</v>
      </c>
      <c r="J77" s="125">
        <f>J51*J79</f>
        <v>1015.2439725405349</v>
      </c>
      <c r="K77" s="125">
        <f t="shared" ref="K77:N77" si="192">K51*K79</f>
        <v>1120.7681885923907</v>
      </c>
      <c r="L77" s="125">
        <f t="shared" si="192"/>
        <v>1237.7286069316301</v>
      </c>
      <c r="M77" s="125">
        <f t="shared" si="192"/>
        <v>1372.4580958400741</v>
      </c>
      <c r="N77" s="125">
        <f t="shared" si="192"/>
        <v>1521.0838875628626</v>
      </c>
    </row>
    <row r="78" spans="1:14" x14ac:dyDescent="0.25">
      <c r="A78" s="65" t="s">
        <v>129</v>
      </c>
      <c r="B78" s="60" t="str">
        <f>IFERROR((B77-A77)/A77,"nm")</f>
        <v>nm</v>
      </c>
      <c r="C78" s="60">
        <f t="shared" ref="C78:I78" si="193">IFERROR((C77-B77)/B77,"nm")</f>
        <v>0.24459234608985025</v>
      </c>
      <c r="D78" s="60">
        <f t="shared" si="193"/>
        <v>-5.213903743315508E-2</v>
      </c>
      <c r="E78" s="60">
        <f t="shared" si="193"/>
        <v>0.19746121297602257</v>
      </c>
      <c r="F78" s="60">
        <f t="shared" si="193"/>
        <v>9.4228504122497059E-2</v>
      </c>
      <c r="G78" s="60">
        <f t="shared" si="193"/>
        <v>-4.7362755651237889E-2</v>
      </c>
      <c r="H78" s="60">
        <f t="shared" si="193"/>
        <v>0.1096045197740113</v>
      </c>
      <c r="I78" s="60">
        <f t="shared" si="193"/>
        <v>-6.313645621181263E-2</v>
      </c>
      <c r="J78" s="84">
        <f t="shared" ref="J78" si="194">IFERROR((J77-I77)/I77,"nm")</f>
        <v>0.10352605710927702</v>
      </c>
      <c r="K78" s="84">
        <f t="shared" ref="K78" si="195">IFERROR((K77-J77)/J77,"nm")</f>
        <v>0.10393976118645974</v>
      </c>
      <c r="L78" s="84">
        <f t="shared" ref="L78" si="196">IFERROR((L77-K77)/K77,"nm")</f>
        <v>0.10435736803534169</v>
      </c>
      <c r="M78" s="84">
        <f t="shared" ref="M78" si="197">IFERROR((M77-L77)/L77,"nm")</f>
        <v>0.10885220568864672</v>
      </c>
      <c r="N78" s="84">
        <f t="shared" ref="N78" si="198">IFERROR((N77-M77)/M77,"nm")</f>
        <v>0.10829167912176986</v>
      </c>
    </row>
    <row r="79" spans="1:14" x14ac:dyDescent="0.25">
      <c r="A79" s="65" t="s">
        <v>133</v>
      </c>
      <c r="B79" s="59">
        <f>IFERROR(B77/B$51, "nm")</f>
        <v>5.4517416545718435E-2</v>
      </c>
      <c r="C79" s="59">
        <f t="shared" ref="C79:I79" si="199">IFERROR(C77/C$51, "nm")</f>
        <v>6.7901234567901231E-2</v>
      </c>
      <c r="D79" s="59">
        <f t="shared" si="199"/>
        <v>8.8958594730238399E-2</v>
      </c>
      <c r="E79" s="59">
        <f t="shared" si="199"/>
        <v>9.1863233066435832E-2</v>
      </c>
      <c r="F79" s="59">
        <f t="shared" si="199"/>
        <v>9.4679983693436609E-2</v>
      </c>
      <c r="G79" s="59">
        <f t="shared" si="199"/>
        <v>9.4682785920616241E-2</v>
      </c>
      <c r="H79" s="59">
        <f t="shared" si="199"/>
        <v>8.5719273743016758E-2</v>
      </c>
      <c r="I79" s="59">
        <f t="shared" si="199"/>
        <v>7.37238560782114E-2</v>
      </c>
      <c r="J79" s="74">
        <f>I79</f>
        <v>7.37238560782114E-2</v>
      </c>
      <c r="K79" s="74">
        <f t="shared" ref="K79:N79" si="200">J79</f>
        <v>7.37238560782114E-2</v>
      </c>
      <c r="L79" s="74">
        <f t="shared" si="200"/>
        <v>7.37238560782114E-2</v>
      </c>
      <c r="M79" s="74">
        <f t="shared" si="200"/>
        <v>7.37238560782114E-2</v>
      </c>
      <c r="N79" s="74">
        <f t="shared" si="200"/>
        <v>7.37238560782114E-2</v>
      </c>
    </row>
    <row r="80" spans="1:14" x14ac:dyDescent="0.25">
      <c r="A80" s="41" t="str">
        <f>Historicals!A189</f>
        <v>Greater China</v>
      </c>
      <c r="B80" s="41"/>
      <c r="C80" s="41"/>
      <c r="D80" s="41"/>
      <c r="E80" s="41"/>
      <c r="F80" s="41"/>
      <c r="G80" s="41"/>
      <c r="H80" s="41"/>
      <c r="I80" s="41"/>
      <c r="J80" s="73"/>
      <c r="K80" s="73"/>
      <c r="L80" s="73"/>
      <c r="M80" s="73"/>
      <c r="N80" s="73"/>
    </row>
    <row r="81" spans="1:14" x14ac:dyDescent="0.25">
      <c r="A81" s="9" t="s">
        <v>136</v>
      </c>
      <c r="B81" s="58">
        <f>+B83+B87+B91</f>
        <v>3067</v>
      </c>
      <c r="C81" s="58">
        <f t="shared" ref="C81:I81" si="201">+C83+C87+C91</f>
        <v>3785</v>
      </c>
      <c r="D81" s="58">
        <f t="shared" si="201"/>
        <v>4237</v>
      </c>
      <c r="E81" s="58">
        <f t="shared" si="201"/>
        <v>5134</v>
      </c>
      <c r="F81" s="58">
        <f t="shared" si="201"/>
        <v>6208</v>
      </c>
      <c r="G81" s="58">
        <f t="shared" si="201"/>
        <v>6679</v>
      </c>
      <c r="H81" s="58">
        <f t="shared" si="201"/>
        <v>8290</v>
      </c>
      <c r="I81" s="58">
        <f t="shared" si="201"/>
        <v>7547</v>
      </c>
      <c r="J81" s="69">
        <f>SUM(J83,J87,J91)</f>
        <v>8741.1062500000007</v>
      </c>
      <c r="K81" s="69">
        <f t="shared" ref="K81:N81" si="202">SUM(K83,K87,K91)</f>
        <v>10062.488765820312</v>
      </c>
      <c r="L81" s="69">
        <f t="shared" si="202"/>
        <v>11418.987377785832</v>
      </c>
      <c r="M81" s="69">
        <f t="shared" si="202"/>
        <v>12900.635697693695</v>
      </c>
      <c r="N81" s="69">
        <f t="shared" si="202"/>
        <v>14507.366891721284</v>
      </c>
    </row>
    <row r="82" spans="1:14" x14ac:dyDescent="0.25">
      <c r="A82" s="42" t="s">
        <v>129</v>
      </c>
      <c r="B82" s="60" t="str">
        <f>IFERROR((B81-A81)/A81,"nm")</f>
        <v>nm</v>
      </c>
      <c r="C82" s="60">
        <f>IFERROR((C81-B81)/B81,"nm")</f>
        <v>0.23410498858819692</v>
      </c>
      <c r="D82" s="60">
        <f t="shared" ref="D82" si="203">IFERROR((D81-C81)/C81,"nm")</f>
        <v>0.11941875825627477</v>
      </c>
      <c r="E82" s="60">
        <f t="shared" ref="E82" si="204">IFERROR((E81-D81)/D81,"nm")</f>
        <v>0.21170639603493038</v>
      </c>
      <c r="F82" s="60">
        <f t="shared" ref="F82" si="205">IFERROR((F81-E81)/E81,"nm")</f>
        <v>0.20919361121932217</v>
      </c>
      <c r="G82" s="60">
        <f t="shared" ref="G82" si="206">IFERROR((G81-F81)/F81,"nm")</f>
        <v>7.5869845360824736E-2</v>
      </c>
      <c r="H82" s="60">
        <f t="shared" ref="H82" si="207">IFERROR((H81-G81)/G81,"nm")</f>
        <v>0.24120377301991316</v>
      </c>
      <c r="I82" s="60">
        <f t="shared" ref="I82" si="208">IFERROR((I81-H81)/H81,"nm")</f>
        <v>-8.9626055488540413E-2</v>
      </c>
      <c r="J82" s="71">
        <f t="shared" ref="J82" si="209">IFERROR((J81-I81)/I81,"nm")</f>
        <v>0.15822263813435811</v>
      </c>
      <c r="K82" s="71">
        <f t="shared" ref="K82" si="210">IFERROR((K81-J81)/J81,"nm")</f>
        <v>0.15116879694950633</v>
      </c>
      <c r="L82" s="71">
        <f t="shared" ref="L82" si="211">IFERROR((L81-K81)/K81,"nm")</f>
        <v>0.13480746597931098</v>
      </c>
      <c r="M82" s="71">
        <f t="shared" ref="M82" si="212">IFERROR((M81-L81)/L81,"nm")</f>
        <v>0.12975303946742411</v>
      </c>
      <c r="N82" s="71">
        <f t="shared" ref="N82" si="213">IFERROR((N81-M81)/M81,"nm")</f>
        <v>0.12454666821688726</v>
      </c>
    </row>
    <row r="83" spans="1:14" x14ac:dyDescent="0.25">
      <c r="A83" s="43" t="s">
        <v>113</v>
      </c>
      <c r="B83" s="58">
        <f>Historicals!B118</f>
        <v>2016</v>
      </c>
      <c r="C83" s="58">
        <f>Historicals!C118</f>
        <v>2599</v>
      </c>
      <c r="D83" s="58">
        <f>Historicals!D118</f>
        <v>2920</v>
      </c>
      <c r="E83" s="58">
        <f>Historicals!E118</f>
        <v>3496</v>
      </c>
      <c r="F83" s="58">
        <f>Historicals!F118</f>
        <v>4262</v>
      </c>
      <c r="G83" s="58">
        <f>Historicals!G118</f>
        <v>4635</v>
      </c>
      <c r="H83" s="58">
        <f>Historicals!H118</f>
        <v>5748</v>
      </c>
      <c r="I83" s="58">
        <f>Historicals!I118</f>
        <v>5416</v>
      </c>
      <c r="J83" s="69">
        <f>I83*(1+J84)</f>
        <v>6370.57</v>
      </c>
      <c r="K83" s="69">
        <f t="shared" ref="K83:N83" si="214">J83*(1+K84)</f>
        <v>7410.7646328125002</v>
      </c>
      <c r="L83" s="69">
        <f t="shared" si="214"/>
        <v>8466.3643684980761</v>
      </c>
      <c r="M83" s="69">
        <f t="shared" si="214"/>
        <v>9632.577122489849</v>
      </c>
      <c r="N83" s="69">
        <f t="shared" si="214"/>
        <v>10932.636976662365</v>
      </c>
    </row>
    <row r="84" spans="1:14" x14ac:dyDescent="0.25">
      <c r="A84" s="42" t="s">
        <v>129</v>
      </c>
      <c r="B84" s="60" t="str">
        <f>IFERROR((B83-A83)/A83,"nm")</f>
        <v>nm</v>
      </c>
      <c r="C84" s="60">
        <f t="shared" ref="C84" si="215">IFERROR((C83-B83)/B83,"nm")</f>
        <v>0.28918650793650796</v>
      </c>
      <c r="D84" s="60">
        <f t="shared" ref="D84" si="216">IFERROR((D83-C83)/C83,"nm")</f>
        <v>0.12350904193920739</v>
      </c>
      <c r="E84" s="60">
        <f t="shared" ref="E84" si="217">IFERROR((E83-D83)/D83,"nm")</f>
        <v>0.19726027397260273</v>
      </c>
      <c r="F84" s="60">
        <f t="shared" ref="F84" si="218">IFERROR((F83-E83)/E83,"nm")</f>
        <v>0.21910755148741418</v>
      </c>
      <c r="G84" s="60">
        <f t="shared" ref="G84" si="219">IFERROR((G83-F83)/F83,"nm")</f>
        <v>8.7517597372125763E-2</v>
      </c>
      <c r="H84" s="60">
        <f t="shared" ref="H84" si="220">IFERROR((H83-G83)/G83,"nm")</f>
        <v>0.24012944983818771</v>
      </c>
      <c r="I84" s="60">
        <f t="shared" ref="I84" si="221">IFERROR((I83-H83)/H83,"nm")</f>
        <v>-5.7759220598469031E-2</v>
      </c>
      <c r="J84" s="84">
        <f>J85+J86</f>
        <v>0.17625000000000002</v>
      </c>
      <c r="K84" s="84">
        <f t="shared" ref="K84:N84" si="222">K85+K86</f>
        <v>0.16328124999999999</v>
      </c>
      <c r="L84" s="84">
        <f t="shared" si="222"/>
        <v>0.14244140624999999</v>
      </c>
      <c r="M84" s="84">
        <f t="shared" si="222"/>
        <v>0.13774658203124998</v>
      </c>
      <c r="N84" s="84">
        <f t="shared" si="222"/>
        <v>0.13496490478515624</v>
      </c>
    </row>
    <row r="85" spans="1:14" x14ac:dyDescent="0.25">
      <c r="A85" s="42" t="s">
        <v>137</v>
      </c>
      <c r="B85" s="59">
        <f>Historicals!B190</f>
        <v>0.28000000000000003</v>
      </c>
      <c r="C85" s="59">
        <f>Historicals!C190</f>
        <v>0.33</v>
      </c>
      <c r="D85" s="59">
        <f>Historicals!D190</f>
        <v>0.18</v>
      </c>
      <c r="E85" s="59">
        <f>Historicals!E190</f>
        <v>0.16</v>
      </c>
      <c r="F85" s="59">
        <f>Historicals!F190</f>
        <v>0.25</v>
      </c>
      <c r="G85" s="59">
        <f>Historicals!G190</f>
        <v>0.12</v>
      </c>
      <c r="H85" s="59">
        <f>Historicals!H190</f>
        <v>0.19</v>
      </c>
      <c r="I85" s="59">
        <f>Historicals!I190</f>
        <v>-0.1</v>
      </c>
      <c r="J85" s="83">
        <f>AVERAGE(B85:I85)</f>
        <v>0.17625000000000002</v>
      </c>
      <c r="K85" s="83">
        <f t="shared" ref="K85:N85" si="223">AVERAGE(C85:J85)</f>
        <v>0.16328124999999999</v>
      </c>
      <c r="L85" s="83">
        <f t="shared" si="223"/>
        <v>0.14244140624999999</v>
      </c>
      <c r="M85" s="83">
        <f t="shared" si="223"/>
        <v>0.13774658203124998</v>
      </c>
      <c r="N85" s="83">
        <f t="shared" si="223"/>
        <v>0.13496490478515624</v>
      </c>
    </row>
    <row r="86" spans="1:14" x14ac:dyDescent="0.25">
      <c r="A86" s="42" t="s">
        <v>138</v>
      </c>
      <c r="B86" s="61" t="str">
        <f>IFERROR(B84-B85, "nm")</f>
        <v>nm</v>
      </c>
      <c r="C86" s="59">
        <f t="shared" ref="C86:D86" si="224">IFERROR(C84-C85, "nm")</f>
        <v>-4.0813492063492052E-2</v>
      </c>
      <c r="D86" s="59">
        <f t="shared" si="224"/>
        <v>-5.6490958060792601E-2</v>
      </c>
      <c r="E86" s="59">
        <f t="shared" ref="E86:I86" si="225">IFERROR(E84-E85, "nm")</f>
        <v>3.7260273972602731E-2</v>
      </c>
      <c r="F86" s="59">
        <f t="shared" si="225"/>
        <v>-3.0892448512585824E-2</v>
      </c>
      <c r="G86" s="59">
        <f t="shared" si="225"/>
        <v>-3.2482402627874232E-2</v>
      </c>
      <c r="H86" s="59">
        <f t="shared" si="225"/>
        <v>5.0129449838187706E-2</v>
      </c>
      <c r="I86" s="59">
        <f t="shared" si="225"/>
        <v>4.2240779401530974E-2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</row>
    <row r="87" spans="1:14" x14ac:dyDescent="0.25">
      <c r="A87" s="43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69">
        <f>I87*(1+J88)</f>
        <v>2165.7149999999997</v>
      </c>
      <c r="K87" s="69">
        <f t="shared" ref="K87:N87" si="226">J87*(1+K88)</f>
        <v>2433.0454453124999</v>
      </c>
      <c r="L87" s="69">
        <f t="shared" si="226"/>
        <v>2719.2134076498414</v>
      </c>
      <c r="M87" s="69">
        <f t="shared" si="226"/>
        <v>3017.8356183502933</v>
      </c>
      <c r="N87" s="69">
        <f t="shared" si="226"/>
        <v>3303.9166358454572</v>
      </c>
    </row>
    <row r="88" spans="1:14" x14ac:dyDescent="0.25">
      <c r="A88" s="42" t="s">
        <v>129</v>
      </c>
      <c r="B88" s="60" t="str">
        <f>IFERROR((B87-A87)/A87,"nm")</f>
        <v>nm</v>
      </c>
      <c r="C88" s="60">
        <f t="shared" ref="C88" si="227">IFERROR((C87-B87)/B87,"nm")</f>
        <v>0.14054054054054055</v>
      </c>
      <c r="D88" s="60">
        <f t="shared" ref="D88" si="228">IFERROR((D87-C87)/C87,"nm")</f>
        <v>0.12606635071090047</v>
      </c>
      <c r="E88" s="60">
        <f t="shared" ref="E88" si="229">IFERROR((E87-D87)/D87,"nm")</f>
        <v>0.26936026936026936</v>
      </c>
      <c r="F88" s="60">
        <f t="shared" ref="F88" si="230">IFERROR((F87-E87)/E87,"nm")</f>
        <v>0.19893899204244031</v>
      </c>
      <c r="G88" s="60">
        <f t="shared" ref="G88" si="231">IFERROR((G87-F87)/F87,"nm")</f>
        <v>4.8672566371681415E-2</v>
      </c>
      <c r="H88" s="60">
        <f t="shared" ref="H88" si="232">IFERROR((H87-G87)/G87,"nm")</f>
        <v>0.2378691983122363</v>
      </c>
      <c r="I88" s="60">
        <f t="shared" ref="I88" si="233">IFERROR((I87-H87)/H87,"nm")</f>
        <v>-0.17426501917341286</v>
      </c>
      <c r="J88" s="71">
        <f>J89+J90</f>
        <v>0.11749999999999999</v>
      </c>
      <c r="K88" s="71">
        <f t="shared" ref="K88:N88" si="234">K89+K90</f>
        <v>0.12343749999999998</v>
      </c>
      <c r="L88" s="71">
        <f t="shared" si="234"/>
        <v>0.11761718749999998</v>
      </c>
      <c r="M88" s="71">
        <f t="shared" si="234"/>
        <v>0.10981933593749998</v>
      </c>
      <c r="N88" s="71">
        <f t="shared" si="234"/>
        <v>9.4796752929687506E-2</v>
      </c>
    </row>
    <row r="89" spans="1:14" x14ac:dyDescent="0.25">
      <c r="A89" s="42" t="s">
        <v>137</v>
      </c>
      <c r="B89" s="59">
        <f>Historicals!B191</f>
        <v>7.0000000000000007E-2</v>
      </c>
      <c r="C89" s="59">
        <f>Historicals!C191</f>
        <v>0.17</v>
      </c>
      <c r="D89" s="59">
        <f>Historicals!D191</f>
        <v>0.18</v>
      </c>
      <c r="E89" s="59">
        <f>Historicals!E191</f>
        <v>0.23</v>
      </c>
      <c r="F89" s="59">
        <f>Historicals!F191</f>
        <v>0.23</v>
      </c>
      <c r="G89" s="59">
        <f>Historicals!G191</f>
        <v>0.08</v>
      </c>
      <c r="H89" s="59">
        <f>Historicals!H191</f>
        <v>0.19</v>
      </c>
      <c r="I89" s="59">
        <f>Historicals!I191</f>
        <v>-0.21</v>
      </c>
      <c r="J89" s="83">
        <f>AVERAGE(B89:I89)</f>
        <v>0.11749999999999999</v>
      </c>
      <c r="K89" s="83">
        <f t="shared" ref="K89:N89" si="235">AVERAGE(C89:J89)</f>
        <v>0.12343749999999998</v>
      </c>
      <c r="L89" s="83">
        <f t="shared" si="235"/>
        <v>0.11761718749999998</v>
      </c>
      <c r="M89" s="83">
        <f t="shared" si="235"/>
        <v>0.10981933593749998</v>
      </c>
      <c r="N89" s="83">
        <f t="shared" si="235"/>
        <v>9.4796752929687506E-2</v>
      </c>
    </row>
    <row r="90" spans="1:14" x14ac:dyDescent="0.25">
      <c r="A90" s="42" t="s">
        <v>138</v>
      </c>
      <c r="B90" s="61" t="str">
        <f>IFERROR(B88-B89, "nm")</f>
        <v>nm</v>
      </c>
      <c r="C90" s="61">
        <f t="shared" ref="C90:I90" si="236">IFERROR(C88-C89, "nm")</f>
        <v>-2.9459459459459464E-2</v>
      </c>
      <c r="D90" s="61">
        <f t="shared" si="236"/>
        <v>-5.3933649289099522E-2</v>
      </c>
      <c r="E90" s="61">
        <f t="shared" si="236"/>
        <v>3.9360269360269345E-2</v>
      </c>
      <c r="F90" s="61">
        <f t="shared" si="236"/>
        <v>-3.10610079575597E-2</v>
      </c>
      <c r="G90" s="61">
        <f t="shared" si="236"/>
        <v>-3.1327433628318586E-2</v>
      </c>
      <c r="H90" s="61">
        <f t="shared" si="236"/>
        <v>4.7869198312236294E-2</v>
      </c>
      <c r="I90" s="61">
        <f t="shared" si="236"/>
        <v>3.5734980826587132E-2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</row>
    <row r="91" spans="1:14" x14ac:dyDescent="0.25">
      <c r="A91" s="43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69">
        <f>I91*(1+J92)</f>
        <v>204.82124999999999</v>
      </c>
      <c r="K91" s="69">
        <f t="shared" ref="K91:N91" si="237">J91*(1+K92)</f>
        <v>218.67868769531248</v>
      </c>
      <c r="L91" s="69">
        <f t="shared" si="237"/>
        <v>233.40960163791271</v>
      </c>
      <c r="M91" s="69">
        <f t="shared" si="237"/>
        <v>250.22295685355388</v>
      </c>
      <c r="N91" s="69">
        <f t="shared" si="237"/>
        <v>270.81327921346269</v>
      </c>
    </row>
    <row r="92" spans="1:14" x14ac:dyDescent="0.25">
      <c r="A92" s="42" t="s">
        <v>129</v>
      </c>
      <c r="B92" s="60" t="str">
        <f>IFERROR((B91-A91)/A91,"nm")</f>
        <v>nm</v>
      </c>
      <c r="C92" s="60">
        <f t="shared" ref="C92" si="238">IFERROR((C91-B91)/B91,"nm")</f>
        <v>3.968253968253968E-2</v>
      </c>
      <c r="D92" s="60">
        <f t="shared" ref="D92" si="239">IFERROR((D91-C91)/C91,"nm")</f>
        <v>-1.5267175572519083E-2</v>
      </c>
      <c r="E92" s="60">
        <f t="shared" ref="E92" si="240">IFERROR((E91-D91)/D91,"nm")</f>
        <v>7.7519379844961239E-3</v>
      </c>
      <c r="F92" s="60">
        <f t="shared" ref="F92" si="241">IFERROR((F91-E91)/E91,"nm")</f>
        <v>6.1538461538461542E-2</v>
      </c>
      <c r="G92" s="60">
        <f t="shared" ref="G92" si="242">IFERROR((G91-F91)/F91,"nm")</f>
        <v>7.2463768115942032E-2</v>
      </c>
      <c r="H92" s="60">
        <f t="shared" ref="H92" si="243">IFERROR((H91-G91)/G91,"nm")</f>
        <v>0.31756756756756754</v>
      </c>
      <c r="I92" s="60">
        <f t="shared" ref="I92" si="244">IFERROR((I91-H91)/H91,"nm")</f>
        <v>-1.0256410256410256E-2</v>
      </c>
      <c r="J92" s="84">
        <f>J93+J94</f>
        <v>6.1250000000000006E-2</v>
      </c>
      <c r="K92" s="84">
        <f t="shared" ref="K92:N92" si="245">K93+K94</f>
        <v>6.7656250000000001E-2</v>
      </c>
      <c r="L92" s="84">
        <f t="shared" si="245"/>
        <v>6.7363281250000004E-2</v>
      </c>
      <c r="M92" s="84">
        <f t="shared" si="245"/>
        <v>7.2033691406250003E-2</v>
      </c>
      <c r="N92" s="84">
        <f t="shared" si="245"/>
        <v>8.2287902832031259E-2</v>
      </c>
    </row>
    <row r="93" spans="1:14" x14ac:dyDescent="0.25">
      <c r="A93" s="42" t="s">
        <v>137</v>
      </c>
      <c r="B93" s="59">
        <f>Historicals!B192</f>
        <v>0.01</v>
      </c>
      <c r="C93" s="59">
        <f>Historicals!C192</f>
        <v>7.0000000000000007E-2</v>
      </c>
      <c r="D93" s="59">
        <f>Historicals!D192</f>
        <v>0.03</v>
      </c>
      <c r="E93" s="59">
        <f>Historicals!E192</f>
        <v>-0.01</v>
      </c>
      <c r="F93" s="59">
        <f>Historicals!F192</f>
        <v>0.08</v>
      </c>
      <c r="G93" s="59">
        <f>Historicals!G192</f>
        <v>0.11</v>
      </c>
      <c r="H93" s="59">
        <f>Historicals!H192</f>
        <v>0.26</v>
      </c>
      <c r="I93" s="59">
        <f>Historicals!I192</f>
        <v>-0.06</v>
      </c>
      <c r="J93" s="83">
        <f>AVERAGE(B93:I93)</f>
        <v>6.1250000000000006E-2</v>
      </c>
      <c r="K93" s="83">
        <f t="shared" ref="K93:N93" si="246">AVERAGE(C93:J93)</f>
        <v>6.7656250000000001E-2</v>
      </c>
      <c r="L93" s="83">
        <f t="shared" si="246"/>
        <v>6.7363281250000004E-2</v>
      </c>
      <c r="M93" s="83">
        <f t="shared" si="246"/>
        <v>7.2033691406250003E-2</v>
      </c>
      <c r="N93" s="83">
        <f t="shared" si="246"/>
        <v>8.2287902832031259E-2</v>
      </c>
    </row>
    <row r="94" spans="1:14" x14ac:dyDescent="0.25">
      <c r="A94" s="42" t="s">
        <v>138</v>
      </c>
      <c r="B94" s="61" t="str">
        <f>IFERROR(B92-B93, "nm")</f>
        <v>nm</v>
      </c>
      <c r="C94" s="61">
        <f t="shared" ref="C94:I94" si="247">IFERROR(C92-C93, "nm")</f>
        <v>-3.0317460317460326E-2</v>
      </c>
      <c r="D94" s="61">
        <f t="shared" si="247"/>
        <v>-4.5267175572519081E-2</v>
      </c>
      <c r="E94" s="61">
        <f t="shared" si="247"/>
        <v>1.7751937984496126E-2</v>
      </c>
      <c r="F94" s="61">
        <f t="shared" si="247"/>
        <v>-1.846153846153846E-2</v>
      </c>
      <c r="G94" s="61">
        <f t="shared" si="247"/>
        <v>-3.7536231884057969E-2</v>
      </c>
      <c r="H94" s="61">
        <f t="shared" si="247"/>
        <v>5.7567567567567535E-2</v>
      </c>
      <c r="I94" s="61">
        <f t="shared" si="247"/>
        <v>4.9743589743589743E-2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</row>
    <row r="95" spans="1:14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69">
        <f>J81*J97</f>
        <v>2786.6836673512653</v>
      </c>
      <c r="K95" s="69">
        <f t="shared" ref="K95:N95" si="248">K81*K97</f>
        <v>3207.9432848235947</v>
      </c>
      <c r="L95" s="69">
        <f t="shared" si="248"/>
        <v>3640.3979900560103</v>
      </c>
      <c r="M95" s="69">
        <f t="shared" si="248"/>
        <v>4112.7506941368792</v>
      </c>
      <c r="N95" s="69">
        <f t="shared" si="248"/>
        <v>4624.9800902983179</v>
      </c>
    </row>
    <row r="96" spans="1:14" x14ac:dyDescent="0.25">
      <c r="A96" s="44" t="s">
        <v>129</v>
      </c>
      <c r="B96" s="60" t="str">
        <f>IFERROR((B95-A95)/A95,"nm")</f>
        <v>nm</v>
      </c>
      <c r="C96" s="60">
        <f t="shared" ref="C96" si="249">IFERROR((C95-B95)/B95,"nm")</f>
        <v>0.3666987487969201</v>
      </c>
      <c r="D96" s="60">
        <f t="shared" ref="D96" si="250">IFERROR((D95-C95)/C95,"nm")</f>
        <v>9.929577464788733E-2</v>
      </c>
      <c r="E96" s="60">
        <f t="shared" ref="E96" si="251">IFERROR((E95-D95)/D95,"nm")</f>
        <v>0.1934657270980141</v>
      </c>
      <c r="F96" s="60">
        <f t="shared" ref="F96" si="252">IFERROR((F95-E95)/E95,"nm")</f>
        <v>0.3022007514761138</v>
      </c>
      <c r="G96" s="60">
        <f t="shared" ref="G96" si="253">IFERROR((G95-F95)/F95,"nm")</f>
        <v>4.4517724649629019E-2</v>
      </c>
      <c r="H96" s="60">
        <f t="shared" ref="H96" si="254">IFERROR((H95-G95)/G95,"nm")</f>
        <v>0.29794790844514601</v>
      </c>
      <c r="I96" s="60">
        <f t="shared" ref="I96" si="255">IFERROR((I95-H95)/H95,"nm")</f>
        <v>-0.26847065977500761</v>
      </c>
      <c r="J96" s="71">
        <f t="shared" ref="J96" si="256">IFERROR((J95-I95)/I95,"nm")</f>
        <v>0.15822263813435797</v>
      </c>
      <c r="K96" s="71">
        <f t="shared" ref="K96" si="257">IFERROR((K95-J95)/J95,"nm")</f>
        <v>0.15116879694950647</v>
      </c>
      <c r="L96" s="71">
        <f t="shared" ref="L96" si="258">IFERROR((L95-K95)/K95,"nm")</f>
        <v>0.1348074659793109</v>
      </c>
      <c r="M96" s="71">
        <f t="shared" ref="M96" si="259">IFERROR((M95-L95)/L95,"nm")</f>
        <v>0.12975303946742414</v>
      </c>
      <c r="N96" s="71">
        <f t="shared" ref="N96" si="260">IFERROR((N95-M95)/M95,"nm")</f>
        <v>0.12454666821688726</v>
      </c>
    </row>
    <row r="97" spans="1:14" x14ac:dyDescent="0.25">
      <c r="A97" s="44" t="s">
        <v>131</v>
      </c>
      <c r="B97" s="59">
        <f>IFERROR(B95/B$81, "nm")</f>
        <v>0.33876752526899251</v>
      </c>
      <c r="C97" s="59">
        <f t="shared" ref="C97:I97" si="261">IFERROR(C95/C$81, "nm")</f>
        <v>0.37516512549537651</v>
      </c>
      <c r="D97" s="59">
        <f t="shared" si="261"/>
        <v>0.36842105263157893</v>
      </c>
      <c r="E97" s="59">
        <f t="shared" si="261"/>
        <v>0.36287495130502534</v>
      </c>
      <c r="F97" s="59">
        <f t="shared" si="261"/>
        <v>0.3907860824742268</v>
      </c>
      <c r="G97" s="59">
        <f t="shared" si="261"/>
        <v>0.37939811349004343</v>
      </c>
      <c r="H97" s="59">
        <f t="shared" si="261"/>
        <v>0.39674306393244874</v>
      </c>
      <c r="I97" s="59">
        <f t="shared" si="261"/>
        <v>0.31880217304889358</v>
      </c>
      <c r="J97" s="85">
        <f>I97</f>
        <v>0.31880217304889358</v>
      </c>
      <c r="K97" s="85">
        <f t="shared" ref="K97:N97" si="262">J97</f>
        <v>0.31880217304889358</v>
      </c>
      <c r="L97" s="85">
        <f t="shared" si="262"/>
        <v>0.31880217304889358</v>
      </c>
      <c r="M97" s="85">
        <f t="shared" si="262"/>
        <v>0.31880217304889358</v>
      </c>
      <c r="N97" s="85">
        <f t="shared" si="262"/>
        <v>0.31880217304889358</v>
      </c>
    </row>
    <row r="98" spans="1:14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69">
        <f>J81*J100</f>
        <v>47.487128163508686</v>
      </c>
      <c r="K98" s="69">
        <f t="shared" ref="K98:N98" si="263">K81*K100</f>
        <v>54.665700198573312</v>
      </c>
      <c r="L98" s="69">
        <f t="shared" si="263"/>
        <v>62.035044718327697</v>
      </c>
      <c r="M98" s="69">
        <f t="shared" si="263"/>
        <v>70.084280324028285</v>
      </c>
      <c r="N98" s="69">
        <f t="shared" si="263"/>
        <v>78.813043932764359</v>
      </c>
    </row>
    <row r="99" spans="1:14" x14ac:dyDescent="0.25">
      <c r="A99" s="44" t="s">
        <v>129</v>
      </c>
      <c r="B99" s="60" t="str">
        <f>IFERROR((B98-A98)/A98,"nm")</f>
        <v>nm</v>
      </c>
      <c r="C99" s="60">
        <f t="shared" ref="C99" si="264">IFERROR((C98-B98)/B98,"nm")</f>
        <v>4.3478260869565216E-2</v>
      </c>
      <c r="D99" s="60">
        <f t="shared" ref="D99" si="265">IFERROR((D98-C98)/C98,"nm")</f>
        <v>0.125</v>
      </c>
      <c r="E99" s="60">
        <f t="shared" ref="E99" si="266">IFERROR((E98-D98)/D98,"nm")</f>
        <v>3.7037037037037035E-2</v>
      </c>
      <c r="F99" s="60">
        <f t="shared" ref="F99" si="267">IFERROR((F98-E98)/E98,"nm")</f>
        <v>-0.10714285714285714</v>
      </c>
      <c r="G99" s="60">
        <f t="shared" ref="G99" si="268">IFERROR((G98-F98)/F98,"nm")</f>
        <v>-0.12</v>
      </c>
      <c r="H99" s="60">
        <f t="shared" ref="H99" si="269">IFERROR((H98-G98)/G98,"nm")</f>
        <v>4.5454545454545456E-2</v>
      </c>
      <c r="I99" s="60">
        <f t="shared" ref="I99" si="270">IFERROR((I98-H98)/H98,"nm")</f>
        <v>-0.10869565217391304</v>
      </c>
      <c r="J99" s="71">
        <f t="shared" ref="J99" si="271">IFERROR((J98-I98)/I98,"nm")</f>
        <v>0.15822263813435819</v>
      </c>
      <c r="K99" s="71">
        <f t="shared" ref="K99" si="272">IFERROR((K98-J98)/J98,"nm")</f>
        <v>0.15116879694950627</v>
      </c>
      <c r="L99" s="71">
        <f t="shared" ref="L99" si="273">IFERROR((L98-K98)/K98,"nm")</f>
        <v>0.13480746597931098</v>
      </c>
      <c r="M99" s="71">
        <f t="shared" ref="M99" si="274">IFERROR((M98-L98)/L98,"nm")</f>
        <v>0.12975303946742403</v>
      </c>
      <c r="N99" s="71">
        <f t="shared" ref="N99" si="275">IFERROR((N98-M98)/M98,"nm")</f>
        <v>0.1245466682168873</v>
      </c>
    </row>
    <row r="100" spans="1:14" x14ac:dyDescent="0.25">
      <c r="A100" s="44" t="s">
        <v>133</v>
      </c>
      <c r="B100" s="59">
        <f>IFERROR(B98/B$81, "nm")</f>
        <v>1.4998369742419302E-2</v>
      </c>
      <c r="C100" s="59">
        <f t="shared" ref="C100:I100" si="276">IFERROR(C98/C$81, "nm")</f>
        <v>1.2681638044914135E-2</v>
      </c>
      <c r="D100" s="59">
        <f t="shared" si="276"/>
        <v>1.2744866650932263E-2</v>
      </c>
      <c r="E100" s="59">
        <f t="shared" si="276"/>
        <v>1.090767432800935E-2</v>
      </c>
      <c r="F100" s="59">
        <f t="shared" si="276"/>
        <v>8.0541237113402053E-3</v>
      </c>
      <c r="G100" s="59">
        <f t="shared" si="276"/>
        <v>6.5878125467884411E-3</v>
      </c>
      <c r="H100" s="59">
        <f t="shared" si="276"/>
        <v>5.5488540410132689E-3</v>
      </c>
      <c r="I100" s="59">
        <f t="shared" si="276"/>
        <v>5.4326222340002651E-3</v>
      </c>
      <c r="J100" s="70">
        <f>I100</f>
        <v>5.4326222340002651E-3</v>
      </c>
      <c r="K100" s="70">
        <f t="shared" ref="K100:N100" si="277">J100</f>
        <v>5.4326222340002651E-3</v>
      </c>
      <c r="L100" s="70">
        <f t="shared" si="277"/>
        <v>5.4326222340002651E-3</v>
      </c>
      <c r="M100" s="70">
        <f t="shared" si="277"/>
        <v>5.4326222340002651E-3</v>
      </c>
      <c r="N100" s="70">
        <f t="shared" si="277"/>
        <v>5.4326222340002651E-3</v>
      </c>
    </row>
    <row r="101" spans="1:14" x14ac:dyDescent="0.25">
      <c r="A101" s="9" t="s">
        <v>134</v>
      </c>
      <c r="B101" s="1">
        <f>B95-B98</f>
        <v>993</v>
      </c>
      <c r="C101" s="1">
        <f t="shared" ref="C101:I101" si="278">C95-C98</f>
        <v>1372</v>
      </c>
      <c r="D101" s="1">
        <f t="shared" si="278"/>
        <v>1507</v>
      </c>
      <c r="E101" s="1">
        <f t="shared" si="278"/>
        <v>1807</v>
      </c>
      <c r="F101" s="1">
        <f t="shared" si="278"/>
        <v>2376</v>
      </c>
      <c r="G101" s="1">
        <f t="shared" si="278"/>
        <v>2490</v>
      </c>
      <c r="H101" s="1">
        <f t="shared" si="278"/>
        <v>3243</v>
      </c>
      <c r="I101" s="1">
        <f t="shared" si="278"/>
        <v>2365</v>
      </c>
      <c r="J101" s="69">
        <f>J95-J98</f>
        <v>2739.1965391877566</v>
      </c>
      <c r="K101" s="69">
        <f t="shared" ref="K101:N101" si="279">K95-K98</f>
        <v>3153.2775846250215</v>
      </c>
      <c r="L101" s="69">
        <f t="shared" si="279"/>
        <v>3578.3629453376825</v>
      </c>
      <c r="M101" s="69">
        <f t="shared" si="279"/>
        <v>4042.6664138128508</v>
      </c>
      <c r="N101" s="69">
        <f t="shared" si="279"/>
        <v>4546.1670463655537</v>
      </c>
    </row>
    <row r="102" spans="1:14" x14ac:dyDescent="0.25">
      <c r="A102" s="44" t="s">
        <v>129</v>
      </c>
      <c r="B102" s="60" t="str">
        <f>IFERROR((B101-A101)/A101,"nm")</f>
        <v>nm</v>
      </c>
      <c r="C102" s="60">
        <f t="shared" ref="C102" si="280">IFERROR((C101-B101)/B101,"nm")</f>
        <v>0.38167170191339378</v>
      </c>
      <c r="D102" s="60">
        <f t="shared" ref="D102" si="281">IFERROR((D101-C101)/C101,"nm")</f>
        <v>9.8396501457725952E-2</v>
      </c>
      <c r="E102" s="60">
        <f t="shared" ref="E102" si="282">IFERROR((E101-D101)/D101,"nm")</f>
        <v>0.19907100199071001</v>
      </c>
      <c r="F102" s="60">
        <f t="shared" ref="F102" si="283">IFERROR((F101-E101)/E101,"nm")</f>
        <v>0.31488655229662421</v>
      </c>
      <c r="G102" s="60">
        <f t="shared" ref="G102" si="284">IFERROR((G101-F101)/F101,"nm")</f>
        <v>4.7979797979797977E-2</v>
      </c>
      <c r="H102" s="60">
        <f t="shared" ref="H102" si="285">IFERROR((H101-G101)/G101,"nm")</f>
        <v>0.30240963855421688</v>
      </c>
      <c r="I102" s="60">
        <f t="shared" ref="I102" si="286">IFERROR((I101-H101)/H101,"nm")</f>
        <v>-0.27073697193956214</v>
      </c>
      <c r="J102" s="84">
        <f t="shared" ref="J102" si="287">IFERROR((J101-I101)/I101,"nm")</f>
        <v>0.15822263813435797</v>
      </c>
      <c r="K102" s="84">
        <f t="shared" ref="K102" si="288">IFERROR((K101-J101)/J101,"nm")</f>
        <v>0.15116879694950652</v>
      </c>
      <c r="L102" s="84">
        <f t="shared" ref="L102" si="289">IFERROR((L101-K101)/K101,"nm")</f>
        <v>0.13480746597931081</v>
      </c>
      <c r="M102" s="84">
        <f t="shared" ref="M102" si="290">IFERROR((M101-L101)/L101,"nm")</f>
        <v>0.12975303946742411</v>
      </c>
      <c r="N102" s="84">
        <f t="shared" ref="N102" si="291">IFERROR((N101-M101)/M101,"nm")</f>
        <v>0.12454666821688733</v>
      </c>
    </row>
    <row r="103" spans="1:14" x14ac:dyDescent="0.25">
      <c r="A103" s="44" t="s">
        <v>131</v>
      </c>
      <c r="B103" s="59">
        <f>IFERROR(B101/B$81, "nm")</f>
        <v>0.3237691555265732</v>
      </c>
      <c r="C103" s="59">
        <f t="shared" ref="C103:I103" si="292">IFERROR(C101/C$81, "nm")</f>
        <v>0.36248348745046233</v>
      </c>
      <c r="D103" s="59">
        <f t="shared" si="292"/>
        <v>0.35567618598064671</v>
      </c>
      <c r="E103" s="59">
        <f t="shared" si="292"/>
        <v>0.35196727697701596</v>
      </c>
      <c r="F103" s="59">
        <f t="shared" si="292"/>
        <v>0.38273195876288657</v>
      </c>
      <c r="G103" s="59">
        <f t="shared" si="292"/>
        <v>0.37281030094325496</v>
      </c>
      <c r="H103" s="59">
        <f t="shared" si="292"/>
        <v>0.39119420989143544</v>
      </c>
      <c r="I103" s="59">
        <f t="shared" si="292"/>
        <v>0.31336955081489332</v>
      </c>
      <c r="J103" s="85">
        <f>I103</f>
        <v>0.31336955081489332</v>
      </c>
      <c r="K103" s="85">
        <f t="shared" ref="K103:N103" si="293">J103</f>
        <v>0.31336955081489332</v>
      </c>
      <c r="L103" s="85">
        <f t="shared" si="293"/>
        <v>0.31336955081489332</v>
      </c>
      <c r="M103" s="85">
        <f t="shared" si="293"/>
        <v>0.31336955081489332</v>
      </c>
      <c r="N103" s="85">
        <f t="shared" si="293"/>
        <v>0.31336955081489332</v>
      </c>
    </row>
    <row r="104" spans="1:14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69">
        <f>J81*J106</f>
        <v>90.341365774479925</v>
      </c>
      <c r="K104" s="69">
        <f t="shared" ref="K104:N104" si="294">K81*K106</f>
        <v>103.99816135338337</v>
      </c>
      <c r="L104" s="69">
        <f t="shared" si="294"/>
        <v>118.01788995194049</v>
      </c>
      <c r="M104" s="69">
        <f t="shared" si="294"/>
        <v>133.33106988473673</v>
      </c>
      <c r="N104" s="69">
        <f t="shared" si="294"/>
        <v>149.93701040867367</v>
      </c>
    </row>
    <row r="105" spans="1:14" x14ac:dyDescent="0.25">
      <c r="A105" s="44" t="s">
        <v>129</v>
      </c>
      <c r="B105" s="60" t="str">
        <f>IFERROR((B104-A104)/A104,"nm")</f>
        <v>nm</v>
      </c>
      <c r="C105" s="60">
        <f t="shared" ref="C105" si="295">IFERROR((C104-B104)/B104,"nm")</f>
        <v>-0.36231884057971014</v>
      </c>
      <c r="D105" s="60">
        <f t="shared" ref="D105" si="296">IFERROR((D104-C104)/C104,"nm")</f>
        <v>0.15909090909090909</v>
      </c>
      <c r="E105" s="60">
        <f t="shared" ref="E105" si="297">IFERROR((E104-D104)/D104,"nm")</f>
        <v>0.49019607843137253</v>
      </c>
      <c r="F105" s="60">
        <f t="shared" ref="F105" si="298">IFERROR((F104-E104)/E104,"nm")</f>
        <v>-0.35526315789473684</v>
      </c>
      <c r="G105" s="60">
        <f t="shared" ref="G105" si="299">IFERROR((G104-F104)/F104,"nm")</f>
        <v>-0.42857142857142855</v>
      </c>
      <c r="H105" s="60">
        <f t="shared" ref="H105" si="300">IFERROR((H104-G104)/G104,"nm")</f>
        <v>2.3571428571428572</v>
      </c>
      <c r="I105" s="60">
        <f t="shared" ref="I105" si="301">IFERROR((I104-H104)/H104,"nm")</f>
        <v>-0.1702127659574468</v>
      </c>
      <c r="J105" s="71">
        <f t="shared" ref="J105" si="302">IFERROR((J104-I104)/I104,"nm")</f>
        <v>0.15822263813435802</v>
      </c>
      <c r="K105" s="71">
        <f t="shared" ref="K105" si="303">IFERROR((K104-J104)/J104,"nm")</f>
        <v>0.15116879694950638</v>
      </c>
      <c r="L105" s="71">
        <f t="shared" ref="L105" si="304">IFERROR((L104-K104)/K104,"nm")</f>
        <v>0.13480746597931098</v>
      </c>
      <c r="M105" s="71">
        <f t="shared" ref="M105" si="305">IFERROR((M104-L104)/L104,"nm")</f>
        <v>0.12975303946742409</v>
      </c>
      <c r="N105" s="71">
        <f t="shared" ref="N105" si="306">IFERROR((N104-M104)/M104,"nm")</f>
        <v>0.12454666821688742</v>
      </c>
    </row>
    <row r="106" spans="1:14" x14ac:dyDescent="0.25">
      <c r="A106" s="44" t="s">
        <v>133</v>
      </c>
      <c r="B106" s="59">
        <f>IFERROR(B104/B$81, "nm")</f>
        <v>2.2497554613628953E-2</v>
      </c>
      <c r="C106" s="59">
        <f t="shared" ref="C106:I106" si="307">IFERROR(C104/C$81, "nm")</f>
        <v>1.1624834874504624E-2</v>
      </c>
      <c r="D106" s="59">
        <f t="shared" si="307"/>
        <v>1.2036818503658248E-2</v>
      </c>
      <c r="E106" s="59">
        <f t="shared" si="307"/>
        <v>1.4803272302298403E-2</v>
      </c>
      <c r="F106" s="59">
        <f t="shared" si="307"/>
        <v>7.8930412371134018E-3</v>
      </c>
      <c r="G106" s="59">
        <f t="shared" si="307"/>
        <v>4.1922443479562805E-3</v>
      </c>
      <c r="H106" s="59">
        <f t="shared" si="307"/>
        <v>1.1338962605548853E-2</v>
      </c>
      <c r="I106" s="59">
        <f t="shared" si="307"/>
        <v>1.0335232542732211E-2</v>
      </c>
      <c r="J106" s="70">
        <f>I106</f>
        <v>1.0335232542732211E-2</v>
      </c>
      <c r="K106" s="70">
        <f t="shared" ref="K106:N106" si="308">J106</f>
        <v>1.0335232542732211E-2</v>
      </c>
      <c r="L106" s="70">
        <f t="shared" si="308"/>
        <v>1.0335232542732211E-2</v>
      </c>
      <c r="M106" s="70">
        <f t="shared" si="308"/>
        <v>1.0335232542732211E-2</v>
      </c>
      <c r="N106" s="70">
        <f t="shared" si="308"/>
        <v>1.0335232542732211E-2</v>
      </c>
    </row>
    <row r="107" spans="1:14" x14ac:dyDescent="0.25">
      <c r="A107" s="66" t="s">
        <v>146</v>
      </c>
      <c r="B107" s="68">
        <f>Historicals!B149</f>
        <v>254</v>
      </c>
      <c r="C107" s="68">
        <f>Historicals!C149</f>
        <v>234</v>
      </c>
      <c r="D107" s="68">
        <f>Historicals!D149</f>
        <v>225</v>
      </c>
      <c r="E107" s="68">
        <f>Historicals!E149</f>
        <v>256</v>
      </c>
      <c r="F107" s="68">
        <f>Historicals!F149</f>
        <v>237</v>
      </c>
      <c r="G107" s="68">
        <f>Historicals!G149</f>
        <v>214</v>
      </c>
      <c r="H107" s="68">
        <f>Historicals!H149</f>
        <v>288</v>
      </c>
      <c r="I107" s="68">
        <f>Historicals!I149</f>
        <v>303</v>
      </c>
      <c r="J107" s="125">
        <f>J81*J109</f>
        <v>350.9414593547105</v>
      </c>
      <c r="K107" s="125">
        <f t="shared" ref="K107:N107" si="309">K81*K109</f>
        <v>403.99285756506617</v>
      </c>
      <c r="L107" s="125">
        <f t="shared" si="309"/>
        <v>458.45411096715344</v>
      </c>
      <c r="M107" s="125">
        <f t="shared" si="309"/>
        <v>517.93992532147729</v>
      </c>
      <c r="N107" s="125">
        <f t="shared" si="309"/>
        <v>582.44761735677071</v>
      </c>
    </row>
    <row r="108" spans="1:14" x14ac:dyDescent="0.25">
      <c r="A108" s="65" t="s">
        <v>129</v>
      </c>
      <c r="B108" s="60" t="str">
        <f>IFERROR((B107-A107)/A107,"nm")</f>
        <v>nm</v>
      </c>
      <c r="C108" s="60">
        <f t="shared" ref="C108:I108" si="310">IFERROR((C107-B107)/B107,"nm")</f>
        <v>-7.874015748031496E-2</v>
      </c>
      <c r="D108" s="60">
        <f t="shared" si="310"/>
        <v>-3.8461538461538464E-2</v>
      </c>
      <c r="E108" s="60">
        <f t="shared" si="310"/>
        <v>0.13777777777777778</v>
      </c>
      <c r="F108" s="60">
        <f t="shared" si="310"/>
        <v>-7.421875E-2</v>
      </c>
      <c r="G108" s="60">
        <f t="shared" si="310"/>
        <v>-9.7046413502109699E-2</v>
      </c>
      <c r="H108" s="60">
        <f t="shared" si="310"/>
        <v>0.34579439252336447</v>
      </c>
      <c r="I108" s="60">
        <f t="shared" si="310"/>
        <v>5.2083333333333336E-2</v>
      </c>
      <c r="J108" s="84">
        <f t="shared" ref="J108" si="311">IFERROR((J107-I107)/I107,"nm")</f>
        <v>0.15822263813435811</v>
      </c>
      <c r="K108" s="84">
        <f t="shared" ref="K108" si="312">IFERROR((K107-J107)/J107,"nm")</f>
        <v>0.15116879694950636</v>
      </c>
      <c r="L108" s="84">
        <f t="shared" ref="L108" si="313">IFERROR((L107-K107)/K107,"nm")</f>
        <v>0.13480746597931093</v>
      </c>
      <c r="M108" s="84">
        <f t="shared" ref="M108" si="314">IFERROR((M107-L107)/L107,"nm")</f>
        <v>0.129753039467424</v>
      </c>
      <c r="N108" s="84">
        <f t="shared" ref="N108" si="315">IFERROR((N107-M107)/M107,"nm")</f>
        <v>0.1245466682168873</v>
      </c>
    </row>
    <row r="109" spans="1:14" x14ac:dyDescent="0.25">
      <c r="A109" s="65" t="s">
        <v>133</v>
      </c>
      <c r="B109" s="59">
        <f>IFERROR(B107/B$81, "nm")</f>
        <v>8.2817085099445714E-2</v>
      </c>
      <c r="C109" s="59">
        <f t="shared" ref="C109:I109" si="316">IFERROR(C107/C$81, "nm")</f>
        <v>6.1822985468956405E-2</v>
      </c>
      <c r="D109" s="59">
        <f t="shared" si="316"/>
        <v>5.31036110455511E-2</v>
      </c>
      <c r="E109" s="59">
        <f t="shared" si="316"/>
        <v>4.9863654070899883E-2</v>
      </c>
      <c r="F109" s="59">
        <f t="shared" si="316"/>
        <v>3.817654639175258E-2</v>
      </c>
      <c r="G109" s="59">
        <f t="shared" si="316"/>
        <v>3.2040724659380147E-2</v>
      </c>
      <c r="H109" s="59">
        <f t="shared" si="316"/>
        <v>3.4740651387213509E-2</v>
      </c>
      <c r="I109" s="59">
        <f t="shared" si="316"/>
        <v>4.0148403339075128E-2</v>
      </c>
      <c r="J109" s="86">
        <f>I109</f>
        <v>4.0148403339075128E-2</v>
      </c>
      <c r="K109" s="86">
        <f t="shared" ref="K109:N109" si="317">J109</f>
        <v>4.0148403339075128E-2</v>
      </c>
      <c r="L109" s="86">
        <f t="shared" si="317"/>
        <v>4.0148403339075128E-2</v>
      </c>
      <c r="M109" s="86">
        <f t="shared" si="317"/>
        <v>4.0148403339075128E-2</v>
      </c>
      <c r="N109" s="86">
        <f t="shared" si="317"/>
        <v>4.0148403339075128E-2</v>
      </c>
    </row>
    <row r="110" spans="1:14" x14ac:dyDescent="0.25">
      <c r="A110" s="41" t="str">
        <f>Historicals!A121</f>
        <v>Asia Pacific &amp; Latin America</v>
      </c>
      <c r="B110" s="41"/>
      <c r="C110" s="41"/>
      <c r="D110" s="41"/>
      <c r="E110" s="41"/>
      <c r="F110" s="41"/>
      <c r="G110" s="41"/>
      <c r="H110" s="41"/>
      <c r="I110" s="41"/>
      <c r="J110" s="73"/>
      <c r="K110" s="73"/>
      <c r="L110" s="73"/>
      <c r="M110" s="73"/>
      <c r="N110" s="73"/>
    </row>
    <row r="111" spans="1:14" x14ac:dyDescent="0.25">
      <c r="A111" s="9" t="s">
        <v>136</v>
      </c>
      <c r="B111" s="58">
        <f>+B113+B117+B121</f>
        <v>755</v>
      </c>
      <c r="C111" s="58">
        <f t="shared" ref="C111:I111" si="318">+C113+C117+C121</f>
        <v>869</v>
      </c>
      <c r="D111" s="58">
        <f t="shared" si="318"/>
        <v>4737</v>
      </c>
      <c r="E111" s="58">
        <f t="shared" si="318"/>
        <v>5166</v>
      </c>
      <c r="F111" s="58">
        <f t="shared" si="318"/>
        <v>5254</v>
      </c>
      <c r="G111" s="58">
        <f t="shared" si="318"/>
        <v>5028</v>
      </c>
      <c r="H111" s="58">
        <f t="shared" si="318"/>
        <v>5343</v>
      </c>
      <c r="I111" s="58">
        <f t="shared" si="318"/>
        <v>5955</v>
      </c>
      <c r="J111" s="69">
        <f>SUM(J113,J117,J121)</f>
        <v>6646.7924999999996</v>
      </c>
      <c r="K111" s="69">
        <f t="shared" ref="K111:N111" si="319">SUM(K113,K117,K121)</f>
        <v>7408.0650992187493</v>
      </c>
      <c r="L111" s="69">
        <f t="shared" si="319"/>
        <v>8129.8711839081107</v>
      </c>
      <c r="M111" s="69">
        <f t="shared" si="319"/>
        <v>8947.9150361293068</v>
      </c>
      <c r="N111" s="69">
        <f t="shared" si="319"/>
        <v>9849.7375297906619</v>
      </c>
    </row>
    <row r="112" spans="1:14" x14ac:dyDescent="0.25">
      <c r="A112" s="42" t="s">
        <v>129</v>
      </c>
      <c r="B112" s="60" t="str">
        <f>IFERROR((B111-A111)/A111,"nm")</f>
        <v>nm</v>
      </c>
      <c r="C112" s="60">
        <f>IFERROR((C111-B111)/B111,"nm")</f>
        <v>0.15099337748344371</v>
      </c>
      <c r="D112" s="60">
        <f t="shared" ref="D112" si="320">IFERROR((D111-C111)/C111,"nm")</f>
        <v>4.4510932105868815</v>
      </c>
      <c r="E112" s="60">
        <f t="shared" ref="E112" si="321">IFERROR((E111-D111)/D111,"nm")</f>
        <v>9.0563647878404055E-2</v>
      </c>
      <c r="F112" s="60">
        <f t="shared" ref="F112" si="322">IFERROR((F111-E111)/E111,"nm")</f>
        <v>1.7034456058846303E-2</v>
      </c>
      <c r="G112" s="60">
        <f t="shared" ref="G112" si="323">IFERROR((G111-F111)/F111,"nm")</f>
        <v>-4.3014845831747243E-2</v>
      </c>
      <c r="H112" s="60">
        <f t="shared" ref="H112" si="324">IFERROR((H111-G111)/G111,"nm")</f>
        <v>6.2649164677804292E-2</v>
      </c>
      <c r="I112" s="60">
        <f t="shared" ref="I112" si="325">IFERROR((I111-H111)/H111,"nm")</f>
        <v>0.11454239191465469</v>
      </c>
      <c r="J112" s="71">
        <f t="shared" ref="J112" si="326">IFERROR((J111-I111)/I111,"nm")</f>
        <v>0.11617002518891681</v>
      </c>
      <c r="K112" s="71">
        <f t="shared" ref="K112" si="327">IFERROR((K111-J111)/J111,"nm")</f>
        <v>0.11453232506035803</v>
      </c>
      <c r="L112" s="71">
        <f t="shared" ref="L112" si="328">IFERROR((L111-K111)/K111,"nm")</f>
        <v>9.7435170320720133E-2</v>
      </c>
      <c r="M112" s="71">
        <f t="shared" ref="M112" si="329">IFERROR((M111-L111)/L111,"nm")</f>
        <v>0.10062199433619491</v>
      </c>
      <c r="N112" s="71">
        <f t="shared" ref="N112" si="330">IFERROR((N111-M111)/M111,"nm")</f>
        <v>0.10078576853043811</v>
      </c>
    </row>
    <row r="113" spans="1:14" x14ac:dyDescent="0.25">
      <c r="A113" s="43" t="s">
        <v>113</v>
      </c>
      <c r="B113" s="58">
        <f>Historicals!B122</f>
        <v>452</v>
      </c>
      <c r="C113" s="58">
        <f>Historicals!C122</f>
        <v>570</v>
      </c>
      <c r="D113" s="58">
        <f>Historicals!D122</f>
        <v>3285</v>
      </c>
      <c r="E113" s="58">
        <f>Historicals!E122</f>
        <v>3575</v>
      </c>
      <c r="F113" s="58">
        <f>Historicals!F122</f>
        <v>3622</v>
      </c>
      <c r="G113" s="58">
        <f>Historicals!G122</f>
        <v>3449</v>
      </c>
      <c r="H113" s="58">
        <f>Historicals!H122</f>
        <v>3659</v>
      </c>
      <c r="I113" s="58">
        <f>Historicals!I122</f>
        <v>4111</v>
      </c>
      <c r="J113" s="69">
        <f>I113*(1+J114)</f>
        <v>4676.2624999999998</v>
      </c>
      <c r="K113" s="69">
        <f t="shared" ref="K113:N113" si="331">J113*(1+K114)</f>
        <v>5265.1793085937497</v>
      </c>
      <c r="L113" s="69">
        <f t="shared" si="331"/>
        <v>5787.3781470515432</v>
      </c>
      <c r="M113" s="69">
        <f t="shared" si="331"/>
        <v>6382.4777388423563</v>
      </c>
      <c r="N113" s="69">
        <f t="shared" si="331"/>
        <v>7049.0033483627358</v>
      </c>
    </row>
    <row r="114" spans="1:14" x14ac:dyDescent="0.25">
      <c r="A114" s="42" t="s">
        <v>129</v>
      </c>
      <c r="B114" s="60" t="str">
        <f>IFERROR((B113-A113)/A113,"nm")</f>
        <v>nm</v>
      </c>
      <c r="C114" s="60">
        <f t="shared" ref="C114" si="332">IFERROR((C113-B113)/B113,"nm")</f>
        <v>0.26106194690265488</v>
      </c>
      <c r="D114" s="60">
        <f t="shared" ref="D114" si="333">IFERROR((D113-C113)/C113,"nm")</f>
        <v>4.7631578947368425</v>
      </c>
      <c r="E114" s="60">
        <f t="shared" ref="E114" si="334">IFERROR((E113-D113)/D113,"nm")</f>
        <v>8.8280060882800604E-2</v>
      </c>
      <c r="F114" s="60">
        <f t="shared" ref="F114" si="335">IFERROR((F113-E113)/E113,"nm")</f>
        <v>1.3146853146853148E-2</v>
      </c>
      <c r="G114" s="60">
        <f t="shared" ref="G114" si="336">IFERROR((G113-F113)/F113,"nm")</f>
        <v>-4.7763666482606291E-2</v>
      </c>
      <c r="H114" s="60">
        <f t="shared" ref="H114" si="337">IFERROR((H113-G113)/G113,"nm")</f>
        <v>6.0887213685126125E-2</v>
      </c>
      <c r="I114" s="60">
        <f t="shared" ref="I114" si="338">IFERROR((I113-H113)/H113,"nm")</f>
        <v>0.1235310194042088</v>
      </c>
      <c r="J114" s="71">
        <f>J115+J116</f>
        <v>0.13750000000000001</v>
      </c>
      <c r="K114" s="71">
        <f t="shared" ref="K114:N114" si="339">K115+K116</f>
        <v>0.12593750000000001</v>
      </c>
      <c r="L114" s="71">
        <f t="shared" si="339"/>
        <v>9.9179687500000002E-2</v>
      </c>
      <c r="M114" s="71">
        <f t="shared" si="339"/>
        <v>0.10282714843749999</v>
      </c>
      <c r="N114" s="71">
        <f t="shared" si="339"/>
        <v>0.1044305419921875</v>
      </c>
    </row>
    <row r="115" spans="1:14" x14ac:dyDescent="0.25">
      <c r="A115" s="42" t="s">
        <v>137</v>
      </c>
      <c r="B115" s="59">
        <f>Historicals!B206</f>
        <v>0.23</v>
      </c>
      <c r="C115" s="59">
        <f>Historicals!C206</f>
        <v>0.34</v>
      </c>
      <c r="D115" s="59">
        <f>Historicals!D206</f>
        <v>7.0000000000000007E-2</v>
      </c>
      <c r="E115" s="59">
        <f>Historicals!E206</f>
        <v>0.09</v>
      </c>
      <c r="F115" s="59">
        <f>Historicals!F206</f>
        <v>0.12</v>
      </c>
      <c r="G115" s="59">
        <f>Historicals!G206</f>
        <v>0</v>
      </c>
      <c r="H115" s="59">
        <f>Historicals!H206</f>
        <v>0.08</v>
      </c>
      <c r="I115" s="59">
        <f>Historicals!I206</f>
        <v>0.17</v>
      </c>
      <c r="J115" s="83">
        <f>AVERAGE(B115:I115)</f>
        <v>0.13750000000000001</v>
      </c>
      <c r="K115" s="83">
        <f t="shared" ref="K115:N115" si="340">AVERAGE(C115:J115)</f>
        <v>0.12593750000000001</v>
      </c>
      <c r="L115" s="83">
        <f t="shared" si="340"/>
        <v>9.9179687500000002E-2</v>
      </c>
      <c r="M115" s="83">
        <f t="shared" si="340"/>
        <v>0.10282714843749999</v>
      </c>
      <c r="N115" s="83">
        <f t="shared" si="340"/>
        <v>0.1044305419921875</v>
      </c>
    </row>
    <row r="116" spans="1:14" x14ac:dyDescent="0.25">
      <c r="A116" s="42" t="s">
        <v>138</v>
      </c>
      <c r="B116" s="61" t="str">
        <f>IFERROR(B114-B115, "nm")</f>
        <v>nm</v>
      </c>
      <c r="C116" s="59">
        <f t="shared" ref="C116" si="341">IFERROR(C114-C115, "nm")</f>
        <v>-7.893805309734514E-2</v>
      </c>
      <c r="D116" s="59">
        <f t="shared" ref="D116:I116" si="342">IFERROR(D114-D115, "nm")</f>
        <v>4.6931578947368422</v>
      </c>
      <c r="E116" s="59">
        <f t="shared" si="342"/>
        <v>-1.7199391171993927E-3</v>
      </c>
      <c r="F116" s="59">
        <f t="shared" si="342"/>
        <v>-0.10685314685314684</v>
      </c>
      <c r="G116" s="59">
        <f t="shared" si="342"/>
        <v>-4.7763666482606291E-2</v>
      </c>
      <c r="H116" s="59">
        <f t="shared" si="342"/>
        <v>-1.9112786314873877E-2</v>
      </c>
      <c r="I116" s="59">
        <f t="shared" si="342"/>
        <v>-4.6468980595791215E-2</v>
      </c>
      <c r="J116" s="85">
        <v>0</v>
      </c>
      <c r="K116" s="85">
        <v>0</v>
      </c>
      <c r="L116" s="85">
        <v>0</v>
      </c>
      <c r="M116" s="85">
        <v>0</v>
      </c>
      <c r="N116" s="85">
        <v>0</v>
      </c>
    </row>
    <row r="117" spans="1:14" x14ac:dyDescent="0.25">
      <c r="A117" s="43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69">
        <f>I117*(1+J118)</f>
        <v>1734.7749999999999</v>
      </c>
      <c r="K117" s="69">
        <f t="shared" ref="K117:N117" si="343">J117*(1+K118)</f>
        <v>1903.3734453124998</v>
      </c>
      <c r="L117" s="69">
        <f t="shared" si="343"/>
        <v>2099.5844813351437</v>
      </c>
      <c r="M117" s="69">
        <f t="shared" si="343"/>
        <v>2316.8320142646994</v>
      </c>
      <c r="N117" s="69">
        <f t="shared" si="343"/>
        <v>2543.0837265756963</v>
      </c>
    </row>
    <row r="118" spans="1:14" x14ac:dyDescent="0.25">
      <c r="A118" s="42" t="s">
        <v>129</v>
      </c>
      <c r="B118" s="60" t="str">
        <f>IFERROR((B117-A117)/A117,"nm")</f>
        <v>nm</v>
      </c>
      <c r="C118" s="60">
        <f t="shared" ref="C118" si="344">IFERROR((C117-B117)/B117,"nm")</f>
        <v>-8.6956521739130436E-3</v>
      </c>
      <c r="D118" s="60">
        <f t="shared" ref="D118" si="345">IFERROR((D117-C117)/C117,"nm")</f>
        <v>4.1973684210526319</v>
      </c>
      <c r="E118" s="60">
        <f t="shared" ref="E118" si="346">IFERROR((E117-D117)/D117,"nm")</f>
        <v>0.13670886075949368</v>
      </c>
      <c r="F118" s="60">
        <f t="shared" ref="F118" si="347">IFERROR((F117-E117)/E117,"nm")</f>
        <v>3.5634743875278395E-2</v>
      </c>
      <c r="G118" s="60">
        <f t="shared" ref="G118" si="348">IFERROR((G117-F117)/F117,"nm")</f>
        <v>-2.1505376344086023E-2</v>
      </c>
      <c r="H118" s="60">
        <f t="shared" ref="H118" si="349">IFERROR((H117-G117)/G117,"nm")</f>
        <v>9.4505494505494503E-2</v>
      </c>
      <c r="I118" s="60">
        <f t="shared" ref="I118" si="350">IFERROR((I117-H117)/H117,"nm")</f>
        <v>7.7643908969210168E-2</v>
      </c>
      <c r="J118" s="71">
        <f>J119+J120</f>
        <v>7.7499999999999999E-2</v>
      </c>
      <c r="K118" s="71">
        <f t="shared" ref="K118:N118" si="351">K119+K120</f>
        <v>9.718750000000001E-2</v>
      </c>
      <c r="L118" s="71">
        <f t="shared" si="351"/>
        <v>0.1030859375</v>
      </c>
      <c r="M118" s="71">
        <f t="shared" si="351"/>
        <v>0.10347167968749998</v>
      </c>
      <c r="N118" s="71">
        <f t="shared" si="351"/>
        <v>9.7655639648437487E-2</v>
      </c>
    </row>
    <row r="119" spans="1:14" x14ac:dyDescent="0.25">
      <c r="A119" s="42" t="s">
        <v>137</v>
      </c>
      <c r="B119" s="59">
        <f>Historicals!B207</f>
        <v>-0.08</v>
      </c>
      <c r="C119" s="59">
        <f>Historicals!C207</f>
        <v>0.05</v>
      </c>
      <c r="D119" s="59">
        <f>Historicals!D207</f>
        <v>0.1</v>
      </c>
      <c r="E119" s="59">
        <f>Historicals!E207</f>
        <v>0.15</v>
      </c>
      <c r="F119" s="59">
        <f>Historicals!F207</f>
        <v>0.15</v>
      </c>
      <c r="G119" s="59">
        <f>Historicals!G207</f>
        <v>0.03</v>
      </c>
      <c r="H119" s="59">
        <f>Historicals!H207</f>
        <v>0.1</v>
      </c>
      <c r="I119" s="59">
        <f>Historicals!I207</f>
        <v>0.12</v>
      </c>
      <c r="J119" s="83">
        <f>AVERAGE(B119:I119)</f>
        <v>7.7499999999999999E-2</v>
      </c>
      <c r="K119" s="83">
        <f t="shared" ref="K119:N119" si="352">AVERAGE(C119:J119)</f>
        <v>9.718750000000001E-2</v>
      </c>
      <c r="L119" s="83">
        <f t="shared" si="352"/>
        <v>0.1030859375</v>
      </c>
      <c r="M119" s="83">
        <f t="shared" si="352"/>
        <v>0.10347167968749998</v>
      </c>
      <c r="N119" s="83">
        <f t="shared" si="352"/>
        <v>9.7655639648437487E-2</v>
      </c>
    </row>
    <row r="120" spans="1:14" x14ac:dyDescent="0.25">
      <c r="A120" s="42" t="s">
        <v>138</v>
      </c>
      <c r="B120" s="61" t="str">
        <f>IFERROR(B118-B119, "nm")</f>
        <v>nm</v>
      </c>
      <c r="C120" s="61">
        <f t="shared" ref="C120" si="353">IFERROR(C118-C119, "nm")</f>
        <v>-5.8695652173913045E-2</v>
      </c>
      <c r="D120" s="61">
        <f t="shared" ref="D120" si="354">IFERROR(D118-D119, "nm")</f>
        <v>4.0973684210526322</v>
      </c>
      <c r="E120" s="61">
        <f t="shared" ref="E120" si="355">IFERROR(E118-E119, "nm")</f>
        <v>-1.3291139240506317E-2</v>
      </c>
      <c r="F120" s="61">
        <f t="shared" ref="F120" si="356">IFERROR(F118-F119, "nm")</f>
        <v>-0.11436525612472159</v>
      </c>
      <c r="G120" s="61">
        <f t="shared" ref="G120" si="357">IFERROR(G118-G119, "nm")</f>
        <v>-5.1505376344086022E-2</v>
      </c>
      <c r="H120" s="61">
        <f t="shared" ref="H120" si="358">IFERROR(H118-H119, "nm")</f>
        <v>-5.4945054945055027E-3</v>
      </c>
      <c r="I120" s="61">
        <f t="shared" ref="I120" si="359">IFERROR(I118-I119, "nm")</f>
        <v>-4.2356091030789828E-2</v>
      </c>
      <c r="J120" s="87">
        <v>0</v>
      </c>
      <c r="K120" s="87">
        <v>0</v>
      </c>
      <c r="L120" s="87">
        <v>0</v>
      </c>
      <c r="M120" s="87">
        <v>0</v>
      </c>
      <c r="N120" s="87">
        <v>0</v>
      </c>
    </row>
    <row r="121" spans="1:14" x14ac:dyDescent="0.25">
      <c r="A121" s="43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69">
        <f>I121*(1+J122)</f>
        <v>235.75500000000002</v>
      </c>
      <c r="K121" s="69">
        <f t="shared" ref="K121:N121" si="360">J121*(1+K122)</f>
        <v>239.5123453125</v>
      </c>
      <c r="L121" s="69">
        <f t="shared" si="360"/>
        <v>242.90855552142335</v>
      </c>
      <c r="M121" s="69">
        <f t="shared" si="360"/>
        <v>248.60528302225052</v>
      </c>
      <c r="N121" s="69">
        <f t="shared" si="360"/>
        <v>257.65045485223061</v>
      </c>
    </row>
    <row r="122" spans="1:14" x14ac:dyDescent="0.25">
      <c r="A122" s="42" t="s">
        <v>129</v>
      </c>
      <c r="B122" s="60" t="str">
        <f>IFERROR((B121-A121)/A121,"nm")</f>
        <v>nm</v>
      </c>
      <c r="C122" s="60">
        <f t="shared" ref="C122" si="361">IFERROR((C121-B121)/B121,"nm")</f>
        <v>-2.7397260273972601E-2</v>
      </c>
      <c r="D122" s="60">
        <f t="shared" ref="D122" si="362">IFERROR((D121-C121)/C121,"nm")</f>
        <v>2.76056338028169</v>
      </c>
      <c r="E122" s="60">
        <f t="shared" ref="E122" si="363">IFERROR((E121-D121)/D121,"nm")</f>
        <v>-8.6142322097378279E-2</v>
      </c>
      <c r="F122" s="60">
        <f t="shared" ref="F122" si="364">IFERROR((F121-E121)/E121,"nm")</f>
        <v>-2.8688524590163935E-2</v>
      </c>
      <c r="G122" s="60">
        <f t="shared" ref="G122" si="365">IFERROR((G121-F121)/F121,"nm")</f>
        <v>-9.7046413502109699E-2</v>
      </c>
      <c r="H122" s="60">
        <f t="shared" ref="H122" si="366">IFERROR((H121-G121)/G121,"nm")</f>
        <v>-0.11214953271028037</v>
      </c>
      <c r="I122" s="60">
        <f t="shared" ref="I122" si="367">IFERROR((I121-H121)/H121,"nm")</f>
        <v>0.23157894736842105</v>
      </c>
      <c r="J122" s="71">
        <f>J123+J124</f>
        <v>7.5000000000000067E-3</v>
      </c>
      <c r="K122" s="71">
        <f t="shared" ref="K122:N122" si="368">K123+K124</f>
        <v>1.5937500000000004E-2</v>
      </c>
      <c r="L122" s="71">
        <f t="shared" si="368"/>
        <v>1.4179687500000005E-2</v>
      </c>
      <c r="M122" s="71">
        <f t="shared" si="368"/>
        <v>2.3452148437500004E-2</v>
      </c>
      <c r="N122" s="71">
        <f t="shared" si="368"/>
        <v>3.6383666992187501E-2</v>
      </c>
    </row>
    <row r="123" spans="1:14" x14ac:dyDescent="0.25">
      <c r="A123" s="42" t="s">
        <v>137</v>
      </c>
      <c r="B123" s="59">
        <f>Historicals!B208</f>
        <v>-0.06</v>
      </c>
      <c r="C123" s="59">
        <f>Historicals!C208</f>
        <v>0.03</v>
      </c>
      <c r="D123" s="59">
        <f>Historicals!D208</f>
        <v>-0.06</v>
      </c>
      <c r="E123" s="59">
        <f>Historicals!E208</f>
        <v>-0.08</v>
      </c>
      <c r="F123" s="59">
        <f>Historicals!F208</f>
        <v>0.08</v>
      </c>
      <c r="G123" s="59">
        <f>Historicals!G208</f>
        <v>-0.04</v>
      </c>
      <c r="H123" s="59">
        <f>Historicals!H208</f>
        <v>-0.09</v>
      </c>
      <c r="I123" s="59">
        <f>Historicals!I208</f>
        <v>0.28000000000000003</v>
      </c>
      <c r="J123" s="83">
        <f>AVERAGE(B123:I123)</f>
        <v>7.5000000000000067E-3</v>
      </c>
      <c r="K123" s="83">
        <f t="shared" ref="K123:N123" si="369">AVERAGE(C123:J123)</f>
        <v>1.5937500000000004E-2</v>
      </c>
      <c r="L123" s="83">
        <f t="shared" si="369"/>
        <v>1.4179687500000005E-2</v>
      </c>
      <c r="M123" s="83">
        <f t="shared" si="369"/>
        <v>2.3452148437500004E-2</v>
      </c>
      <c r="N123" s="83">
        <f t="shared" si="369"/>
        <v>3.6383666992187501E-2</v>
      </c>
    </row>
    <row r="124" spans="1:14" x14ac:dyDescent="0.25">
      <c r="A124" s="42" t="s">
        <v>138</v>
      </c>
      <c r="B124" s="61" t="str">
        <f>IFERROR(B122-B123, "nm")</f>
        <v>nm</v>
      </c>
      <c r="C124" s="61">
        <f t="shared" ref="C124" si="370">IFERROR(C122-C123, "nm")</f>
        <v>-5.73972602739726E-2</v>
      </c>
      <c r="D124" s="61">
        <f t="shared" ref="D124" si="371">IFERROR(D122-D123, "nm")</f>
        <v>2.8205633802816901</v>
      </c>
      <c r="E124" s="61">
        <f t="shared" ref="E124" si="372">IFERROR(E122-E123, "nm")</f>
        <v>-6.1423220973782777E-3</v>
      </c>
      <c r="F124" s="61">
        <f t="shared" ref="F124" si="373">IFERROR(F122-F123, "nm")</f>
        <v>-0.10868852459016394</v>
      </c>
      <c r="G124" s="61">
        <f t="shared" ref="G124" si="374">IFERROR(G122-G123, "nm")</f>
        <v>-5.7046413502109698E-2</v>
      </c>
      <c r="H124" s="61">
        <f t="shared" ref="H124" si="375">IFERROR(H122-H123, "nm")</f>
        <v>-2.2149532710280376E-2</v>
      </c>
      <c r="I124" s="61">
        <f t="shared" ref="I124" si="376">IFERROR(I122-I123, "nm")</f>
        <v>-4.8421052631578976E-2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</row>
    <row r="125" spans="1:14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69">
        <f>J111*J127</f>
        <v>2163.1375088161208</v>
      </c>
      <c r="K125" s="69">
        <f t="shared" ref="K125:N125" si="377">K111*K127</f>
        <v>2410.8866771261019</v>
      </c>
      <c r="L125" s="69">
        <f t="shared" si="377"/>
        <v>2645.7918311358385</v>
      </c>
      <c r="M125" s="69">
        <f t="shared" si="377"/>
        <v>2912.0166817831396</v>
      </c>
      <c r="N125" s="69">
        <f t="shared" si="377"/>
        <v>3205.5065210301095</v>
      </c>
    </row>
    <row r="126" spans="1:14" x14ac:dyDescent="0.25">
      <c r="A126" s="44" t="s">
        <v>129</v>
      </c>
      <c r="B126" s="60" t="str">
        <f>IFERROR((B125-A125)/A125,"nm")</f>
        <v>nm</v>
      </c>
      <c r="C126" s="60">
        <f t="shared" ref="C126" si="378">IFERROR((C125-B125)/B125,"nm")</f>
        <v>0.57377049180327866</v>
      </c>
      <c r="D126" s="60">
        <f t="shared" ref="D126" si="379">IFERROR((D125-C125)/C125,"nm")</f>
        <v>4.385416666666667</v>
      </c>
      <c r="E126" s="60">
        <f t="shared" ref="E126" si="380">IFERROR((E125-D125)/D125,"nm")</f>
        <v>0.20309477756286268</v>
      </c>
      <c r="F126" s="60">
        <f t="shared" ref="F126" si="381">IFERROR((F125-E125)/E125,"nm")</f>
        <v>0.10610932475884244</v>
      </c>
      <c r="G126" s="60">
        <f t="shared" ref="G126" si="382">IFERROR((G125-F125)/F125,"nm")</f>
        <v>-0.10610465116279069</v>
      </c>
      <c r="H126" s="60">
        <f t="shared" ref="H126" si="383">IFERROR((H125-G125)/G125,"nm")</f>
        <v>0.27886178861788619</v>
      </c>
      <c r="I126" s="60">
        <f t="shared" ref="I126" si="384">IFERROR((I125-H125)/H125,"nm")</f>
        <v>0.23204068658614113</v>
      </c>
      <c r="J126" s="71">
        <f t="shared" ref="J126" si="385">IFERROR((J125-I125)/I125,"nm")</f>
        <v>0.11617002518891681</v>
      </c>
      <c r="K126" s="71">
        <f t="shared" ref="K126" si="386">IFERROR((K125-J125)/J125,"nm")</f>
        <v>0.11453232506035806</v>
      </c>
      <c r="L126" s="71">
        <f t="shared" ref="L126" si="387">IFERROR((L125-K125)/K125,"nm")</f>
        <v>9.7435170320720091E-2</v>
      </c>
      <c r="M126" s="71">
        <f t="shared" ref="M126" si="388">IFERROR((M125-L125)/L125,"nm")</f>
        <v>0.1006219943361949</v>
      </c>
      <c r="N126" s="71">
        <f t="shared" ref="N126" si="389">IFERROR((N125-M125)/M125,"nm")</f>
        <v>0.10078576853043811</v>
      </c>
    </row>
    <row r="127" spans="1:14" x14ac:dyDescent="0.25">
      <c r="A127" s="44" t="s">
        <v>131</v>
      </c>
      <c r="B127" s="59">
        <f>IFERROR(B125/B$111, "nm")</f>
        <v>0.16158940397350993</v>
      </c>
      <c r="C127" s="59">
        <f t="shared" ref="C127:I127" si="390">IFERROR(C125/C$111, "nm")</f>
        <v>0.22094361334867663</v>
      </c>
      <c r="D127" s="59">
        <f t="shared" si="390"/>
        <v>0.21828161283512773</v>
      </c>
      <c r="E127" s="59">
        <f t="shared" si="390"/>
        <v>0.2408052651955091</v>
      </c>
      <c r="F127" s="59">
        <f t="shared" si="390"/>
        <v>0.26189569851541683</v>
      </c>
      <c r="G127" s="59">
        <f t="shared" si="390"/>
        <v>0.24463007159904535</v>
      </c>
      <c r="H127" s="59">
        <f t="shared" si="390"/>
        <v>0.2944038929440389</v>
      </c>
      <c r="I127" s="59">
        <f t="shared" si="390"/>
        <v>0.32544080604534004</v>
      </c>
      <c r="J127" s="70">
        <f>I127</f>
        <v>0.32544080604534004</v>
      </c>
      <c r="K127" s="70">
        <f t="shared" ref="K127:N127" si="391">J127</f>
        <v>0.32544080604534004</v>
      </c>
      <c r="L127" s="70">
        <f t="shared" si="391"/>
        <v>0.32544080604534004</v>
      </c>
      <c r="M127" s="70">
        <f t="shared" si="391"/>
        <v>0.32544080604534004</v>
      </c>
      <c r="N127" s="70">
        <f t="shared" si="391"/>
        <v>0.32544080604534004</v>
      </c>
    </row>
    <row r="128" spans="1:14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69">
        <f>J111*J130</f>
        <v>46.879141057934504</v>
      </c>
      <c r="K128" s="69">
        <f t="shared" ref="K128:N128" si="392">K111*K130</f>
        <v>52.248318080132236</v>
      </c>
      <c r="L128" s="69">
        <f t="shared" si="392"/>
        <v>57.339141851241081</v>
      </c>
      <c r="M128" s="69">
        <f t="shared" si="392"/>
        <v>63.108720657838937</v>
      </c>
      <c r="N128" s="69">
        <f t="shared" si="392"/>
        <v>69.469181570311974</v>
      </c>
    </row>
    <row r="129" spans="1:14" x14ac:dyDescent="0.25">
      <c r="A129" s="44" t="s">
        <v>129</v>
      </c>
      <c r="B129" s="60" t="str">
        <f>IFERROR((B128-A128)/A128,"nm")</f>
        <v>nm</v>
      </c>
      <c r="C129" s="60">
        <f t="shared" ref="C129" si="393">IFERROR((C128-B128)/B128,"nm")</f>
        <v>-0.18181818181818182</v>
      </c>
      <c r="D129" s="60">
        <f t="shared" ref="D129" si="394">IFERROR((D128-C128)/C128,"nm")</f>
        <v>2</v>
      </c>
      <c r="E129" s="60">
        <f t="shared" ref="E129" si="395">IFERROR((E128-D128)/D128,"nm")</f>
        <v>1.8518518518518517E-2</v>
      </c>
      <c r="F129" s="60">
        <f t="shared" ref="F129" si="396">IFERROR((F128-E128)/E128,"nm")</f>
        <v>-3.6363636363636362E-2</v>
      </c>
      <c r="G129" s="60">
        <f t="shared" ref="G129" si="397">IFERROR((G128-F128)/F128,"nm")</f>
        <v>-0.13207547169811321</v>
      </c>
      <c r="H129" s="60">
        <f t="shared" ref="H129" si="398">IFERROR((H128-G128)/G128,"nm")</f>
        <v>-6.5217391304347824E-2</v>
      </c>
      <c r="I129" s="60">
        <f t="shared" ref="I129" si="399">IFERROR((I128-H128)/H128,"nm")</f>
        <v>-2.3255813953488372E-2</v>
      </c>
      <c r="J129" s="84">
        <f t="shared" ref="J129" si="400">IFERROR((J128-I128)/I128,"nm")</f>
        <v>0.11617002518891677</v>
      </c>
      <c r="K129" s="84">
        <f t="shared" ref="K129" si="401">IFERROR((K128-J128)/J128,"nm")</f>
        <v>0.11453232506035806</v>
      </c>
      <c r="L129" s="84">
        <f t="shared" ref="L129" si="402">IFERROR((L128-K128)/K128,"nm")</f>
        <v>9.7435170320720119E-2</v>
      </c>
      <c r="M129" s="84">
        <f t="shared" ref="M129" si="403">IFERROR((M128-L128)/L128,"nm")</f>
        <v>0.1006219943361949</v>
      </c>
      <c r="N129" s="84">
        <f t="shared" ref="N129" si="404">IFERROR((N128-M128)/M128,"nm")</f>
        <v>0.10078576853043818</v>
      </c>
    </row>
    <row r="130" spans="1:14" x14ac:dyDescent="0.25">
      <c r="A130" s="44" t="s">
        <v>133</v>
      </c>
      <c r="B130" s="59">
        <f>IFERROR(B128/B$111, "nm")</f>
        <v>2.9139072847682121E-2</v>
      </c>
      <c r="C130" s="59">
        <f t="shared" ref="C130:I130" si="405">IFERROR(C128/C$111, "nm")</f>
        <v>2.0713463751438434E-2</v>
      </c>
      <c r="D130" s="59">
        <f t="shared" si="405"/>
        <v>1.1399620012666244E-2</v>
      </c>
      <c r="E130" s="59">
        <f t="shared" si="405"/>
        <v>1.064653503677894E-2</v>
      </c>
      <c r="F130" s="59">
        <f t="shared" si="405"/>
        <v>1.0087552341073468E-2</v>
      </c>
      <c r="G130" s="59">
        <f t="shared" si="405"/>
        <v>9.148766905330152E-3</v>
      </c>
      <c r="H130" s="59">
        <f t="shared" si="405"/>
        <v>8.0479131574022079E-3</v>
      </c>
      <c r="I130" s="59">
        <f t="shared" si="405"/>
        <v>7.0528967254408059E-3</v>
      </c>
      <c r="J130" s="85">
        <f>I130</f>
        <v>7.0528967254408059E-3</v>
      </c>
      <c r="K130" s="85">
        <f t="shared" ref="K130:N130" si="406">J130</f>
        <v>7.0528967254408059E-3</v>
      </c>
      <c r="L130" s="85">
        <f t="shared" si="406"/>
        <v>7.0528967254408059E-3</v>
      </c>
      <c r="M130" s="85">
        <f t="shared" si="406"/>
        <v>7.0528967254408059E-3</v>
      </c>
      <c r="N130" s="85">
        <f t="shared" si="406"/>
        <v>7.0528967254408059E-3</v>
      </c>
    </row>
    <row r="131" spans="1:14" x14ac:dyDescent="0.25">
      <c r="A131" s="9" t="s">
        <v>134</v>
      </c>
      <c r="B131" s="1">
        <f>B125-B128</f>
        <v>100</v>
      </c>
      <c r="C131" s="1">
        <f t="shared" ref="C131:N131" si="407">C125-C128</f>
        <v>174</v>
      </c>
      <c r="D131" s="1">
        <f t="shared" si="407"/>
        <v>980</v>
      </c>
      <c r="E131" s="1">
        <f t="shared" si="407"/>
        <v>1189</v>
      </c>
      <c r="F131" s="1">
        <f t="shared" si="407"/>
        <v>1323</v>
      </c>
      <c r="G131" s="1">
        <f t="shared" si="407"/>
        <v>1184</v>
      </c>
      <c r="H131" s="1">
        <f t="shared" si="407"/>
        <v>1530</v>
      </c>
      <c r="I131" s="1">
        <f t="shared" si="407"/>
        <v>1896</v>
      </c>
      <c r="J131" s="124">
        <f t="shared" si="407"/>
        <v>2116.2583677581861</v>
      </c>
      <c r="K131" s="124">
        <f t="shared" si="407"/>
        <v>2358.6383590459695</v>
      </c>
      <c r="L131" s="124">
        <f t="shared" si="407"/>
        <v>2588.4526892845975</v>
      </c>
      <c r="M131" s="124">
        <f t="shared" si="407"/>
        <v>2848.9079611253005</v>
      </c>
      <c r="N131" s="124">
        <f t="shared" si="407"/>
        <v>3136.0373394597977</v>
      </c>
    </row>
    <row r="132" spans="1:14" x14ac:dyDescent="0.25">
      <c r="A132" s="44" t="s">
        <v>129</v>
      </c>
      <c r="B132" s="60" t="str">
        <f>IFERROR((B131-A131)/A131,"nm")</f>
        <v>nm</v>
      </c>
      <c r="C132" s="60">
        <f t="shared" ref="C132" si="408">IFERROR((C131-B131)/B131,"nm")</f>
        <v>0.74</v>
      </c>
      <c r="D132" s="60">
        <f t="shared" ref="D132" si="409">IFERROR((D131-C131)/C131,"nm")</f>
        <v>4.6321839080459766</v>
      </c>
      <c r="E132" s="60">
        <f t="shared" ref="E132" si="410">IFERROR((E131-D131)/D131,"nm")</f>
        <v>0.21326530612244898</v>
      </c>
      <c r="F132" s="60">
        <f t="shared" ref="F132" si="411">IFERROR((F131-E131)/E131,"nm")</f>
        <v>0.11269974768713205</v>
      </c>
      <c r="G132" s="60">
        <f t="shared" ref="G132" si="412">IFERROR((G131-F131)/F131,"nm")</f>
        <v>-0.10506424792139078</v>
      </c>
      <c r="H132" s="60">
        <f t="shared" ref="H132" si="413">IFERROR((H131-G131)/G131,"nm")</f>
        <v>0.29222972972972971</v>
      </c>
      <c r="I132" s="60">
        <f t="shared" ref="I132" si="414">IFERROR((I131-H131)/H131,"nm")</f>
        <v>0.23921568627450981</v>
      </c>
      <c r="J132" s="71">
        <f t="shared" ref="J132" si="415">IFERROR((J131-I131)/I131,"nm")</f>
        <v>0.1161700251889167</v>
      </c>
      <c r="K132" s="71">
        <f t="shared" ref="K132" si="416">IFERROR((K131-J131)/J131,"nm")</f>
        <v>0.11453232506035813</v>
      </c>
      <c r="L132" s="71">
        <f t="shared" ref="L132" si="417">IFERROR((L131-K131)/K131,"nm")</f>
        <v>9.7435170320720146E-2</v>
      </c>
      <c r="M132" s="71">
        <f t="shared" ref="M132" si="418">IFERROR((M131-L131)/L131,"nm")</f>
        <v>0.10062199433619484</v>
      </c>
      <c r="N132" s="71">
        <f t="shared" ref="N132" si="419">IFERROR((N131-M131)/M131,"nm")</f>
        <v>0.10078576853043822</v>
      </c>
    </row>
    <row r="133" spans="1:14" x14ac:dyDescent="0.25">
      <c r="A133" s="44" t="s">
        <v>131</v>
      </c>
      <c r="B133" s="59">
        <f>IFERROR(B131/B$111, "nm")</f>
        <v>0.13245033112582782</v>
      </c>
      <c r="C133" s="59">
        <f t="shared" ref="C133:I133" si="420">IFERROR(C131/C$111, "nm")</f>
        <v>0.2002301495972382</v>
      </c>
      <c r="D133" s="59">
        <f t="shared" si="420"/>
        <v>0.20688199282246147</v>
      </c>
      <c r="E133" s="59">
        <f t="shared" si="420"/>
        <v>0.23015873015873015</v>
      </c>
      <c r="F133" s="59">
        <f t="shared" si="420"/>
        <v>0.25180814617434338</v>
      </c>
      <c r="G133" s="59">
        <f t="shared" si="420"/>
        <v>0.2354813046937152</v>
      </c>
      <c r="H133" s="59">
        <f t="shared" si="420"/>
        <v>0.28635597978663674</v>
      </c>
      <c r="I133" s="59">
        <f t="shared" si="420"/>
        <v>0.31838790931989924</v>
      </c>
      <c r="J133" s="70">
        <f>I133</f>
        <v>0.31838790931989924</v>
      </c>
      <c r="K133" s="70">
        <f t="shared" ref="K133:N133" si="421">J133</f>
        <v>0.31838790931989924</v>
      </c>
      <c r="L133" s="70">
        <f t="shared" si="421"/>
        <v>0.31838790931989924</v>
      </c>
      <c r="M133" s="70">
        <f t="shared" si="421"/>
        <v>0.31838790931989924</v>
      </c>
      <c r="N133" s="70">
        <f t="shared" si="421"/>
        <v>0.31838790931989924</v>
      </c>
    </row>
    <row r="134" spans="1:14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69">
        <f>J111*J136</f>
        <v>62.505521410579341</v>
      </c>
      <c r="K134" s="69">
        <f t="shared" ref="K134:N134" si="422">K111*K136</f>
        <v>69.664424106842986</v>
      </c>
      <c r="L134" s="69">
        <f t="shared" si="422"/>
        <v>76.452189134988103</v>
      </c>
      <c r="M134" s="69">
        <f t="shared" si="422"/>
        <v>84.144960877118578</v>
      </c>
      <c r="N134" s="69">
        <f t="shared" si="422"/>
        <v>92.625575427082623</v>
      </c>
    </row>
    <row r="135" spans="1:14" x14ac:dyDescent="0.25">
      <c r="A135" s="44" t="s">
        <v>129</v>
      </c>
      <c r="B135" s="60" t="str">
        <f>IFERROR((B134-A134)/A134,"nm")</f>
        <v>nm</v>
      </c>
      <c r="C135" s="60">
        <f t="shared" ref="C135" si="423">IFERROR((C134-B134)/B134,"nm")</f>
        <v>3.1333333333333333</v>
      </c>
      <c r="D135" s="60">
        <f t="shared" ref="D135" si="424">IFERROR((D134-C134)/C134,"nm")</f>
        <v>-4.8387096774193547E-2</v>
      </c>
      <c r="E135" s="60">
        <f t="shared" ref="E135" si="425">IFERROR((E134-D134)/D134,"nm")</f>
        <v>-0.16949152542372881</v>
      </c>
      <c r="F135" s="60">
        <f t="shared" ref="F135" si="426">IFERROR((F134-E134)/E134,"nm")</f>
        <v>-4.0816326530612242E-2</v>
      </c>
      <c r="G135" s="60">
        <f t="shared" ref="G135" si="427">IFERROR((G134-F134)/F134,"nm")</f>
        <v>-0.1276595744680851</v>
      </c>
      <c r="H135" s="60">
        <f t="shared" ref="H135" si="428">IFERROR((H134-G134)/G134,"nm")</f>
        <v>0.31707317073170732</v>
      </c>
      <c r="I135" s="60">
        <f t="shared" ref="I135" si="429">IFERROR((I134-H134)/H134,"nm")</f>
        <v>3.7037037037037035E-2</v>
      </c>
      <c r="J135" s="84">
        <f t="shared" ref="J135" si="430">IFERROR((J134-I134)/I134,"nm")</f>
        <v>0.11617002518891681</v>
      </c>
      <c r="K135" s="84">
        <f t="shared" ref="K135" si="431">IFERROR((K134-J134)/J134,"nm")</f>
        <v>0.11453232506035808</v>
      </c>
      <c r="L135" s="84">
        <f t="shared" ref="L135" si="432">IFERROR((L134-K134)/K134,"nm")</f>
        <v>9.7435170320719966E-2</v>
      </c>
      <c r="M135" s="84">
        <f t="shared" ref="M135" si="433">IFERROR((M134-L134)/L134,"nm")</f>
        <v>0.10062199433619491</v>
      </c>
      <c r="N135" s="84">
        <f t="shared" ref="N135" si="434">IFERROR((N134-M134)/M134,"nm")</f>
        <v>0.10078576853043812</v>
      </c>
    </row>
    <row r="136" spans="1:14" x14ac:dyDescent="0.25">
      <c r="A136" s="44" t="s">
        <v>133</v>
      </c>
      <c r="B136" s="59">
        <f>IFERROR(B134/B$111, "nm")</f>
        <v>1.9867549668874173E-2</v>
      </c>
      <c r="C136" s="59">
        <f t="shared" ref="C136:I136" si="435">IFERROR(C134/C$111, "nm")</f>
        <v>7.1346375143843496E-2</v>
      </c>
      <c r="D136" s="59">
        <f t="shared" si="435"/>
        <v>1.2455140384209416E-2</v>
      </c>
      <c r="E136" s="59">
        <f t="shared" si="435"/>
        <v>9.485094850948509E-3</v>
      </c>
      <c r="F136" s="59">
        <f t="shared" si="435"/>
        <v>8.9455652835934533E-3</v>
      </c>
      <c r="G136" s="59">
        <f t="shared" si="435"/>
        <v>8.1543357199681775E-3</v>
      </c>
      <c r="H136" s="59">
        <f t="shared" si="435"/>
        <v>1.0106681639528355E-2</v>
      </c>
      <c r="I136" s="59">
        <f t="shared" si="435"/>
        <v>9.4038623005877411E-3</v>
      </c>
      <c r="J136" s="70">
        <f>I136</f>
        <v>9.4038623005877411E-3</v>
      </c>
      <c r="K136" s="70">
        <f t="shared" ref="K136:N136" si="436">J136</f>
        <v>9.4038623005877411E-3</v>
      </c>
      <c r="L136" s="70">
        <f t="shared" si="436"/>
        <v>9.4038623005877411E-3</v>
      </c>
      <c r="M136" s="70">
        <f t="shared" si="436"/>
        <v>9.4038623005877411E-3</v>
      </c>
      <c r="N136" s="70">
        <f t="shared" si="436"/>
        <v>9.4038623005877411E-3</v>
      </c>
    </row>
    <row r="137" spans="1:14" x14ac:dyDescent="0.25">
      <c r="A137" s="66" t="s">
        <v>146</v>
      </c>
      <c r="B137" s="68">
        <f>Historicals!B150</f>
        <v>205</v>
      </c>
      <c r="C137" s="68">
        <f>Historicals!C150</f>
        <v>223</v>
      </c>
      <c r="D137" s="68">
        <f>Historicals!D150</f>
        <v>340</v>
      </c>
      <c r="E137" s="68">
        <f>Historicals!E150</f>
        <v>339</v>
      </c>
      <c r="F137" s="68">
        <f>Historicals!F150</f>
        <v>326</v>
      </c>
      <c r="G137" s="68">
        <f>Historicals!G150</f>
        <v>296</v>
      </c>
      <c r="H137" s="68">
        <f>Historicals!H150</f>
        <v>304</v>
      </c>
      <c r="I137" s="68">
        <f>Historicals!I150</f>
        <v>274</v>
      </c>
      <c r="J137" s="125">
        <f>J111*J139</f>
        <v>305.83058690176318</v>
      </c>
      <c r="K137" s="125">
        <f t="shared" ref="K137:N137" si="437">K111*K139</f>
        <v>340.85807509419601</v>
      </c>
      <c r="L137" s="125">
        <f t="shared" si="437"/>
        <v>374.06963969619181</v>
      </c>
      <c r="M137" s="125">
        <f t="shared" si="437"/>
        <v>411.70927286304453</v>
      </c>
      <c r="N137" s="125">
        <f t="shared" si="437"/>
        <v>453.20370833965433</v>
      </c>
    </row>
    <row r="138" spans="1:14" x14ac:dyDescent="0.25">
      <c r="A138" s="65" t="s">
        <v>129</v>
      </c>
      <c r="B138" s="60" t="str">
        <f>IFERROR((B137-A137)/A137,"nm")</f>
        <v>nm</v>
      </c>
      <c r="C138" s="60">
        <f t="shared" ref="C138:I138" si="438">IFERROR((C137-B137)/B137,"nm")</f>
        <v>8.7804878048780483E-2</v>
      </c>
      <c r="D138" s="60">
        <f t="shared" si="438"/>
        <v>0.5246636771300448</v>
      </c>
      <c r="E138" s="60">
        <f t="shared" si="438"/>
        <v>-2.9411764705882353E-3</v>
      </c>
      <c r="F138" s="60">
        <f t="shared" si="438"/>
        <v>-3.8348082595870206E-2</v>
      </c>
      <c r="G138" s="60">
        <f t="shared" si="438"/>
        <v>-9.202453987730061E-2</v>
      </c>
      <c r="H138" s="60">
        <f t="shared" si="438"/>
        <v>2.7027027027027029E-2</v>
      </c>
      <c r="I138" s="60">
        <f t="shared" si="438"/>
        <v>-9.8684210526315791E-2</v>
      </c>
      <c r="J138" s="84">
        <f t="shared" ref="J138" si="439">IFERROR((J137-I137)/I137,"nm")</f>
        <v>0.11617002518891673</v>
      </c>
      <c r="K138" s="84">
        <f t="shared" ref="K138" si="440">IFERROR((K137-J137)/J137,"nm")</f>
        <v>0.11453232506035807</v>
      </c>
      <c r="L138" s="84">
        <f t="shared" ref="L138" si="441">IFERROR((L137-K137)/K137,"nm")</f>
        <v>9.7435170320720133E-2</v>
      </c>
      <c r="M138" s="84">
        <f t="shared" ref="M138" si="442">IFERROR((M137-L137)/L137,"nm")</f>
        <v>0.10062199433619501</v>
      </c>
      <c r="N138" s="84">
        <f t="shared" ref="N138" si="443">IFERROR((N137-M137)/M137,"nm")</f>
        <v>0.10078576853043812</v>
      </c>
    </row>
    <row r="139" spans="1:14" x14ac:dyDescent="0.25">
      <c r="A139" s="65" t="s">
        <v>133</v>
      </c>
      <c r="B139" s="59">
        <f>IFERROR(B137/B$111, "nm")</f>
        <v>0.27152317880794702</v>
      </c>
      <c r="C139" s="59">
        <f t="shared" ref="C139:I139" si="444">IFERROR(C137/C$111, "nm")</f>
        <v>0.25661680092059841</v>
      </c>
      <c r="D139" s="59">
        <f t="shared" si="444"/>
        <v>7.1775385264935612E-2</v>
      </c>
      <c r="E139" s="59">
        <f t="shared" si="444"/>
        <v>6.5621370499419282E-2</v>
      </c>
      <c r="F139" s="59">
        <f t="shared" si="444"/>
        <v>6.2047963456414161E-2</v>
      </c>
      <c r="G139" s="59">
        <f t="shared" si="444"/>
        <v>5.88703261734288E-2</v>
      </c>
      <c r="H139" s="59">
        <f t="shared" si="444"/>
        <v>5.6896874415122589E-2</v>
      </c>
      <c r="I139" s="59">
        <f t="shared" si="444"/>
        <v>4.6011754827875735E-2</v>
      </c>
      <c r="J139" s="74">
        <f>I139</f>
        <v>4.6011754827875735E-2</v>
      </c>
      <c r="K139" s="74">
        <f t="shared" ref="K139:N139" si="445">J139</f>
        <v>4.6011754827875735E-2</v>
      </c>
      <c r="L139" s="74">
        <f t="shared" si="445"/>
        <v>4.6011754827875735E-2</v>
      </c>
      <c r="M139" s="74">
        <f t="shared" si="445"/>
        <v>4.6011754827875735E-2</v>
      </c>
      <c r="N139" s="74">
        <f t="shared" si="445"/>
        <v>4.6011754827875735E-2</v>
      </c>
    </row>
    <row r="140" spans="1:14" x14ac:dyDescent="0.25">
      <c r="A140" s="41" t="str">
        <f>Historicals!A125</f>
        <v>Global Brand Divisions</v>
      </c>
      <c r="B140" s="41"/>
      <c r="C140" s="41"/>
      <c r="D140" s="41"/>
      <c r="E140" s="41"/>
      <c r="F140" s="41"/>
      <c r="G140" s="41"/>
      <c r="H140" s="41"/>
      <c r="I140" s="41"/>
      <c r="J140" s="73"/>
      <c r="K140" s="73"/>
      <c r="L140" s="73"/>
      <c r="M140" s="73"/>
      <c r="N140" s="73"/>
    </row>
    <row r="141" spans="1:14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69">
        <f>I141*(1+J142)</f>
        <v>102</v>
      </c>
      <c r="K141" s="69">
        <f t="shared" ref="K141:N141" si="446">J141*(1+K142)</f>
        <v>102</v>
      </c>
      <c r="L141" s="69">
        <f t="shared" si="446"/>
        <v>102</v>
      </c>
      <c r="M141" s="69">
        <f t="shared" si="446"/>
        <v>102</v>
      </c>
      <c r="N141" s="69">
        <f t="shared" si="446"/>
        <v>102</v>
      </c>
    </row>
    <row r="142" spans="1:14" x14ac:dyDescent="0.25">
      <c r="A142" s="42" t="s">
        <v>129</v>
      </c>
      <c r="B142" s="60" t="str">
        <f>IFERROR((B141-A141)/A141,"nm")</f>
        <v>nm</v>
      </c>
      <c r="C142" s="60">
        <f>IFERROR((C141-B141)/B141,"nm")</f>
        <v>-0.36521739130434783</v>
      </c>
      <c r="D142" s="60">
        <f t="shared" ref="D142" si="447">IFERROR((D141-C141)/C141,"nm")</f>
        <v>0</v>
      </c>
      <c r="E142" s="60">
        <f t="shared" ref="E142" si="448">IFERROR((E141-D141)/D141,"nm")</f>
        <v>0.20547945205479451</v>
      </c>
      <c r="F142" s="60">
        <f t="shared" ref="F142" si="449">IFERROR((F141-E141)/E141,"nm")</f>
        <v>-0.52272727272727271</v>
      </c>
      <c r="G142" s="60">
        <f t="shared" ref="G142" si="450">IFERROR((G141-F141)/F141,"nm")</f>
        <v>-0.2857142857142857</v>
      </c>
      <c r="H142" s="60">
        <f t="shared" ref="H142" si="451">IFERROR((H141-G141)/G141,"nm")</f>
        <v>-0.16666666666666666</v>
      </c>
      <c r="I142" s="60">
        <f t="shared" ref="I142" si="452">IFERROR((I141-H141)/H141,"nm")</f>
        <v>3.08</v>
      </c>
      <c r="J142" s="71">
        <v>0</v>
      </c>
      <c r="K142" s="71">
        <v>0</v>
      </c>
      <c r="L142" s="71">
        <v>0</v>
      </c>
      <c r="M142" s="71">
        <v>0</v>
      </c>
      <c r="N142" s="71">
        <v>0</v>
      </c>
    </row>
    <row r="143" spans="1:14" x14ac:dyDescent="0.25">
      <c r="A143" s="9" t="s">
        <v>130</v>
      </c>
      <c r="B143" s="64">
        <f>Historicals!B140+Historicals!B173</f>
        <v>-2057</v>
      </c>
      <c r="C143" s="64">
        <f>Historicals!C140+Historicals!C173</f>
        <v>-2366</v>
      </c>
      <c r="D143" s="64">
        <f>Historicals!D140+Historicals!D173</f>
        <v>-2444</v>
      </c>
      <c r="E143" s="64">
        <f>Historicals!E140+Historicals!E173</f>
        <v>-2441</v>
      </c>
      <c r="F143" s="64">
        <f>Historicals!F140+Historicals!F173</f>
        <v>-3067</v>
      </c>
      <c r="G143" s="64">
        <f>Historicals!G140+Historicals!G173</f>
        <v>-3254</v>
      </c>
      <c r="H143" s="64">
        <f>Historicals!H140+Historicals!H173</f>
        <v>-3434</v>
      </c>
      <c r="I143" s="64">
        <f>Historicals!I140+Historicals!I173</f>
        <v>-4042</v>
      </c>
      <c r="J143" s="76">
        <f>J141*J145</f>
        <v>-4042</v>
      </c>
      <c r="K143" s="76">
        <f t="shared" ref="K143:N143" si="453">K141*K145</f>
        <v>-4042</v>
      </c>
      <c r="L143" s="76">
        <f t="shared" si="453"/>
        <v>-4042</v>
      </c>
      <c r="M143" s="76">
        <f t="shared" si="453"/>
        <v>-4042</v>
      </c>
      <c r="N143" s="76">
        <f t="shared" si="453"/>
        <v>-4042</v>
      </c>
    </row>
    <row r="144" spans="1:14" x14ac:dyDescent="0.25">
      <c r="A144" s="44" t="s">
        <v>129</v>
      </c>
      <c r="B144" s="60" t="str">
        <f>IFERROR((B143-A143)/A143,"nm")</f>
        <v>nm</v>
      </c>
      <c r="C144" s="60">
        <f t="shared" ref="C144" si="454">IFERROR((C143-B143)/B143,"nm")</f>
        <v>0.15021876519202723</v>
      </c>
      <c r="D144" s="60">
        <f t="shared" ref="D144" si="455">IFERROR((D143-C143)/C143,"nm")</f>
        <v>3.2967032967032968E-2</v>
      </c>
      <c r="E144" s="60">
        <f t="shared" ref="E144" si="456">IFERROR((E143-D143)/D143,"nm")</f>
        <v>-1.2274959083469722E-3</v>
      </c>
      <c r="F144" s="60">
        <f t="shared" ref="F144" si="457">IFERROR((F143-E143)/E143,"nm")</f>
        <v>0.25645227365833673</v>
      </c>
      <c r="G144" s="60">
        <f t="shared" ref="G144" si="458">IFERROR((G143-F143)/F143,"nm")</f>
        <v>6.0971633518095862E-2</v>
      </c>
      <c r="H144" s="60">
        <f t="shared" ref="H144" si="459">IFERROR((H143-G143)/G143,"nm")</f>
        <v>5.5316533497234172E-2</v>
      </c>
      <c r="I144" s="60">
        <f t="shared" ref="I144" si="460">IFERROR((I143-H143)/H143,"nm")</f>
        <v>0.17705299941758881</v>
      </c>
      <c r="J144" s="84">
        <f t="shared" ref="J144" si="461">IFERROR((J143-I143)/I143,"nm")</f>
        <v>0</v>
      </c>
      <c r="K144" s="84">
        <f t="shared" ref="K144" si="462">IFERROR((K143-J143)/J143,"nm")</f>
        <v>0</v>
      </c>
      <c r="L144" s="84">
        <f t="shared" ref="L144" si="463">IFERROR((L143-K143)/K143,"nm")</f>
        <v>0</v>
      </c>
      <c r="M144" s="84">
        <f t="shared" ref="M144" si="464">IFERROR((M143-L143)/L143,"nm")</f>
        <v>0</v>
      </c>
      <c r="N144" s="84">
        <f t="shared" ref="N144" si="465">IFERROR((N143-M143)/M143,"nm")</f>
        <v>0</v>
      </c>
    </row>
    <row r="145" spans="1:14" x14ac:dyDescent="0.25">
      <c r="A145" s="44" t="s">
        <v>131</v>
      </c>
      <c r="B145" s="59">
        <f>IFERROR(B143/B$141, "nm")</f>
        <v>-17.88695652173913</v>
      </c>
      <c r="C145" s="59">
        <f t="shared" ref="C145:I145" si="466">IFERROR(C143/C$141, "nm")</f>
        <v>-32.410958904109592</v>
      </c>
      <c r="D145" s="59">
        <f t="shared" si="466"/>
        <v>-33.479452054794521</v>
      </c>
      <c r="E145" s="59">
        <f t="shared" si="466"/>
        <v>-27.738636363636363</v>
      </c>
      <c r="F145" s="59">
        <f t="shared" si="466"/>
        <v>-73.023809523809518</v>
      </c>
      <c r="G145" s="59">
        <f t="shared" si="466"/>
        <v>-108.46666666666667</v>
      </c>
      <c r="H145" s="59">
        <f t="shared" si="466"/>
        <v>-137.36000000000001</v>
      </c>
      <c r="I145" s="59">
        <f t="shared" si="466"/>
        <v>-39.627450980392155</v>
      </c>
      <c r="J145" s="70">
        <f>I145</f>
        <v>-39.627450980392155</v>
      </c>
      <c r="K145" s="70">
        <f t="shared" ref="K145:N145" si="467">J145</f>
        <v>-39.627450980392155</v>
      </c>
      <c r="L145" s="70">
        <f t="shared" si="467"/>
        <v>-39.627450980392155</v>
      </c>
      <c r="M145" s="70">
        <f t="shared" si="467"/>
        <v>-39.627450980392155</v>
      </c>
      <c r="N145" s="70">
        <f t="shared" si="467"/>
        <v>-39.627450980392155</v>
      </c>
    </row>
    <row r="146" spans="1:14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69">
        <f>J141*J148</f>
        <v>220</v>
      </c>
      <c r="K146" s="69">
        <f t="shared" ref="K146:N146" si="468">K141*K148</f>
        <v>220</v>
      </c>
      <c r="L146" s="69">
        <f t="shared" si="468"/>
        <v>220</v>
      </c>
      <c r="M146" s="69">
        <f t="shared" si="468"/>
        <v>220</v>
      </c>
      <c r="N146" s="69">
        <f t="shared" si="468"/>
        <v>220</v>
      </c>
    </row>
    <row r="147" spans="1:14" x14ac:dyDescent="0.25">
      <c r="A147" s="44" t="s">
        <v>129</v>
      </c>
      <c r="B147" s="60" t="str">
        <f>IFERROR((B146-A146)/A146,"nm")</f>
        <v>nm</v>
      </c>
      <c r="C147" s="60">
        <f t="shared" ref="C147" si="469">IFERROR((C146-B146)/B146,"nm")</f>
        <v>9.5238095238095233E-2</v>
      </c>
      <c r="D147" s="60">
        <f t="shared" ref="D147" si="470">IFERROR((D146-C146)/C146,"nm")</f>
        <v>1.3043478260869565E-2</v>
      </c>
      <c r="E147" s="60">
        <f t="shared" ref="E147" si="471">IFERROR((E146-D146)/D146,"nm")</f>
        <v>-6.8669527896995708E-2</v>
      </c>
      <c r="F147" s="60">
        <f t="shared" ref="F147" si="472">IFERROR((F146-E146)/E146,"nm")</f>
        <v>-0.10138248847926268</v>
      </c>
      <c r="G147" s="60">
        <f t="shared" ref="G147" si="473">IFERROR((G146-F146)/F146,"nm")</f>
        <v>9.7435897435897437E-2</v>
      </c>
      <c r="H147" s="60">
        <f t="shared" ref="H147" si="474">IFERROR((H146-G146)/G146,"nm")</f>
        <v>3.7383177570093455E-2</v>
      </c>
      <c r="I147" s="60">
        <f t="shared" ref="I147" si="475">IFERROR((I146-H146)/H146,"nm")</f>
        <v>-9.0090090090090089E-3</v>
      </c>
      <c r="J147" s="71">
        <f t="shared" ref="J147" si="476">IFERROR((J146-I146)/I146,"nm")</f>
        <v>0</v>
      </c>
      <c r="K147" s="71">
        <f t="shared" ref="K147" si="477">IFERROR((K146-J146)/J146,"nm")</f>
        <v>0</v>
      </c>
      <c r="L147" s="71">
        <f t="shared" ref="L147" si="478">IFERROR((L146-K146)/K146,"nm")</f>
        <v>0</v>
      </c>
      <c r="M147" s="71">
        <f t="shared" ref="M147" si="479">IFERROR((M146-L146)/L146,"nm")</f>
        <v>0</v>
      </c>
      <c r="N147" s="71">
        <f t="shared" ref="N147" si="480">IFERROR((N146-M146)/M146,"nm")</f>
        <v>0</v>
      </c>
    </row>
    <row r="148" spans="1:14" x14ac:dyDescent="0.25">
      <c r="A148" s="44" t="s">
        <v>133</v>
      </c>
      <c r="B148" s="59">
        <f>IFERROR(B146/B$141, "nm")</f>
        <v>1.826086956521739</v>
      </c>
      <c r="C148" s="59">
        <f t="shared" ref="C148:I148" si="481">IFERROR(C146/C$141, "nm")</f>
        <v>3.1506849315068495</v>
      </c>
      <c r="D148" s="59">
        <f t="shared" si="481"/>
        <v>3.1917808219178081</v>
      </c>
      <c r="E148" s="59">
        <f t="shared" si="481"/>
        <v>2.4659090909090908</v>
      </c>
      <c r="F148" s="59">
        <f t="shared" si="481"/>
        <v>4.6428571428571432</v>
      </c>
      <c r="G148" s="59">
        <f t="shared" si="481"/>
        <v>7.1333333333333337</v>
      </c>
      <c r="H148" s="59">
        <f t="shared" si="481"/>
        <v>8.8800000000000008</v>
      </c>
      <c r="I148" s="59">
        <f t="shared" si="481"/>
        <v>2.1568627450980391</v>
      </c>
      <c r="J148" s="70">
        <f>I148</f>
        <v>2.1568627450980391</v>
      </c>
      <c r="K148" s="70">
        <f t="shared" ref="K148:N148" si="482">J148</f>
        <v>2.1568627450980391</v>
      </c>
      <c r="L148" s="70">
        <f t="shared" si="482"/>
        <v>2.1568627450980391</v>
      </c>
      <c r="M148" s="70">
        <f t="shared" si="482"/>
        <v>2.1568627450980391</v>
      </c>
      <c r="N148" s="70">
        <f t="shared" si="482"/>
        <v>2.1568627450980391</v>
      </c>
    </row>
    <row r="149" spans="1:14" x14ac:dyDescent="0.25">
      <c r="A149" s="9" t="s">
        <v>134</v>
      </c>
      <c r="B149" s="64">
        <f>B143-B146</f>
        <v>-2267</v>
      </c>
      <c r="C149" s="64">
        <f t="shared" ref="C149:N149" si="483">C143-C146</f>
        <v>-2596</v>
      </c>
      <c r="D149" s="64">
        <f t="shared" si="483"/>
        <v>-2677</v>
      </c>
      <c r="E149" s="64">
        <f t="shared" si="483"/>
        <v>-2658</v>
      </c>
      <c r="F149" s="64">
        <f t="shared" si="483"/>
        <v>-3262</v>
      </c>
      <c r="G149" s="64">
        <f t="shared" si="483"/>
        <v>-3468</v>
      </c>
      <c r="H149" s="64">
        <f t="shared" si="483"/>
        <v>-3656</v>
      </c>
      <c r="I149" s="64">
        <f t="shared" si="483"/>
        <v>-4262</v>
      </c>
      <c r="J149" s="64">
        <f t="shared" si="483"/>
        <v>-4262</v>
      </c>
      <c r="K149" s="64">
        <f t="shared" si="483"/>
        <v>-4262</v>
      </c>
      <c r="L149" s="64">
        <f t="shared" si="483"/>
        <v>-4262</v>
      </c>
      <c r="M149" s="64">
        <f t="shared" si="483"/>
        <v>-4262</v>
      </c>
      <c r="N149" s="64">
        <f t="shared" si="483"/>
        <v>-4262</v>
      </c>
    </row>
    <row r="150" spans="1:14" x14ac:dyDescent="0.25">
      <c r="A150" s="44" t="s">
        <v>129</v>
      </c>
      <c r="B150" s="60" t="str">
        <f>IFERROR((B149-A149)/A149,"nm")</f>
        <v>nm</v>
      </c>
      <c r="C150" s="60">
        <f t="shared" ref="C150" si="484">IFERROR((C149-B149)/B149,"nm")</f>
        <v>0.145125716806352</v>
      </c>
      <c r="D150" s="60">
        <f t="shared" ref="D150" si="485">IFERROR((D149-C149)/C149,"nm")</f>
        <v>3.1201848998459167E-2</v>
      </c>
      <c r="E150" s="60">
        <f t="shared" ref="E150" si="486">IFERROR((E149-D149)/D149,"nm")</f>
        <v>-7.097497198356369E-3</v>
      </c>
      <c r="F150" s="60">
        <f t="shared" ref="F150" si="487">IFERROR((F149-E149)/E149,"nm")</f>
        <v>0.2272385252069225</v>
      </c>
      <c r="G150" s="60">
        <f t="shared" ref="G150" si="488">IFERROR((G149-F149)/F149,"nm")</f>
        <v>6.3151440833844261E-2</v>
      </c>
      <c r="H150" s="60">
        <f t="shared" ref="H150" si="489">IFERROR((H149-G149)/G149,"nm")</f>
        <v>5.4209919261822379E-2</v>
      </c>
      <c r="I150" s="60">
        <f t="shared" ref="I150" si="490">IFERROR((I149-H149)/H149,"nm")</f>
        <v>0.16575492341356673</v>
      </c>
      <c r="J150" s="84">
        <f t="shared" ref="J150" si="491">IFERROR((J149-I149)/I149,"nm")</f>
        <v>0</v>
      </c>
      <c r="K150" s="84">
        <f t="shared" ref="K150" si="492">IFERROR((K149-J149)/J149,"nm")</f>
        <v>0</v>
      </c>
      <c r="L150" s="84">
        <f t="shared" ref="L150" si="493">IFERROR((L149-K149)/K149,"nm")</f>
        <v>0</v>
      </c>
      <c r="M150" s="84">
        <f t="shared" ref="M150" si="494">IFERROR((M149-L149)/L149,"nm")</f>
        <v>0</v>
      </c>
      <c r="N150" s="84">
        <f t="shared" ref="N150" si="495">IFERROR((N149-M149)/M149,"nm")</f>
        <v>0</v>
      </c>
    </row>
    <row r="151" spans="1:14" x14ac:dyDescent="0.25">
      <c r="A151" s="44" t="s">
        <v>131</v>
      </c>
      <c r="B151" s="59">
        <f>IFERROR(B149/B$141, "nm")</f>
        <v>-19.713043478260868</v>
      </c>
      <c r="C151" s="59">
        <f t="shared" ref="C151:I151" si="496">IFERROR(C149/C$141, "nm")</f>
        <v>-35.561643835616437</v>
      </c>
      <c r="D151" s="59">
        <f t="shared" si="496"/>
        <v>-36.671232876712331</v>
      </c>
      <c r="E151" s="59">
        <f t="shared" si="496"/>
        <v>-30.204545454545453</v>
      </c>
      <c r="F151" s="59">
        <f t="shared" si="496"/>
        <v>-77.666666666666671</v>
      </c>
      <c r="G151" s="59">
        <f t="shared" si="496"/>
        <v>-115.6</v>
      </c>
      <c r="H151" s="59">
        <f t="shared" si="496"/>
        <v>-146.24</v>
      </c>
      <c r="I151" s="59">
        <f t="shared" si="496"/>
        <v>-41.784313725490193</v>
      </c>
      <c r="J151" s="85">
        <f>I151</f>
        <v>-41.784313725490193</v>
      </c>
      <c r="K151" s="85">
        <f t="shared" ref="K151:N151" si="497">J151</f>
        <v>-41.784313725490193</v>
      </c>
      <c r="L151" s="85">
        <f t="shared" si="497"/>
        <v>-41.784313725490193</v>
      </c>
      <c r="M151" s="85">
        <f t="shared" si="497"/>
        <v>-41.784313725490193</v>
      </c>
      <c r="N151" s="85">
        <f t="shared" si="497"/>
        <v>-41.784313725490193</v>
      </c>
    </row>
    <row r="152" spans="1:14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69">
        <f>J141*J154</f>
        <v>221.99999999999997</v>
      </c>
      <c r="K152" s="69">
        <f t="shared" ref="K152:N152" si="498">K141*K154</f>
        <v>221.99999999999997</v>
      </c>
      <c r="L152" s="69">
        <f t="shared" si="498"/>
        <v>221.99999999999997</v>
      </c>
      <c r="M152" s="69">
        <f t="shared" si="498"/>
        <v>221.99999999999997</v>
      </c>
      <c r="N152" s="69">
        <f t="shared" si="498"/>
        <v>221.99999999999997</v>
      </c>
    </row>
    <row r="153" spans="1:14" x14ac:dyDescent="0.25">
      <c r="A153" s="44" t="s">
        <v>129</v>
      </c>
      <c r="B153" s="60" t="str">
        <f>IFERROR((B152-A152)/A152,"nm")</f>
        <v>nm</v>
      </c>
      <c r="C153" s="60">
        <f t="shared" ref="C153" si="499">IFERROR((C152-B152)/B152,"nm")</f>
        <v>0.14666666666666667</v>
      </c>
      <c r="D153" s="60">
        <f t="shared" ref="D153" si="500">IFERROR((D152-C152)/C152,"nm")</f>
        <v>7.7519379844961239E-2</v>
      </c>
      <c r="E153" s="60">
        <f t="shared" ref="E153" si="501">IFERROR((E152-D152)/D152,"nm")</f>
        <v>2.8776978417266189E-2</v>
      </c>
      <c r="F153" s="60">
        <f t="shared" ref="F153" si="502">IFERROR((F152-E152)/E152,"nm")</f>
        <v>-2.7972027972027972E-2</v>
      </c>
      <c r="G153" s="60">
        <f t="shared" ref="G153" si="503">IFERROR((G152-F152)/F152,"nm")</f>
        <v>0.57553956834532372</v>
      </c>
      <c r="H153" s="60">
        <f t="shared" ref="H153" si="504">IFERROR((H152-G152)/G152,"nm")</f>
        <v>-0.36529680365296802</v>
      </c>
      <c r="I153" s="60">
        <f t="shared" ref="I153" si="505">IFERROR((I152-H152)/H152,"nm")</f>
        <v>-0.20143884892086331</v>
      </c>
      <c r="J153" s="71">
        <f t="shared" ref="J153" si="506">IFERROR((J152-I152)/I152,"nm")</f>
        <v>-1.2802571815497301E-16</v>
      </c>
      <c r="K153" s="71">
        <f t="shared" ref="K153" si="507">IFERROR((K152-J152)/J152,"nm")</f>
        <v>0</v>
      </c>
      <c r="L153" s="71">
        <f t="shared" ref="L153" si="508">IFERROR((L152-K152)/K152,"nm")</f>
        <v>0</v>
      </c>
      <c r="M153" s="71">
        <f t="shared" ref="M153" si="509">IFERROR((M152-L152)/L152,"nm")</f>
        <v>0</v>
      </c>
      <c r="N153" s="71">
        <f t="shared" ref="N153" si="510">IFERROR((N152-M152)/M152,"nm")</f>
        <v>0</v>
      </c>
    </row>
    <row r="154" spans="1:14" x14ac:dyDescent="0.25">
      <c r="A154" s="44" t="s">
        <v>133</v>
      </c>
      <c r="B154" s="59">
        <f>IFERROR(B152/B$141, "nm")</f>
        <v>1.9565217391304348</v>
      </c>
      <c r="C154" s="59">
        <f t="shared" ref="C154:I154" si="511">IFERROR(C152/C$141, "nm")</f>
        <v>3.5342465753424657</v>
      </c>
      <c r="D154" s="59">
        <f t="shared" si="511"/>
        <v>3.8082191780821919</v>
      </c>
      <c r="E154" s="59">
        <f t="shared" si="511"/>
        <v>3.25</v>
      </c>
      <c r="F154" s="59">
        <f t="shared" si="511"/>
        <v>6.6190476190476186</v>
      </c>
      <c r="G154" s="59">
        <f t="shared" si="511"/>
        <v>14.6</v>
      </c>
      <c r="H154" s="59">
        <f t="shared" si="511"/>
        <v>11.12</v>
      </c>
      <c r="I154" s="59">
        <f t="shared" si="511"/>
        <v>2.1764705882352939</v>
      </c>
      <c r="J154" s="70">
        <f>I154</f>
        <v>2.1764705882352939</v>
      </c>
      <c r="K154" s="70">
        <f t="shared" ref="K154:N154" si="512">J154</f>
        <v>2.1764705882352939</v>
      </c>
      <c r="L154" s="70">
        <f t="shared" si="512"/>
        <v>2.1764705882352939</v>
      </c>
      <c r="M154" s="70">
        <f t="shared" si="512"/>
        <v>2.1764705882352939</v>
      </c>
      <c r="N154" s="70">
        <f t="shared" si="512"/>
        <v>2.1764705882352939</v>
      </c>
    </row>
    <row r="155" spans="1:14" x14ac:dyDescent="0.25">
      <c r="A155" s="66" t="s">
        <v>146</v>
      </c>
      <c r="B155" s="68">
        <f>Historicals!B151</f>
        <v>484</v>
      </c>
      <c r="C155" s="68">
        <f>Historicals!C151</f>
        <v>511</v>
      </c>
      <c r="D155" s="68">
        <f>Historicals!D151</f>
        <v>533</v>
      </c>
      <c r="E155" s="68">
        <f>Historicals!E151</f>
        <v>597</v>
      </c>
      <c r="F155" s="68">
        <f>Historicals!F151</f>
        <v>665</v>
      </c>
      <c r="G155" s="68">
        <f>Historicals!G151</f>
        <v>830</v>
      </c>
      <c r="H155" s="68">
        <f>Historicals!H151</f>
        <v>780</v>
      </c>
      <c r="I155" s="68">
        <f>Historicals!I151</f>
        <v>789</v>
      </c>
      <c r="J155" s="77">
        <f>J141*J157</f>
        <v>789</v>
      </c>
      <c r="K155" s="77">
        <f t="shared" ref="K155:N155" si="513">K141*K157</f>
        <v>789</v>
      </c>
      <c r="L155" s="77">
        <f t="shared" si="513"/>
        <v>789</v>
      </c>
      <c r="M155" s="77">
        <f t="shared" si="513"/>
        <v>789</v>
      </c>
      <c r="N155" s="77">
        <f t="shared" si="513"/>
        <v>789</v>
      </c>
    </row>
    <row r="156" spans="1:14" x14ac:dyDescent="0.25">
      <c r="A156" s="65" t="s">
        <v>129</v>
      </c>
      <c r="B156" s="60" t="str">
        <f>IFERROR((B155-A155)/A155,"nm")</f>
        <v>nm</v>
      </c>
      <c r="C156" s="60">
        <f t="shared" ref="C156:I156" si="514">IFERROR((C155-B155)/B155,"nm")</f>
        <v>5.578512396694215E-2</v>
      </c>
      <c r="D156" s="60">
        <f t="shared" si="514"/>
        <v>4.3052837573385516E-2</v>
      </c>
      <c r="E156" s="60">
        <f t="shared" si="514"/>
        <v>0.1200750469043152</v>
      </c>
      <c r="F156" s="60">
        <f t="shared" si="514"/>
        <v>0.11390284757118928</v>
      </c>
      <c r="G156" s="60">
        <f t="shared" si="514"/>
        <v>0.24812030075187969</v>
      </c>
      <c r="H156" s="60">
        <f t="shared" si="514"/>
        <v>-6.0240963855421686E-2</v>
      </c>
      <c r="I156" s="60">
        <f t="shared" si="514"/>
        <v>1.1538461538461539E-2</v>
      </c>
      <c r="J156" s="84">
        <f t="shared" ref="J156" si="515">IFERROR((J155-I155)/I155,"nm")</f>
        <v>0</v>
      </c>
      <c r="K156" s="84">
        <f t="shared" ref="K156" si="516">IFERROR((K155-J155)/J155,"nm")</f>
        <v>0</v>
      </c>
      <c r="L156" s="84">
        <f t="shared" ref="L156" si="517">IFERROR((L155-K155)/K155,"nm")</f>
        <v>0</v>
      </c>
      <c r="M156" s="84">
        <f t="shared" ref="M156" si="518">IFERROR((M155-L155)/L155,"nm")</f>
        <v>0</v>
      </c>
      <c r="N156" s="84">
        <f t="shared" ref="N156" si="519">IFERROR((N155-M155)/M155,"nm")</f>
        <v>0</v>
      </c>
    </row>
    <row r="157" spans="1:14" x14ac:dyDescent="0.25">
      <c r="A157" s="65" t="s">
        <v>133</v>
      </c>
      <c r="B157" s="59">
        <f>IFERROR(B155/B$141, "nm")</f>
        <v>4.2086956521739127</v>
      </c>
      <c r="C157" s="59">
        <f t="shared" ref="C157:I157" si="520">IFERROR(C155/C$141, "nm")</f>
        <v>7</v>
      </c>
      <c r="D157" s="59">
        <f t="shared" si="520"/>
        <v>7.3013698630136989</v>
      </c>
      <c r="E157" s="59">
        <f t="shared" si="520"/>
        <v>6.7840909090909092</v>
      </c>
      <c r="F157" s="59">
        <f t="shared" si="520"/>
        <v>15.833333333333334</v>
      </c>
      <c r="G157" s="59">
        <f t="shared" si="520"/>
        <v>27.666666666666668</v>
      </c>
      <c r="H157" s="59">
        <f t="shared" si="520"/>
        <v>31.2</v>
      </c>
      <c r="I157" s="59">
        <f t="shared" si="520"/>
        <v>7.7352941176470589</v>
      </c>
      <c r="J157" s="74">
        <f>I157</f>
        <v>7.7352941176470589</v>
      </c>
      <c r="K157" s="74">
        <f t="shared" ref="K157:N157" si="521">J157</f>
        <v>7.7352941176470589</v>
      </c>
      <c r="L157" s="74">
        <f t="shared" si="521"/>
        <v>7.7352941176470589</v>
      </c>
      <c r="M157" s="74">
        <f t="shared" si="521"/>
        <v>7.7352941176470589</v>
      </c>
      <c r="N157" s="74">
        <f t="shared" si="521"/>
        <v>7.7352941176470589</v>
      </c>
    </row>
    <row r="158" spans="1:14" x14ac:dyDescent="0.25">
      <c r="A158" s="41" t="str">
        <f>Historicals!A127</f>
        <v>Converse</v>
      </c>
      <c r="B158" s="41"/>
      <c r="C158" s="41"/>
      <c r="D158" s="41"/>
      <c r="E158" s="41"/>
      <c r="F158" s="41"/>
      <c r="G158" s="41"/>
      <c r="H158" s="41"/>
      <c r="I158" s="41"/>
      <c r="J158" s="73"/>
      <c r="K158" s="73"/>
      <c r="L158" s="73"/>
      <c r="M158" s="73"/>
      <c r="N158" s="73"/>
    </row>
    <row r="159" spans="1:14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80">
        <f>SUM(H161,H165,H169,H188)</f>
        <v>2205</v>
      </c>
      <c r="I159" s="80">
        <f>SUM(I161,I165,I169,I188)</f>
        <v>2346</v>
      </c>
      <c r="J159" s="69">
        <f>SUM(J161,J165,J169,J188)</f>
        <v>2441.4974999999999</v>
      </c>
      <c r="K159" s="69">
        <f t="shared" ref="K159:N159" si="522">SUM(K161,K165,K169,K188)</f>
        <v>2496.4892542968755</v>
      </c>
      <c r="L159" s="69">
        <f t="shared" si="522"/>
        <v>2554.409473849938</v>
      </c>
      <c r="M159" s="69">
        <f t="shared" si="522"/>
        <v>2604.0871247286395</v>
      </c>
      <c r="N159" s="69">
        <f t="shared" si="522"/>
        <v>2693.7483359033008</v>
      </c>
    </row>
    <row r="160" spans="1:14" x14ac:dyDescent="0.25">
      <c r="A160" s="42" t="s">
        <v>129</v>
      </c>
      <c r="B160" s="60" t="str">
        <f>IFERROR((B159-A159)/A159,"nm")</f>
        <v>nm</v>
      </c>
      <c r="C160" s="60">
        <f>IFERROR((C159-B159)/B159,"nm")</f>
        <v>-1.3622603430877902E-2</v>
      </c>
      <c r="D160" s="60">
        <f t="shared" ref="D160" si="523">IFERROR((D159-C159)/C159,"nm")</f>
        <v>4.4501278772378514E-2</v>
      </c>
      <c r="E160" s="60">
        <f t="shared" ref="E160" si="524">IFERROR((E159-D159)/D159,"nm")</f>
        <v>-7.6395690499510283E-2</v>
      </c>
      <c r="F160" s="60">
        <f t="shared" ref="F160" si="525">IFERROR((F159-E159)/E159,"nm")</f>
        <v>1.0604453870625663E-2</v>
      </c>
      <c r="G160" s="60">
        <f t="shared" ref="G160" si="526">IFERROR((G159-F159)/F159,"nm")</f>
        <v>-3.1479538300104928E-2</v>
      </c>
      <c r="H160" s="60">
        <f t="shared" ref="H160" si="527">IFERROR((H159-G159)/G159,"nm")</f>
        <v>0.19447453954496208</v>
      </c>
      <c r="I160" s="60">
        <f t="shared" ref="I160" si="528">IFERROR((I159-H159)/H159,"nm")</f>
        <v>6.3945578231292516E-2</v>
      </c>
      <c r="J160" s="71">
        <f t="shared" ref="J160" si="529">IFERROR((J159-I159)/I159,"nm")</f>
        <v>4.0706521739130412E-2</v>
      </c>
      <c r="K160" s="71">
        <f t="shared" ref="K160" si="530">IFERROR((K159-J159)/J159,"nm")</f>
        <v>2.2523780711172375E-2</v>
      </c>
      <c r="L160" s="71">
        <f t="shared" ref="L160" si="531">IFERROR((L159-K159)/K159,"nm")</f>
        <v>2.3200668480095426E-2</v>
      </c>
      <c r="M160" s="71">
        <f t="shared" ref="M160" si="532">IFERROR((M159-L159)/L159,"nm")</f>
        <v>1.9447802471476407E-2</v>
      </c>
      <c r="N160" s="71">
        <f t="shared" ref="N160" si="533">IFERROR((N159-M159)/M159,"nm")</f>
        <v>3.4430956753800805E-2</v>
      </c>
    </row>
    <row r="161" spans="1:14" x14ac:dyDescent="0.25">
      <c r="A161" s="43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69">
        <f>I161*(1+J162)</f>
        <v>2190.8474999999999</v>
      </c>
      <c r="K161" s="69">
        <f t="shared" ref="K161:N161" si="534">J161*(1+K162)</f>
        <v>2247.3302871093751</v>
      </c>
      <c r="L161" s="69">
        <f t="shared" si="534"/>
        <v>2306.8933183517079</v>
      </c>
      <c r="M161" s="69">
        <f t="shared" si="534"/>
        <v>2358.3760132322082</v>
      </c>
      <c r="N161" s="69">
        <f t="shared" si="534"/>
        <v>2450.0142657605256</v>
      </c>
    </row>
    <row r="162" spans="1:14" x14ac:dyDescent="0.25">
      <c r="A162" s="42" t="s">
        <v>129</v>
      </c>
      <c r="B162" s="60" t="str">
        <f>IFERROR((B161-A161)/A161,"nm")</f>
        <v>nm</v>
      </c>
      <c r="C162" s="60" t="str">
        <f t="shared" ref="C162" si="535">IFERROR((C161-B161)/B161,"nm")</f>
        <v>nm</v>
      </c>
      <c r="D162" s="60" t="str">
        <f t="shared" ref="D162" si="536">IFERROR((D161-C161)/C161,"nm")</f>
        <v>nm</v>
      </c>
      <c r="E162" s="60" t="str">
        <f t="shared" ref="E162" si="537">IFERROR((E161-D161)/D161,"nm")</f>
        <v>nm</v>
      </c>
      <c r="F162" s="60" t="str">
        <f t="shared" ref="F162" si="538">IFERROR((F161-E161)/E161,"nm")</f>
        <v>nm</v>
      </c>
      <c r="G162" s="60" t="str">
        <f t="shared" ref="G162" si="539">IFERROR((G161-F161)/F161,"nm")</f>
        <v>nm</v>
      </c>
      <c r="H162" s="60" t="str">
        <f t="shared" ref="H162" si="540">IFERROR((H161-G161)/G161,"nm")</f>
        <v>nm</v>
      </c>
      <c r="I162" s="60">
        <f t="shared" ref="I162" si="541">IFERROR((I161-H161)/H161,"nm")</f>
        <v>5.4380664652567974E-2</v>
      </c>
      <c r="J162" s="84">
        <f>J163+J164</f>
        <v>4.6249999999999999E-2</v>
      </c>
      <c r="K162" s="84">
        <f t="shared" ref="K162:N162" si="542">K163+K164</f>
        <v>2.5781250000000006E-2</v>
      </c>
      <c r="L162" s="84">
        <f t="shared" si="542"/>
        <v>2.6503906250000004E-2</v>
      </c>
      <c r="M162" s="84">
        <f t="shared" si="542"/>
        <v>2.2316894531249999E-2</v>
      </c>
      <c r="N162" s="84">
        <f t="shared" si="542"/>
        <v>3.8856506347656257E-2</v>
      </c>
    </row>
    <row r="163" spans="1:14" x14ac:dyDescent="0.25">
      <c r="A163" s="42" t="s">
        <v>137</v>
      </c>
      <c r="B163" s="59">
        <f>Historicals!B211</f>
        <v>0.21</v>
      </c>
      <c r="C163" s="59">
        <f>Historicals!C211</f>
        <v>0.02</v>
      </c>
      <c r="D163" s="59">
        <f>Historicals!D211</f>
        <v>0.06</v>
      </c>
      <c r="E163" s="59">
        <f>Historicals!E211</f>
        <v>-0.11</v>
      </c>
      <c r="F163" s="59">
        <f>Historicals!F211</f>
        <v>-0.03</v>
      </c>
      <c r="G163" s="59">
        <f>Historicals!G211</f>
        <v>-0.01</v>
      </c>
      <c r="H163" s="59">
        <f>Historicals!H211</f>
        <v>0.16</v>
      </c>
      <c r="I163" s="59">
        <f>Historicals!I211</f>
        <v>7.0000000000000007E-2</v>
      </c>
      <c r="J163" s="83">
        <f>AVERAGE(B163:I163)</f>
        <v>4.6249999999999999E-2</v>
      </c>
      <c r="K163" s="83">
        <f t="shared" ref="K163:N163" si="543">AVERAGE(C163:J163)</f>
        <v>2.5781250000000006E-2</v>
      </c>
      <c r="L163" s="83">
        <f t="shared" si="543"/>
        <v>2.6503906250000004E-2</v>
      </c>
      <c r="M163" s="83">
        <f t="shared" si="543"/>
        <v>2.2316894531249999E-2</v>
      </c>
      <c r="N163" s="83">
        <f t="shared" si="543"/>
        <v>3.8856506347656257E-2</v>
      </c>
    </row>
    <row r="164" spans="1:14" x14ac:dyDescent="0.25">
      <c r="A164" s="42" t="s">
        <v>138</v>
      </c>
      <c r="B164" s="45" t="str">
        <f t="shared" ref="B164:I164" si="544">+IFERROR(B162-B163,"nm")</f>
        <v>nm</v>
      </c>
      <c r="C164" s="45" t="str">
        <f t="shared" si="544"/>
        <v>nm</v>
      </c>
      <c r="D164" s="45" t="str">
        <f t="shared" si="544"/>
        <v>nm</v>
      </c>
      <c r="E164" s="45" t="str">
        <f t="shared" si="544"/>
        <v>nm</v>
      </c>
      <c r="F164" s="45" t="str">
        <f t="shared" si="544"/>
        <v>nm</v>
      </c>
      <c r="G164" s="45" t="str">
        <f t="shared" si="544"/>
        <v>nm</v>
      </c>
      <c r="H164" s="45" t="str">
        <f t="shared" si="544"/>
        <v>nm</v>
      </c>
      <c r="I164" s="45">
        <f t="shared" si="544"/>
        <v>-1.5619335347432033E-2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</row>
    <row r="165" spans="1:14" x14ac:dyDescent="0.25">
      <c r="A165" s="43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69">
        <f>I165*(1+J166)</f>
        <v>101.455</v>
      </c>
      <c r="K165" s="69">
        <f t="shared" ref="K165:N165" si="545">J165*(1+K166)</f>
        <v>99.742946875000001</v>
      </c>
      <c r="L165" s="69">
        <f t="shared" si="545"/>
        <v>97.849389367919912</v>
      </c>
      <c r="M165" s="69">
        <f t="shared" si="545"/>
        <v>95.759578678978102</v>
      </c>
      <c r="N165" s="69">
        <f t="shared" si="545"/>
        <v>93.45875374350652</v>
      </c>
    </row>
    <row r="166" spans="1:14" x14ac:dyDescent="0.25">
      <c r="A166" s="42" t="s">
        <v>129</v>
      </c>
      <c r="B166" s="60" t="str">
        <f>IFERROR((B165-A165)/A165,"nm")</f>
        <v>nm</v>
      </c>
      <c r="C166" s="60" t="str">
        <f t="shared" ref="C166" si="546">IFERROR((C165-B165)/B165,"nm")</f>
        <v>nm</v>
      </c>
      <c r="D166" s="60" t="str">
        <f t="shared" ref="D166" si="547">IFERROR((D165-C165)/C165,"nm")</f>
        <v>nm</v>
      </c>
      <c r="E166" s="60" t="str">
        <f t="shared" ref="E166" si="548">IFERROR((E165-D165)/D165,"nm")</f>
        <v>nm</v>
      </c>
      <c r="F166" s="60" t="str">
        <f t="shared" ref="F166" si="549">IFERROR((F165-E165)/E165,"nm")</f>
        <v>nm</v>
      </c>
      <c r="G166" s="60" t="str">
        <f t="shared" ref="G166" si="550">IFERROR((G165-F165)/F165,"nm")</f>
        <v>nm</v>
      </c>
      <c r="H166" s="60" t="str">
        <f t="shared" ref="H166" si="551">IFERROR((H165-G165)/G165,"nm")</f>
        <v>nm</v>
      </c>
      <c r="I166" s="60">
        <f t="shared" ref="I166" si="552">IFERROR((I165-H165)/H165,"nm")</f>
        <v>-9.6153846153846159E-3</v>
      </c>
      <c r="J166" s="71">
        <f>J167+J168</f>
        <v>-1.4999999999999999E-2</v>
      </c>
      <c r="K166" s="71">
        <f t="shared" ref="K166:N166" si="553">K167+K168</f>
        <v>-1.6875000000000001E-2</v>
      </c>
      <c r="L166" s="71">
        <f t="shared" si="553"/>
        <v>-1.8984375000000001E-2</v>
      </c>
      <c r="M166" s="71">
        <f t="shared" si="553"/>
        <v>-2.1357421875000001E-2</v>
      </c>
      <c r="N166" s="71">
        <f t="shared" si="553"/>
        <v>-2.4027099609375002E-2</v>
      </c>
    </row>
    <row r="167" spans="1:14" x14ac:dyDescent="0.25">
      <c r="A167" s="42" t="s">
        <v>137</v>
      </c>
      <c r="B167" s="59">
        <f>Historicals!B213</f>
        <v>0</v>
      </c>
      <c r="C167" s="59">
        <f>Historicals!C213</f>
        <v>0</v>
      </c>
      <c r="D167" s="59">
        <f>Historicals!D213</f>
        <v>0</v>
      </c>
      <c r="E167" s="59">
        <f>Historicals!E213</f>
        <v>0</v>
      </c>
      <c r="F167" s="59">
        <f>Historicals!F213</f>
        <v>0</v>
      </c>
      <c r="G167" s="59">
        <f>Historicals!G213</f>
        <v>-0.22</v>
      </c>
      <c r="H167" s="59">
        <f>Historicals!H213</f>
        <v>0.13</v>
      </c>
      <c r="I167" s="59">
        <f>Historicals!I213</f>
        <v>-0.03</v>
      </c>
      <c r="J167" s="83">
        <f>AVERAGE(B167:I167)</f>
        <v>-1.4999999999999999E-2</v>
      </c>
      <c r="K167" s="83">
        <f t="shared" ref="K167:N167" si="554">AVERAGE(C167:J167)</f>
        <v>-1.6875000000000001E-2</v>
      </c>
      <c r="L167" s="83">
        <f t="shared" si="554"/>
        <v>-1.8984375000000001E-2</v>
      </c>
      <c r="M167" s="83">
        <f t="shared" si="554"/>
        <v>-2.1357421875000001E-2</v>
      </c>
      <c r="N167" s="83">
        <f t="shared" si="554"/>
        <v>-2.4027099609375002E-2</v>
      </c>
    </row>
    <row r="168" spans="1:14" x14ac:dyDescent="0.25">
      <c r="A168" s="42" t="s">
        <v>138</v>
      </c>
      <c r="B168" s="45" t="str">
        <f t="shared" ref="B168:I168" si="555">+IFERROR(B166-B167,"nm")</f>
        <v>nm</v>
      </c>
      <c r="C168" s="45" t="str">
        <f t="shared" si="555"/>
        <v>nm</v>
      </c>
      <c r="D168" s="45" t="str">
        <f t="shared" si="555"/>
        <v>nm</v>
      </c>
      <c r="E168" s="45" t="str">
        <f t="shared" si="555"/>
        <v>nm</v>
      </c>
      <c r="F168" s="45" t="str">
        <f t="shared" si="555"/>
        <v>nm</v>
      </c>
      <c r="G168" s="45" t="str">
        <f t="shared" si="555"/>
        <v>nm</v>
      </c>
      <c r="H168" s="45" t="str">
        <f t="shared" si="555"/>
        <v>nm</v>
      </c>
      <c r="I168" s="45">
        <f t="shared" si="555"/>
        <v>2.0384615384615383E-2</v>
      </c>
      <c r="J168" s="83">
        <v>0</v>
      </c>
      <c r="K168" s="83">
        <v>0</v>
      </c>
      <c r="L168" s="83">
        <v>0</v>
      </c>
      <c r="M168" s="83">
        <v>0</v>
      </c>
      <c r="N168" s="83">
        <v>0</v>
      </c>
    </row>
    <row r="169" spans="1:14" x14ac:dyDescent="0.25">
      <c r="A169" s="43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69">
        <f>I169*(1+J170)</f>
        <v>26.195</v>
      </c>
      <c r="K169" s="69">
        <f t="shared" ref="K169:N169" si="556">J169*(1+K170)</f>
        <v>26.416020312500002</v>
      </c>
      <c r="L169" s="69">
        <f t="shared" si="556"/>
        <v>26.666766130310062</v>
      </c>
      <c r="M169" s="69">
        <f t="shared" si="556"/>
        <v>26.951532817453558</v>
      </c>
      <c r="N169" s="69">
        <f t="shared" si="556"/>
        <v>27.275316399268707</v>
      </c>
    </row>
    <row r="170" spans="1:14" x14ac:dyDescent="0.25">
      <c r="A170" s="42" t="s">
        <v>129</v>
      </c>
      <c r="B170" s="60" t="str">
        <f>IFERROR((B169-A169)/A169,"nm")</f>
        <v>nm</v>
      </c>
      <c r="C170" s="60" t="str">
        <f t="shared" ref="C170" si="557">IFERROR((C169-B169)/B169,"nm")</f>
        <v>nm</v>
      </c>
      <c r="D170" s="60" t="str">
        <f t="shared" ref="D170" si="558">IFERROR((D169-C169)/C169,"nm")</f>
        <v>nm</v>
      </c>
      <c r="E170" s="60" t="str">
        <f t="shared" ref="E170" si="559">IFERROR((E169-D169)/D169,"nm")</f>
        <v>nm</v>
      </c>
      <c r="F170" s="60" t="str">
        <f t="shared" ref="F170" si="560">IFERROR((F169-E169)/E169,"nm")</f>
        <v>nm</v>
      </c>
      <c r="G170" s="60" t="str">
        <f t="shared" ref="G170" si="561">IFERROR((G169-F169)/F169,"nm")</f>
        <v>nm</v>
      </c>
      <c r="H170" s="60" t="str">
        <f t="shared" ref="H170" si="562">IFERROR((H169-G169)/G169,"nm")</f>
        <v>nm</v>
      </c>
      <c r="I170" s="60">
        <f t="shared" ref="I170" si="563">IFERROR((I169-H169)/H169,"nm")</f>
        <v>-0.10344827586206896</v>
      </c>
      <c r="J170" s="71">
        <f>J171+J172</f>
        <v>7.5000000000000032E-3</v>
      </c>
      <c r="K170" s="71">
        <f t="shared" ref="K170:N170" si="564">K171+K172</f>
        <v>8.437500000000004E-3</v>
      </c>
      <c r="L170" s="71">
        <f t="shared" si="564"/>
        <v>9.4921875000000041E-3</v>
      </c>
      <c r="M170" s="71">
        <f t="shared" si="564"/>
        <v>1.0678710937500004E-2</v>
      </c>
      <c r="N170" s="71">
        <f t="shared" si="564"/>
        <v>1.2013549804687504E-2</v>
      </c>
    </row>
    <row r="171" spans="1:14" x14ac:dyDescent="0.25">
      <c r="A171" s="42" t="s">
        <v>137</v>
      </c>
      <c r="B171" s="59">
        <f>Historicals!B214</f>
        <v>0</v>
      </c>
      <c r="C171" s="59">
        <f>Historicals!C214</f>
        <v>0</v>
      </c>
      <c r="D171" s="59">
        <f>Historicals!D214</f>
        <v>0</v>
      </c>
      <c r="E171" s="59">
        <f>Historicals!E214</f>
        <v>0</v>
      </c>
      <c r="F171" s="59">
        <f>Historicals!F214</f>
        <v>0</v>
      </c>
      <c r="G171" s="59">
        <f>Historicals!G214</f>
        <v>0.08</v>
      </c>
      <c r="H171" s="59">
        <f>Historicals!H214</f>
        <v>0.14000000000000001</v>
      </c>
      <c r="I171" s="59">
        <f>Historicals!I214</f>
        <v>-0.16</v>
      </c>
      <c r="J171" s="83">
        <f>AVERAGE(B171:I171)</f>
        <v>7.5000000000000032E-3</v>
      </c>
      <c r="K171" s="83">
        <f t="shared" ref="K171:N171" si="565">AVERAGE(C171:J171)</f>
        <v>8.437500000000004E-3</v>
      </c>
      <c r="L171" s="83">
        <f t="shared" si="565"/>
        <v>9.4921875000000041E-3</v>
      </c>
      <c r="M171" s="83">
        <f t="shared" si="565"/>
        <v>1.0678710937500004E-2</v>
      </c>
      <c r="N171" s="83">
        <f t="shared" si="565"/>
        <v>1.2013549804687504E-2</v>
      </c>
    </row>
    <row r="172" spans="1:14" x14ac:dyDescent="0.25">
      <c r="A172" s="42" t="s">
        <v>138</v>
      </c>
      <c r="B172" s="45" t="str">
        <f t="shared" ref="B172:I172" si="566">+IFERROR(B170-B171,"nm")</f>
        <v>nm</v>
      </c>
      <c r="C172" s="45" t="str">
        <f t="shared" si="566"/>
        <v>nm</v>
      </c>
      <c r="D172" s="45" t="str">
        <f t="shared" si="566"/>
        <v>nm</v>
      </c>
      <c r="E172" s="45" t="str">
        <f t="shared" si="566"/>
        <v>nm</v>
      </c>
      <c r="F172" s="45" t="str">
        <f t="shared" si="566"/>
        <v>nm</v>
      </c>
      <c r="G172" s="45" t="str">
        <f t="shared" si="566"/>
        <v>nm</v>
      </c>
      <c r="H172" s="45" t="str">
        <f t="shared" si="566"/>
        <v>nm</v>
      </c>
      <c r="I172" s="45">
        <f t="shared" si="566"/>
        <v>5.6551724137931039E-2</v>
      </c>
      <c r="J172" s="83">
        <v>0</v>
      </c>
      <c r="K172" s="83">
        <v>0</v>
      </c>
      <c r="L172" s="83">
        <v>0</v>
      </c>
      <c r="M172" s="83">
        <v>0</v>
      </c>
      <c r="N172" s="83">
        <v>0</v>
      </c>
    </row>
    <row r="173" spans="1:14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69">
        <f>J159*J175</f>
        <v>719.12820652173912</v>
      </c>
      <c r="K173" s="69">
        <f t="shared" ref="K173:N173" si="567">K159*K175</f>
        <v>735.32569254865348</v>
      </c>
      <c r="L173" s="69">
        <f t="shared" si="567"/>
        <v>752.38574016637131</v>
      </c>
      <c r="M173" s="69">
        <f t="shared" si="567"/>
        <v>767.0179894234825</v>
      </c>
      <c r="N173" s="69">
        <f t="shared" si="567"/>
        <v>793.4271526467096</v>
      </c>
    </row>
    <row r="174" spans="1:14" x14ac:dyDescent="0.25">
      <c r="A174" s="44" t="s">
        <v>129</v>
      </c>
      <c r="B174" s="60" t="str">
        <f>IFERROR((B173-A173)/A173,"nm")</f>
        <v>nm</v>
      </c>
      <c r="C174" s="60">
        <f t="shared" ref="C174" si="568">IFERROR((C173-B173)/B173,"nm")</f>
        <v>-3.925233644859813E-2</v>
      </c>
      <c r="D174" s="60">
        <f t="shared" ref="D174" si="569">IFERROR((D173-C173)/C173,"nm")</f>
        <v>-1.7509727626459144E-2</v>
      </c>
      <c r="E174" s="60">
        <f t="shared" ref="E174" si="570">IFERROR((E173-D173)/D173,"nm")</f>
        <v>-0.3207920792079208</v>
      </c>
      <c r="F174" s="60">
        <f t="shared" ref="F174" si="571">IFERROR((F173-E173)/E173,"nm")</f>
        <v>-2.6239067055393587E-2</v>
      </c>
      <c r="G174" s="60">
        <f t="shared" ref="G174" si="572">IFERROR((G173-F173)/F173,"nm")</f>
        <v>-3.5928143712574849E-2</v>
      </c>
      <c r="H174" s="60">
        <f t="shared" ref="H174" si="573">IFERROR((H173-G173)/G173,"nm")</f>
        <v>0.76708074534161486</v>
      </c>
      <c r="I174" s="60">
        <f t="shared" ref="I174" si="574">IFERROR((I173-H173)/H173,"nm")</f>
        <v>0.21441124780316345</v>
      </c>
      <c r="J174" s="71">
        <f t="shared" ref="J174" si="575">IFERROR((J173-I173)/I173,"nm")</f>
        <v>4.0706521739130412E-2</v>
      </c>
      <c r="K174" s="71">
        <f t="shared" ref="K174" si="576">IFERROR((K173-J173)/J173,"nm")</f>
        <v>2.2523780711172416E-2</v>
      </c>
      <c r="L174" s="71">
        <f t="shared" ref="L174" si="577">IFERROR((L173-K173)/K173,"nm")</f>
        <v>2.320066848009535E-2</v>
      </c>
      <c r="M174" s="71">
        <f t="shared" ref="M174" si="578">IFERROR((M173-L173)/L173,"nm")</f>
        <v>1.9447802471476455E-2</v>
      </c>
      <c r="N174" s="71">
        <f t="shared" ref="N174" si="579">IFERROR((N173-M173)/M173,"nm")</f>
        <v>3.4430956753800708E-2</v>
      </c>
    </row>
    <row r="175" spans="1:14" x14ac:dyDescent="0.25">
      <c r="A175" s="44" t="s">
        <v>131</v>
      </c>
      <c r="B175" s="59">
        <f>IFERROR(B173/B$159, "nm")</f>
        <v>0.26992936427850656</v>
      </c>
      <c r="C175" s="59">
        <f t="shared" ref="C175:I175" si="580">IFERROR(C173/C$159, "nm")</f>
        <v>0.26291560102301792</v>
      </c>
      <c r="D175" s="59">
        <f t="shared" si="580"/>
        <v>0.24730656219392752</v>
      </c>
      <c r="E175" s="59">
        <f t="shared" si="580"/>
        <v>0.18186638388123011</v>
      </c>
      <c r="F175" s="59">
        <f t="shared" si="580"/>
        <v>0.17523609653725078</v>
      </c>
      <c r="G175" s="59">
        <f t="shared" si="580"/>
        <v>0.17443120260021669</v>
      </c>
      <c r="H175" s="59">
        <f t="shared" si="580"/>
        <v>0.25804988662131517</v>
      </c>
      <c r="I175" s="59">
        <f t="shared" si="580"/>
        <v>0.29454390451832907</v>
      </c>
      <c r="J175" s="70">
        <f>I175</f>
        <v>0.29454390451832907</v>
      </c>
      <c r="K175" s="70">
        <f t="shared" ref="K175:N175" si="581">J175</f>
        <v>0.29454390451832907</v>
      </c>
      <c r="L175" s="70">
        <f t="shared" si="581"/>
        <v>0.29454390451832907</v>
      </c>
      <c r="M175" s="70">
        <f t="shared" si="581"/>
        <v>0.29454390451832907</v>
      </c>
      <c r="N175" s="70">
        <f t="shared" si="581"/>
        <v>0.29454390451832907</v>
      </c>
    </row>
    <row r="176" spans="1:14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69">
        <f>J159*J178</f>
        <v>22.895543478260869</v>
      </c>
      <c r="K176" s="69">
        <f t="shared" ref="K176:N176" si="582">K159*K178</f>
        <v>23.411237678828332</v>
      </c>
      <c r="L176" s="69">
        <f t="shared" si="582"/>
        <v>23.954394042923546</v>
      </c>
      <c r="M176" s="69">
        <f t="shared" si="582"/>
        <v>24.420254366594236</v>
      </c>
      <c r="N176" s="69">
        <f t="shared" si="582"/>
        <v>25.261067088607255</v>
      </c>
    </row>
    <row r="177" spans="1:14" x14ac:dyDescent="0.25">
      <c r="A177" s="44" t="s">
        <v>129</v>
      </c>
      <c r="B177" s="60" t="str">
        <f>IFERROR((B176-A176)/A176,"nm")</f>
        <v>nm</v>
      </c>
      <c r="C177" s="60">
        <f t="shared" ref="C177" si="583">IFERROR((C176-B176)/B176,"nm")</f>
        <v>0.5</v>
      </c>
      <c r="D177" s="60">
        <f t="shared" ref="D177" si="584">IFERROR((D176-C176)/C176,"nm")</f>
        <v>3.7037037037037035E-2</v>
      </c>
      <c r="E177" s="60">
        <f t="shared" ref="E177" si="585">IFERROR((E176-D176)/D176,"nm")</f>
        <v>0.17857142857142858</v>
      </c>
      <c r="F177" s="60">
        <f t="shared" ref="F177" si="586">IFERROR((F176-E176)/E176,"nm")</f>
        <v>-6.0606060606060608E-2</v>
      </c>
      <c r="G177" s="60">
        <f t="shared" ref="G177" si="587">IFERROR((G176-F176)/F176,"nm")</f>
        <v>-0.19354838709677419</v>
      </c>
      <c r="H177" s="60">
        <f t="shared" ref="H177" si="588">IFERROR((H176-G176)/G176,"nm")</f>
        <v>0.04</v>
      </c>
      <c r="I177" s="60">
        <f t="shared" ref="I177" si="589">IFERROR((I176-H176)/H176,"nm")</f>
        <v>-0.15384615384615385</v>
      </c>
      <c r="J177" s="84">
        <f t="shared" ref="J177" si="590">IFERROR((J176-I176)/I176,"nm")</f>
        <v>4.0706521739130412E-2</v>
      </c>
      <c r="K177" s="84">
        <f t="shared" ref="K177" si="591">IFERROR((K176-J176)/J176,"nm")</f>
        <v>2.2523780711172475E-2</v>
      </c>
      <c r="L177" s="84">
        <f t="shared" ref="L177" si="592">IFERROR((L176-K176)/K176,"nm")</f>
        <v>2.3200668480095395E-2</v>
      </c>
      <c r="M177" s="84">
        <f t="shared" ref="M177" si="593">IFERROR((M176-L176)/L176,"nm")</f>
        <v>1.9447802471476459E-2</v>
      </c>
      <c r="N177" s="84">
        <f t="shared" ref="N177" si="594">IFERROR((N176-M176)/M176,"nm")</f>
        <v>3.4430956753800736E-2</v>
      </c>
    </row>
    <row r="178" spans="1:14" x14ac:dyDescent="0.25">
      <c r="A178" s="44" t="s">
        <v>133</v>
      </c>
      <c r="B178" s="59">
        <f>IFERROR(B176/B$159, "nm")</f>
        <v>9.0817356205852677E-3</v>
      </c>
      <c r="C178" s="59">
        <f t="shared" ref="C178:I178" si="595">IFERROR(C176/C$159, "nm")</f>
        <v>1.3810741687979539E-2</v>
      </c>
      <c r="D178" s="59">
        <f t="shared" si="595"/>
        <v>1.3712047012732615E-2</v>
      </c>
      <c r="E178" s="59">
        <f t="shared" si="595"/>
        <v>1.7497348886532343E-2</v>
      </c>
      <c r="F178" s="59">
        <f t="shared" si="595"/>
        <v>1.6264428121720881E-2</v>
      </c>
      <c r="G178" s="59">
        <f t="shared" si="595"/>
        <v>1.3542795232936078E-2</v>
      </c>
      <c r="H178" s="59">
        <f t="shared" si="595"/>
        <v>1.1791383219954649E-2</v>
      </c>
      <c r="I178" s="59">
        <f t="shared" si="595"/>
        <v>9.3776641091219103E-3</v>
      </c>
      <c r="J178" s="70">
        <f>I178</f>
        <v>9.3776641091219103E-3</v>
      </c>
      <c r="K178" s="70">
        <f t="shared" ref="K178:N178" si="596">J178</f>
        <v>9.3776641091219103E-3</v>
      </c>
      <c r="L178" s="70">
        <f t="shared" si="596"/>
        <v>9.3776641091219103E-3</v>
      </c>
      <c r="M178" s="70">
        <f t="shared" si="596"/>
        <v>9.3776641091219103E-3</v>
      </c>
      <c r="N178" s="70">
        <f t="shared" si="596"/>
        <v>9.3776641091219103E-3</v>
      </c>
    </row>
    <row r="179" spans="1:14" x14ac:dyDescent="0.25">
      <c r="A179" s="9" t="s">
        <v>134</v>
      </c>
      <c r="B179" s="1">
        <f>B173-B176</f>
        <v>517</v>
      </c>
      <c r="C179" s="1">
        <f t="shared" ref="C179:N179" si="597">C173-C176</f>
        <v>487</v>
      </c>
      <c r="D179" s="1">
        <f t="shared" si="597"/>
        <v>477</v>
      </c>
      <c r="E179" s="1">
        <f t="shared" si="597"/>
        <v>310</v>
      </c>
      <c r="F179" s="1">
        <f t="shared" si="597"/>
        <v>303</v>
      </c>
      <c r="G179" s="1">
        <f t="shared" si="597"/>
        <v>297</v>
      </c>
      <c r="H179" s="1">
        <f t="shared" si="597"/>
        <v>543</v>
      </c>
      <c r="I179" s="1">
        <f t="shared" si="597"/>
        <v>669</v>
      </c>
      <c r="J179" s="124">
        <f t="shared" si="597"/>
        <v>696.23266304347828</v>
      </c>
      <c r="K179" s="124">
        <f t="shared" si="597"/>
        <v>711.91445486982514</v>
      </c>
      <c r="L179" s="124">
        <f t="shared" si="597"/>
        <v>728.43134612344772</v>
      </c>
      <c r="M179" s="124">
        <f t="shared" si="597"/>
        <v>742.59773505688827</v>
      </c>
      <c r="N179" s="124">
        <f t="shared" si="597"/>
        <v>768.1660855581024</v>
      </c>
    </row>
    <row r="180" spans="1:14" x14ac:dyDescent="0.25">
      <c r="A180" s="44" t="s">
        <v>129</v>
      </c>
      <c r="B180" s="60" t="str">
        <f>IFERROR((B179-A179)/A179,"nm")</f>
        <v>nm</v>
      </c>
      <c r="C180" s="60">
        <f t="shared" ref="C180" si="598">IFERROR((C179-B179)/B179,"nm")</f>
        <v>-5.8027079303675046E-2</v>
      </c>
      <c r="D180" s="60">
        <f t="shared" ref="D180" si="599">IFERROR((D179-C179)/C179,"nm")</f>
        <v>-2.0533880903490759E-2</v>
      </c>
      <c r="E180" s="60">
        <f t="shared" ref="E180" si="600">IFERROR((E179-D179)/D179,"nm")</f>
        <v>-0.35010482180293501</v>
      </c>
      <c r="F180" s="60">
        <f t="shared" ref="F180" si="601">IFERROR((F179-E179)/E179,"nm")</f>
        <v>-2.2580645161290321E-2</v>
      </c>
      <c r="G180" s="60">
        <f t="shared" ref="G180" si="602">IFERROR((G179-F179)/F179,"nm")</f>
        <v>-1.9801980198019802E-2</v>
      </c>
      <c r="H180" s="60">
        <f t="shared" ref="H180" si="603">IFERROR((H179-G179)/G179,"nm")</f>
        <v>0.82828282828282829</v>
      </c>
      <c r="I180" s="60">
        <f t="shared" ref="I180" si="604">IFERROR((I179-H179)/H179,"nm")</f>
        <v>0.23204419889502761</v>
      </c>
      <c r="J180" s="71">
        <f t="shared" ref="J180" si="605">IFERROR((J179-I179)/I179,"nm")</f>
        <v>4.0706521739130468E-2</v>
      </c>
      <c r="K180" s="71">
        <f t="shared" ref="K180" si="606">IFERROR((K179-J179)/J179,"nm")</f>
        <v>2.2523780711172347E-2</v>
      </c>
      <c r="L180" s="71">
        <f t="shared" ref="L180" si="607">IFERROR((L179-K179)/K179,"nm")</f>
        <v>2.3200668480095311E-2</v>
      </c>
      <c r="M180" s="71">
        <f t="shared" ref="M180" si="608">IFERROR((M179-L179)/L179,"nm")</f>
        <v>1.9447802471476504E-2</v>
      </c>
      <c r="N180" s="71">
        <f t="shared" ref="N180" si="609">IFERROR((N179-M179)/M179,"nm")</f>
        <v>3.4430956753800777E-2</v>
      </c>
    </row>
    <row r="181" spans="1:14" x14ac:dyDescent="0.25">
      <c r="A181" s="44" t="s">
        <v>131</v>
      </c>
      <c r="B181" s="59">
        <f>IFERROR(B179/B$159, "nm")</f>
        <v>0.26084762865792127</v>
      </c>
      <c r="C181" s="59">
        <f t="shared" ref="C181:I181" si="610">IFERROR(C179/C$159, "nm")</f>
        <v>0.24910485933503837</v>
      </c>
      <c r="D181" s="59">
        <f t="shared" si="610"/>
        <v>0.23359451518119489</v>
      </c>
      <c r="E181" s="59">
        <f t="shared" si="610"/>
        <v>0.16436903499469777</v>
      </c>
      <c r="F181" s="59">
        <f t="shared" si="610"/>
        <v>0.1589716684155299</v>
      </c>
      <c r="G181" s="59">
        <f t="shared" si="610"/>
        <v>0.16088840736728061</v>
      </c>
      <c r="H181" s="59">
        <f t="shared" si="610"/>
        <v>0.24625850340136055</v>
      </c>
      <c r="I181" s="59">
        <f t="shared" si="610"/>
        <v>0.28516624040920718</v>
      </c>
      <c r="J181" s="70">
        <f>I181</f>
        <v>0.28516624040920718</v>
      </c>
      <c r="K181" s="70">
        <f t="shared" ref="K181:N181" si="611">J181</f>
        <v>0.28516624040920718</v>
      </c>
      <c r="L181" s="70">
        <f t="shared" si="611"/>
        <v>0.28516624040920718</v>
      </c>
      <c r="M181" s="70">
        <f t="shared" si="611"/>
        <v>0.28516624040920718</v>
      </c>
      <c r="N181" s="70">
        <f t="shared" si="611"/>
        <v>0.28516624040920718</v>
      </c>
    </row>
    <row r="182" spans="1:14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69">
        <f>J159*J184</f>
        <v>9.366358695652174</v>
      </c>
      <c r="K182" s="69">
        <f t="shared" ref="K182:N182" si="612">K159*K184</f>
        <v>9.5773245049752251</v>
      </c>
      <c r="L182" s="69">
        <f t="shared" si="612"/>
        <v>9.7995248357414511</v>
      </c>
      <c r="M182" s="69">
        <f t="shared" si="612"/>
        <v>9.9901040590612773</v>
      </c>
      <c r="N182" s="69">
        <f t="shared" si="612"/>
        <v>10.334072899884786</v>
      </c>
    </row>
    <row r="183" spans="1:14" x14ac:dyDescent="0.25">
      <c r="A183" s="44" t="s">
        <v>129</v>
      </c>
      <c r="B183" s="60" t="str">
        <f>IFERROR((B182-A182)/A182,"nm")</f>
        <v>nm</v>
      </c>
      <c r="C183" s="60">
        <f t="shared" ref="C183" si="613">IFERROR((C182-B182)/B182,"nm")</f>
        <v>-0.43478260869565216</v>
      </c>
      <c r="D183" s="60">
        <f t="shared" ref="D183" si="614">IFERROR((D182-C182)/C182,"nm")</f>
        <v>-0.23076923076923078</v>
      </c>
      <c r="E183" s="60">
        <f t="shared" ref="E183" si="615">IFERROR((E182-D182)/D182,"nm")</f>
        <v>-0.26666666666666666</v>
      </c>
      <c r="F183" s="60">
        <f t="shared" ref="F183" si="616">IFERROR((F182-E182)/E182,"nm")</f>
        <v>-0.18181818181818182</v>
      </c>
      <c r="G183" s="60">
        <f t="shared" ref="G183" si="617">IFERROR((G182-F182)/F182,"nm")</f>
        <v>-0.33333333333333331</v>
      </c>
      <c r="H183" s="60">
        <f t="shared" ref="H183" si="618">IFERROR((H182-G182)/G182,"nm")</f>
        <v>-0.41666666666666669</v>
      </c>
      <c r="I183" s="60">
        <f t="shared" ref="I183" si="619">IFERROR((I182-H182)/H182,"nm")</f>
        <v>0.2857142857142857</v>
      </c>
      <c r="J183" s="84">
        <f t="shared" ref="J183" si="620">IFERROR((J182-I182)/I182,"nm")</f>
        <v>4.0706521739130447E-2</v>
      </c>
      <c r="K183" s="84">
        <f t="shared" ref="K183" si="621">IFERROR((K182-J182)/J182,"nm")</f>
        <v>2.2523780711172271E-2</v>
      </c>
      <c r="L183" s="84">
        <f t="shared" ref="L183" si="622">IFERROR((L182-K182)/K182,"nm")</f>
        <v>2.3200668480095603E-2</v>
      </c>
      <c r="M183" s="84">
        <f t="shared" ref="M183" si="623">IFERROR((M182-L182)/L182,"nm")</f>
        <v>1.9447802471476327E-2</v>
      </c>
      <c r="N183" s="84">
        <f t="shared" ref="N183" si="624">IFERROR((N182-M182)/M182,"nm")</f>
        <v>3.4430956753800819E-2</v>
      </c>
    </row>
    <row r="184" spans="1:14" x14ac:dyDescent="0.25">
      <c r="A184" s="44" t="s">
        <v>133</v>
      </c>
      <c r="B184" s="59">
        <f>IFERROR(B182/B$159, "nm")</f>
        <v>3.481331987891019E-2</v>
      </c>
      <c r="C184" s="59">
        <f t="shared" ref="C184:I184" si="625">IFERROR(C182/C$159, "nm")</f>
        <v>1.9948849104859334E-2</v>
      </c>
      <c r="D184" s="59">
        <f t="shared" si="625"/>
        <v>1.4691478942213516E-2</v>
      </c>
      <c r="E184" s="59">
        <f t="shared" si="625"/>
        <v>1.166489925768823E-2</v>
      </c>
      <c r="F184" s="59">
        <f t="shared" si="625"/>
        <v>9.4438614900314802E-3</v>
      </c>
      <c r="G184" s="59">
        <f t="shared" si="625"/>
        <v>6.5005417118093175E-3</v>
      </c>
      <c r="H184" s="59">
        <f t="shared" si="625"/>
        <v>3.1746031746031746E-3</v>
      </c>
      <c r="I184" s="59">
        <f t="shared" si="625"/>
        <v>3.8363171355498722E-3</v>
      </c>
      <c r="J184" s="85">
        <f>I184</f>
        <v>3.8363171355498722E-3</v>
      </c>
      <c r="K184" s="85">
        <f t="shared" ref="K184:N184" si="626">J184</f>
        <v>3.8363171355498722E-3</v>
      </c>
      <c r="L184" s="85">
        <f t="shared" si="626"/>
        <v>3.8363171355498722E-3</v>
      </c>
      <c r="M184" s="85">
        <f t="shared" si="626"/>
        <v>3.8363171355498722E-3</v>
      </c>
      <c r="N184" s="85">
        <f t="shared" si="626"/>
        <v>3.8363171355498722E-3</v>
      </c>
    </row>
    <row r="185" spans="1:14" x14ac:dyDescent="0.25">
      <c r="A185" s="66" t="s">
        <v>146</v>
      </c>
      <c r="B185" s="68">
        <f>Historicals!B153</f>
        <v>122</v>
      </c>
      <c r="C185" s="68">
        <f>Historicals!C153</f>
        <v>125</v>
      </c>
      <c r="D185" s="68">
        <f>Historicals!D153</f>
        <v>125</v>
      </c>
      <c r="E185" s="68">
        <f>Historicals!E153</f>
        <v>115</v>
      </c>
      <c r="F185" s="68">
        <f>Historicals!F153</f>
        <v>100</v>
      </c>
      <c r="G185" s="68">
        <f>Historicals!G153</f>
        <v>80</v>
      </c>
      <c r="H185" s="68">
        <f>Historicals!H153</f>
        <v>63</v>
      </c>
      <c r="I185" s="68">
        <f>Historicals!I153</f>
        <v>49</v>
      </c>
      <c r="J185" s="125">
        <f>J159*J187</f>
        <v>50.994619565217391</v>
      </c>
      <c r="K185" s="125">
        <f t="shared" ref="K185:N185" si="627">K159*K187</f>
        <v>52.143211193754006</v>
      </c>
      <c r="L185" s="125">
        <f t="shared" si="627"/>
        <v>53.352968550147899</v>
      </c>
      <c r="M185" s="125">
        <f t="shared" si="627"/>
        <v>54.390566543778064</v>
      </c>
      <c r="N185" s="125">
        <f t="shared" si="627"/>
        <v>56.263285788261612</v>
      </c>
    </row>
    <row r="186" spans="1:14" x14ac:dyDescent="0.25">
      <c r="A186" s="65" t="s">
        <v>129</v>
      </c>
      <c r="B186" s="60" t="str">
        <f>IFERROR((B185-A185)/A185,"nm")</f>
        <v>nm</v>
      </c>
      <c r="C186" s="60">
        <f t="shared" ref="C186:I186" si="628">IFERROR((C185-B185)/B185,"nm")</f>
        <v>2.4590163934426229E-2</v>
      </c>
      <c r="D186" s="60">
        <f t="shared" si="628"/>
        <v>0</v>
      </c>
      <c r="E186" s="60">
        <f t="shared" si="628"/>
        <v>-0.08</v>
      </c>
      <c r="F186" s="60">
        <f t="shared" si="628"/>
        <v>-0.13043478260869565</v>
      </c>
      <c r="G186" s="60">
        <f t="shared" si="628"/>
        <v>-0.2</v>
      </c>
      <c r="H186" s="60">
        <f t="shared" si="628"/>
        <v>-0.21249999999999999</v>
      </c>
      <c r="I186" s="60">
        <f t="shared" si="628"/>
        <v>-0.22222222222222221</v>
      </c>
      <c r="J186" s="71">
        <f t="shared" ref="J186" si="629">IFERROR((J185-I185)/I185,"nm")</f>
        <v>4.0706521739130433E-2</v>
      </c>
      <c r="K186" s="71">
        <f t="shared" ref="K186" si="630">IFERROR((K185-J185)/J185,"nm")</f>
        <v>2.2523780711172326E-2</v>
      </c>
      <c r="L186" s="71">
        <f t="shared" ref="L186" si="631">IFERROR((L185-K185)/K185,"nm")</f>
        <v>2.3200668480095544E-2</v>
      </c>
      <c r="M186" s="71">
        <f t="shared" ref="M186" si="632">IFERROR((M185-L185)/L185,"nm")</f>
        <v>1.944780247147632E-2</v>
      </c>
      <c r="N186" s="71">
        <f t="shared" ref="N186" si="633">IFERROR((N185-M185)/M185,"nm")</f>
        <v>3.4430956753800819E-2</v>
      </c>
    </row>
    <row r="187" spans="1:14" x14ac:dyDescent="0.25">
      <c r="A187" s="65" t="s">
        <v>133</v>
      </c>
      <c r="B187" s="59">
        <f>IFERROR(B185/B$159, "nm")</f>
        <v>6.1553985872855703E-2</v>
      </c>
      <c r="C187" s="59">
        <f t="shared" ref="C187:I187" si="634">IFERROR(C185/C$159, "nm")</f>
        <v>6.3938618925831206E-2</v>
      </c>
      <c r="D187" s="59">
        <f t="shared" si="634"/>
        <v>6.1214495592556317E-2</v>
      </c>
      <c r="E187" s="59">
        <f t="shared" si="634"/>
        <v>6.097560975609756E-2</v>
      </c>
      <c r="F187" s="59">
        <f t="shared" si="634"/>
        <v>5.2465897166841552E-2</v>
      </c>
      <c r="G187" s="59">
        <f t="shared" si="634"/>
        <v>4.3336944745395449E-2</v>
      </c>
      <c r="H187" s="59">
        <f t="shared" si="634"/>
        <v>2.8571428571428571E-2</v>
      </c>
      <c r="I187" s="59">
        <f t="shared" si="634"/>
        <v>2.0886615515771527E-2</v>
      </c>
      <c r="J187" s="74">
        <f>I187</f>
        <v>2.0886615515771527E-2</v>
      </c>
      <c r="K187" s="74">
        <f t="shared" ref="K187:N187" si="635">J187</f>
        <v>2.0886615515771527E-2</v>
      </c>
      <c r="L187" s="74">
        <f t="shared" si="635"/>
        <v>2.0886615515771527E-2</v>
      </c>
      <c r="M187" s="74">
        <f t="shared" si="635"/>
        <v>2.0886615515771527E-2</v>
      </c>
      <c r="N187" s="74">
        <f t="shared" si="635"/>
        <v>2.0886615515771527E-2</v>
      </c>
    </row>
    <row r="188" spans="1:14" x14ac:dyDescent="0.25">
      <c r="A188" t="s">
        <v>121</v>
      </c>
      <c r="B188" s="79">
        <f>Historicals!B131</f>
        <v>0</v>
      </c>
      <c r="C188" s="79">
        <f>Historicals!C131</f>
        <v>0</v>
      </c>
      <c r="D188" s="79">
        <f>Historicals!D131</f>
        <v>0</v>
      </c>
      <c r="E188" s="79">
        <f>Historicals!E131</f>
        <v>0</v>
      </c>
      <c r="F188" s="79">
        <f>Historicals!F131</f>
        <v>0</v>
      </c>
      <c r="G188" s="79">
        <f>Historicals!G131</f>
        <v>0</v>
      </c>
      <c r="H188" s="80">
        <f>Historicals!H131</f>
        <v>86</v>
      </c>
      <c r="I188" s="80">
        <f>Historicals!I131</f>
        <v>123</v>
      </c>
      <c r="J188" s="80">
        <f>I188*(1+J189)</f>
        <v>123</v>
      </c>
      <c r="K188" s="80">
        <f t="shared" ref="K188:N188" si="636">J188*(1+K189)</f>
        <v>123</v>
      </c>
      <c r="L188" s="80">
        <f t="shared" si="636"/>
        <v>123</v>
      </c>
      <c r="M188" s="80">
        <f t="shared" si="636"/>
        <v>123</v>
      </c>
      <c r="N188" s="80">
        <f t="shared" si="636"/>
        <v>123</v>
      </c>
    </row>
    <row r="189" spans="1:14" x14ac:dyDescent="0.25">
      <c r="B189" s="60" t="str">
        <f>IFERROR((B188-A188)/A188,"nm")</f>
        <v>nm</v>
      </c>
      <c r="C189" s="60" t="str">
        <f t="shared" ref="C189:I189" si="637">IFERROR((C188-B188)/B188,"nm")</f>
        <v>nm</v>
      </c>
      <c r="D189" s="60" t="str">
        <f t="shared" si="637"/>
        <v>nm</v>
      </c>
      <c r="E189" s="60" t="str">
        <f t="shared" si="637"/>
        <v>nm</v>
      </c>
      <c r="F189" s="60" t="str">
        <f t="shared" si="637"/>
        <v>nm</v>
      </c>
      <c r="G189" s="60" t="str">
        <f t="shared" si="637"/>
        <v>nm</v>
      </c>
      <c r="H189" s="60" t="str">
        <f t="shared" si="637"/>
        <v>nm</v>
      </c>
      <c r="I189" s="60">
        <f t="shared" si="637"/>
        <v>0.43023255813953487</v>
      </c>
      <c r="J189" s="88">
        <v>0</v>
      </c>
      <c r="K189" s="88">
        <v>0</v>
      </c>
      <c r="L189" s="88">
        <v>0</v>
      </c>
      <c r="M189" s="88">
        <v>0</v>
      </c>
      <c r="N189" s="88">
        <v>0</v>
      </c>
    </row>
    <row r="190" spans="1:14" x14ac:dyDescent="0.25">
      <c r="A190" s="65"/>
      <c r="B190" s="59"/>
      <c r="C190" s="59"/>
      <c r="D190" s="59"/>
      <c r="E190" s="59"/>
      <c r="F190" s="59"/>
      <c r="G190" s="59"/>
      <c r="H190" s="59"/>
      <c r="I190" s="59"/>
      <c r="J190" s="74"/>
      <c r="K190" s="74"/>
      <c r="L190" s="74"/>
      <c r="M190" s="74"/>
      <c r="N190" s="74"/>
    </row>
    <row r="191" spans="1:14" x14ac:dyDescent="0.25">
      <c r="A191" s="41" t="str">
        <f>Historicals!A176</f>
        <v>Corporate</v>
      </c>
      <c r="B191" s="41"/>
      <c r="C191" s="41"/>
      <c r="D191" s="41"/>
      <c r="E191" s="41"/>
      <c r="F191" s="41"/>
      <c r="G191" s="41"/>
      <c r="H191" s="41"/>
      <c r="I191" s="41"/>
      <c r="J191" s="73"/>
      <c r="K191" s="73"/>
      <c r="L191" s="73"/>
      <c r="M191" s="73"/>
      <c r="N191" s="73"/>
    </row>
    <row r="192" spans="1:14" x14ac:dyDescent="0.25">
      <c r="A192" s="9" t="s">
        <v>136</v>
      </c>
      <c r="B192" s="13">
        <f>-SUM(B21,B51,B81,B111,B141,B159)+B3</f>
        <v>-82</v>
      </c>
      <c r="C192" s="13">
        <f t="shared" ref="C192:I192" si="638">-SUM(C21,C51,C81,C111,C141,C159)+C3</f>
        <v>-86</v>
      </c>
      <c r="D192" s="13">
        <f t="shared" si="638"/>
        <v>75</v>
      </c>
      <c r="E192" s="13">
        <f t="shared" si="638"/>
        <v>26</v>
      </c>
      <c r="F192" s="13">
        <f t="shared" si="638"/>
        <v>-7</v>
      </c>
      <c r="G192" s="13">
        <f t="shared" si="638"/>
        <v>-11</v>
      </c>
      <c r="H192" s="13">
        <f t="shared" si="638"/>
        <v>40</v>
      </c>
      <c r="I192" s="13">
        <f t="shared" si="638"/>
        <v>-72</v>
      </c>
      <c r="J192" s="90">
        <f>I192*(1+J193)</f>
        <v>37.139777516058203</v>
      </c>
      <c r="K192" s="90">
        <f t="shared" ref="K192:N192" si="639">J192*(1+K193)</f>
        <v>-27.459148250231873</v>
      </c>
      <c r="L192" s="90">
        <f t="shared" si="639"/>
        <v>19.781081912134869</v>
      </c>
      <c r="M192" s="90">
        <f t="shared" si="639"/>
        <v>-17.265279689268997</v>
      </c>
      <c r="N192" s="90">
        <f t="shared" si="639"/>
        <v>16.558171144355981</v>
      </c>
    </row>
    <row r="193" spans="1:14" x14ac:dyDescent="0.25">
      <c r="A193" s="42" t="s">
        <v>129</v>
      </c>
      <c r="B193" s="60" t="str">
        <f>IFERROR((B192-A192)/A192,"nm")</f>
        <v>nm</v>
      </c>
      <c r="C193" s="60">
        <f>IFERROR((C192-B192)/B192,"nm")</f>
        <v>4.878048780487805E-2</v>
      </c>
      <c r="D193" s="60">
        <f t="shared" ref="D193" si="640">IFERROR((D192-C192)/C192,"nm")</f>
        <v>-1.8720930232558139</v>
      </c>
      <c r="E193" s="60">
        <f t="shared" ref="E193" si="641">IFERROR((E192-D192)/D192,"nm")</f>
        <v>-0.65333333333333332</v>
      </c>
      <c r="F193" s="60">
        <f t="shared" ref="F193" si="642">IFERROR((F192-E192)/E192,"nm")</f>
        <v>-1.2692307692307692</v>
      </c>
      <c r="G193" s="60">
        <f t="shared" ref="G193" si="643">IFERROR((G192-F192)/F192,"nm")</f>
        <v>0.5714285714285714</v>
      </c>
      <c r="H193" s="60">
        <f t="shared" ref="H193" si="644">IFERROR((H192-G192)/G192,"nm")</f>
        <v>-4.6363636363636367</v>
      </c>
      <c r="I193" s="60">
        <f t="shared" ref="I193" si="645">IFERROR((I192-H192)/H192,"nm")</f>
        <v>-2.8</v>
      </c>
      <c r="J193" s="71">
        <f>AVERAGE(C193:I193)</f>
        <v>-1.5158302432785862</v>
      </c>
      <c r="K193" s="71">
        <f t="shared" ref="K193:N193" si="646">AVERAGE(D193:J193)</f>
        <v>-1.7393460620047954</v>
      </c>
      <c r="L193" s="71">
        <f t="shared" si="646"/>
        <v>-1.7203822103975068</v>
      </c>
      <c r="M193" s="71">
        <f t="shared" si="646"/>
        <v>-1.8728177642638175</v>
      </c>
      <c r="N193" s="71">
        <f t="shared" si="646"/>
        <v>-1.9590444778399674</v>
      </c>
    </row>
    <row r="194" spans="1:14" x14ac:dyDescent="0.25">
      <c r="A194" s="42" t="s">
        <v>137</v>
      </c>
      <c r="B194" s="59">
        <f>Historicals!B216</f>
        <v>0</v>
      </c>
      <c r="C194" s="59">
        <f>Historicals!C216</f>
        <v>0</v>
      </c>
      <c r="D194" s="59">
        <f>Historicals!D216</f>
        <v>0</v>
      </c>
      <c r="E194" s="59">
        <f>Historicals!E216</f>
        <v>0</v>
      </c>
      <c r="F194" s="59">
        <f>Historicals!F216</f>
        <v>0</v>
      </c>
      <c r="G194" s="59">
        <f>Historicals!G216</f>
        <v>0</v>
      </c>
      <c r="H194" s="59">
        <f>Historicals!H216</f>
        <v>0</v>
      </c>
      <c r="I194" s="59">
        <f>Historicals!I216</f>
        <v>0</v>
      </c>
      <c r="J194" s="83">
        <v>0</v>
      </c>
      <c r="K194" s="83">
        <v>0</v>
      </c>
      <c r="L194" s="83">
        <v>0</v>
      </c>
      <c r="M194" s="83">
        <v>0</v>
      </c>
      <c r="N194" s="83">
        <v>0</v>
      </c>
    </row>
    <row r="195" spans="1:14" x14ac:dyDescent="0.25">
      <c r="A195" s="42" t="s">
        <v>138</v>
      </c>
      <c r="B195" s="45" t="str">
        <f t="shared" ref="B195:I195" si="647">+IFERROR(B193-B194,"nm")</f>
        <v>nm</v>
      </c>
      <c r="C195" s="45">
        <f t="shared" si="647"/>
        <v>4.878048780487805E-2</v>
      </c>
      <c r="D195" s="45">
        <f t="shared" si="647"/>
        <v>-1.8720930232558139</v>
      </c>
      <c r="E195" s="45">
        <f t="shared" si="647"/>
        <v>-0.65333333333333332</v>
      </c>
      <c r="F195" s="45">
        <f t="shared" si="647"/>
        <v>-1.2692307692307692</v>
      </c>
      <c r="G195" s="45">
        <f t="shared" si="647"/>
        <v>0.5714285714285714</v>
      </c>
      <c r="H195" s="45">
        <f t="shared" si="647"/>
        <v>-4.6363636363636367</v>
      </c>
      <c r="I195" s="45">
        <f t="shared" si="647"/>
        <v>-2.8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</row>
    <row r="196" spans="1:14" x14ac:dyDescent="0.25">
      <c r="A196" s="9" t="s">
        <v>130</v>
      </c>
      <c r="B196" s="13">
        <f>-SUM(B35,B65,B95,B125,B143,B173)+B5</f>
        <v>-1022</v>
      </c>
      <c r="C196" s="13">
        <f t="shared" ref="C196:I196" si="648">-SUM(C35,C65,C95,C125,C143,C173)+C5</f>
        <v>-1089</v>
      </c>
      <c r="D196" s="13">
        <f t="shared" si="648"/>
        <v>-633</v>
      </c>
      <c r="E196" s="13">
        <f t="shared" si="648"/>
        <v>-1346</v>
      </c>
      <c r="F196" s="13">
        <f t="shared" si="648"/>
        <v>-1694</v>
      </c>
      <c r="G196" s="13">
        <f t="shared" si="648"/>
        <v>-1855</v>
      </c>
      <c r="H196" s="13">
        <f t="shared" si="648"/>
        <v>-2120</v>
      </c>
      <c r="I196" s="13">
        <f t="shared" si="648"/>
        <v>-2085</v>
      </c>
      <c r="J196" s="82">
        <f>J192*J198</f>
        <v>1075.506057235852</v>
      </c>
      <c r="K196" s="82">
        <f t="shared" ref="K196:N196" si="649">K192*K198</f>
        <v>-795.17116807963134</v>
      </c>
      <c r="L196" s="82">
        <f t="shared" si="649"/>
        <v>572.82716370557227</v>
      </c>
      <c r="M196" s="82">
        <f t="shared" si="649"/>
        <v>-499.97372433508133</v>
      </c>
      <c r="N196" s="82">
        <f t="shared" si="649"/>
        <v>479.49703938864195</v>
      </c>
    </row>
    <row r="197" spans="1:14" x14ac:dyDescent="0.25">
      <c r="A197" s="44" t="s">
        <v>129</v>
      </c>
      <c r="B197" s="60" t="str">
        <f>IFERROR((B196-A196)/A196,"nm")</f>
        <v>nm</v>
      </c>
      <c r="C197" s="60">
        <f t="shared" ref="C197" si="650">IFERROR((C196-B196)/B196,"nm")</f>
        <v>6.5557729941291581E-2</v>
      </c>
      <c r="D197" s="60">
        <f t="shared" ref="D197" si="651">IFERROR((D196-C196)/C196,"nm")</f>
        <v>-0.41873278236914602</v>
      </c>
      <c r="E197" s="60">
        <f t="shared" ref="E197" si="652">IFERROR((E196-D196)/D196,"nm")</f>
        <v>1.1263823064770933</v>
      </c>
      <c r="F197" s="60">
        <f t="shared" ref="F197" si="653">IFERROR((F196-E196)/E196,"nm")</f>
        <v>0.25854383358098071</v>
      </c>
      <c r="G197" s="60">
        <f t="shared" ref="G197" si="654">IFERROR((G196-F196)/F196,"nm")</f>
        <v>9.5041322314049589E-2</v>
      </c>
      <c r="H197" s="60">
        <f t="shared" ref="H197" si="655">IFERROR((H196-G196)/G196,"nm")</f>
        <v>0.14285714285714285</v>
      </c>
      <c r="I197" s="60">
        <f t="shared" ref="I197" si="656">IFERROR((I196-H196)/H196,"nm")</f>
        <v>-1.6509433962264151E-2</v>
      </c>
      <c r="J197" s="60">
        <f t="shared" ref="J197" si="657">IFERROR((J196-I196)/I196,"nm")</f>
        <v>-1.5158302432785862</v>
      </c>
      <c r="K197" s="60">
        <f t="shared" ref="K197" si="658">IFERROR((K196-J196)/J196,"nm")</f>
        <v>-1.7393460620047954</v>
      </c>
      <c r="L197" s="60">
        <f t="shared" ref="L197" si="659">IFERROR((L196-K196)/K196,"nm")</f>
        <v>-1.7203822103975068</v>
      </c>
      <c r="M197" s="60">
        <f t="shared" ref="M197" si="660">IFERROR((M196-L196)/L196,"nm")</f>
        <v>-1.8728177642638175</v>
      </c>
      <c r="N197" s="60">
        <f t="shared" ref="N197" si="661">IFERROR((N196-M196)/M196,"nm")</f>
        <v>-1.9590444778399676</v>
      </c>
    </row>
    <row r="198" spans="1:14" x14ac:dyDescent="0.25">
      <c r="A198" s="44" t="s">
        <v>131</v>
      </c>
      <c r="B198" s="61">
        <f>IFERROR(B196/B$192, "N/A")</f>
        <v>12.463414634146341</v>
      </c>
      <c r="C198" s="61">
        <f t="shared" ref="C198:I198" si="662">IFERROR(C196/C$192, "N/A")</f>
        <v>12.662790697674419</v>
      </c>
      <c r="D198" s="61">
        <f t="shared" si="662"/>
        <v>-8.44</v>
      </c>
      <c r="E198" s="61">
        <f t="shared" si="662"/>
        <v>-51.769230769230766</v>
      </c>
      <c r="F198" s="61">
        <f t="shared" si="662"/>
        <v>242</v>
      </c>
      <c r="G198" s="61">
        <f t="shared" si="662"/>
        <v>168.63636363636363</v>
      </c>
      <c r="H198" s="61">
        <f t="shared" si="662"/>
        <v>-53</v>
      </c>
      <c r="I198" s="61">
        <f t="shared" si="662"/>
        <v>28.958333333333332</v>
      </c>
      <c r="J198" s="70">
        <f>I198</f>
        <v>28.958333333333332</v>
      </c>
      <c r="K198" s="70">
        <f t="shared" ref="K198:N198" si="663">J198</f>
        <v>28.958333333333332</v>
      </c>
      <c r="L198" s="70">
        <f t="shared" si="663"/>
        <v>28.958333333333332</v>
      </c>
      <c r="M198" s="70">
        <f t="shared" si="663"/>
        <v>28.958333333333332</v>
      </c>
      <c r="N198" s="70">
        <f t="shared" si="663"/>
        <v>28.958333333333332</v>
      </c>
    </row>
    <row r="199" spans="1:14" x14ac:dyDescent="0.25">
      <c r="A199" s="9" t="s">
        <v>132</v>
      </c>
      <c r="B199" s="13">
        <f>-SUM(B38,B68,B98,B128,B146,B176)+B8</f>
        <v>75</v>
      </c>
      <c r="C199" s="13">
        <f t="shared" ref="C199:I199" si="664">-SUM(C38,C68,C98,C128,C146,C176)+C8</f>
        <v>84</v>
      </c>
      <c r="D199" s="13">
        <f t="shared" si="664"/>
        <v>91</v>
      </c>
      <c r="E199" s="13">
        <f t="shared" si="664"/>
        <v>110</v>
      </c>
      <c r="F199" s="13">
        <f t="shared" si="664"/>
        <v>116</v>
      </c>
      <c r="G199" s="13">
        <f t="shared" si="664"/>
        <v>112</v>
      </c>
      <c r="H199" s="13">
        <f t="shared" si="664"/>
        <v>141</v>
      </c>
      <c r="I199" s="13">
        <f t="shared" si="664"/>
        <v>134</v>
      </c>
      <c r="J199" s="82">
        <f>J192*J201</f>
        <v>-69.121252599330546</v>
      </c>
      <c r="K199" s="82">
        <f t="shared" ref="K199:N199" si="665">K192*K201</f>
        <v>51.104525910153768</v>
      </c>
      <c r="L199" s="82">
        <f t="shared" si="665"/>
        <v>-36.814791336473228</v>
      </c>
      <c r="M199" s="82">
        <f t="shared" si="665"/>
        <v>32.132603866139526</v>
      </c>
      <c r="N199" s="82">
        <f t="shared" si="665"/>
        <v>-30.816596296440299</v>
      </c>
    </row>
    <row r="200" spans="1:14" x14ac:dyDescent="0.25">
      <c r="A200" s="44" t="s">
        <v>129</v>
      </c>
      <c r="B200" s="60" t="str">
        <f>IFERROR((B199-A199)/A199,"nm")</f>
        <v>nm</v>
      </c>
      <c r="C200" s="60">
        <f t="shared" ref="C200" si="666">IFERROR((C199-B199)/B199,"nm")</f>
        <v>0.12</v>
      </c>
      <c r="D200" s="60">
        <f t="shared" ref="D200" si="667">IFERROR((D199-C199)/C199,"nm")</f>
        <v>8.3333333333333329E-2</v>
      </c>
      <c r="E200" s="60">
        <f t="shared" ref="E200" si="668">IFERROR((E199-D199)/D199,"nm")</f>
        <v>0.2087912087912088</v>
      </c>
      <c r="F200" s="60">
        <f t="shared" ref="F200" si="669">IFERROR((F199-E199)/E199,"nm")</f>
        <v>5.4545454545454543E-2</v>
      </c>
      <c r="G200" s="60">
        <f t="shared" ref="G200" si="670">IFERROR((G199-F199)/F199,"nm")</f>
        <v>-3.4482758620689655E-2</v>
      </c>
      <c r="H200" s="60">
        <f t="shared" ref="H200" si="671">IFERROR((H199-G199)/G199,"nm")</f>
        <v>0.25892857142857145</v>
      </c>
      <c r="I200" s="60">
        <f t="shared" ref="I200" si="672">IFERROR((I199-H199)/H199,"nm")</f>
        <v>-4.9645390070921988E-2</v>
      </c>
      <c r="J200" s="60">
        <f t="shared" ref="J200" si="673">IFERROR((J199-I199)/I199,"nm")</f>
        <v>-1.5158302432785862</v>
      </c>
      <c r="K200" s="60">
        <f t="shared" ref="K200" si="674">IFERROR((K199-J199)/J199,"nm")</f>
        <v>-1.7393460620047954</v>
      </c>
      <c r="L200" s="60">
        <f t="shared" ref="L200" si="675">IFERROR((L199-K199)/K199,"nm")</f>
        <v>-1.7203822103975068</v>
      </c>
      <c r="M200" s="60">
        <f t="shared" ref="M200" si="676">IFERROR((M199-L199)/L199,"nm")</f>
        <v>-1.8728177642638177</v>
      </c>
      <c r="N200" s="60">
        <f t="shared" ref="N200" si="677">IFERROR((N199-M199)/M199,"nm")</f>
        <v>-1.9590444778399674</v>
      </c>
    </row>
    <row r="201" spans="1:14" x14ac:dyDescent="0.25">
      <c r="A201" s="44" t="s">
        <v>133</v>
      </c>
      <c r="B201" s="61">
        <f>IFERROR(B199/B192, "N/A")</f>
        <v>-0.91463414634146345</v>
      </c>
      <c r="C201" s="61">
        <f t="shared" ref="C201:I201" si="678">IFERROR(C199/C192, "N/A")</f>
        <v>-0.97674418604651159</v>
      </c>
      <c r="D201" s="61">
        <f t="shared" si="678"/>
        <v>1.2133333333333334</v>
      </c>
      <c r="E201" s="61">
        <f t="shared" si="678"/>
        <v>4.2307692307692308</v>
      </c>
      <c r="F201" s="61">
        <f t="shared" si="678"/>
        <v>-16.571428571428573</v>
      </c>
      <c r="G201" s="61">
        <f t="shared" si="678"/>
        <v>-10.181818181818182</v>
      </c>
      <c r="H201" s="61">
        <f t="shared" si="678"/>
        <v>3.5249999999999999</v>
      </c>
      <c r="I201" s="61">
        <f t="shared" si="678"/>
        <v>-1.8611111111111112</v>
      </c>
      <c r="J201" s="85">
        <f>I201</f>
        <v>-1.8611111111111112</v>
      </c>
      <c r="K201" s="85">
        <f t="shared" ref="K201:N201" si="679">J201</f>
        <v>-1.8611111111111112</v>
      </c>
      <c r="L201" s="85">
        <f t="shared" si="679"/>
        <v>-1.8611111111111112</v>
      </c>
      <c r="M201" s="85">
        <f t="shared" si="679"/>
        <v>-1.8611111111111112</v>
      </c>
      <c r="N201" s="85">
        <f t="shared" si="679"/>
        <v>-1.8611111111111112</v>
      </c>
    </row>
    <row r="202" spans="1:14" x14ac:dyDescent="0.25">
      <c r="A202" s="9" t="s">
        <v>134</v>
      </c>
      <c r="B202" s="13">
        <f>-SUM(B41,B71,B101,B131,B149,B179)+B11</f>
        <v>-1097</v>
      </c>
      <c r="C202" s="13">
        <f t="shared" ref="C202:I202" si="680">-SUM(C41,C71,C101,C131,C149,C179)+C11</f>
        <v>-1173</v>
      </c>
      <c r="D202" s="13">
        <f t="shared" si="680"/>
        <v>-724</v>
      </c>
      <c r="E202" s="13">
        <f t="shared" si="680"/>
        <v>-1456</v>
      </c>
      <c r="F202" s="13">
        <f t="shared" si="680"/>
        <v>-1810</v>
      </c>
      <c r="G202" s="13">
        <f t="shared" si="680"/>
        <v>-1967</v>
      </c>
      <c r="H202" s="13">
        <f t="shared" si="680"/>
        <v>-2261</v>
      </c>
      <c r="I202" s="13">
        <f t="shared" si="680"/>
        <v>-2219</v>
      </c>
      <c r="J202" s="82">
        <f>J196-J199</f>
        <v>1144.6273098351826</v>
      </c>
      <c r="K202" s="82">
        <f t="shared" ref="K202:N202" si="681">K196-K199</f>
        <v>-846.27569398978517</v>
      </c>
      <c r="L202" s="82">
        <f t="shared" si="681"/>
        <v>609.64195504204554</v>
      </c>
      <c r="M202" s="82">
        <f t="shared" si="681"/>
        <v>-532.10632820122089</v>
      </c>
      <c r="N202" s="82">
        <f t="shared" si="681"/>
        <v>510.31363568508226</v>
      </c>
    </row>
    <row r="203" spans="1:14" x14ac:dyDescent="0.25">
      <c r="A203" s="44" t="s">
        <v>129</v>
      </c>
      <c r="B203" s="60" t="str">
        <f>IFERROR((B202-A202)/A202,"nm")</f>
        <v>nm</v>
      </c>
      <c r="C203" s="60">
        <f t="shared" ref="C203" si="682">IFERROR((C202-B202)/B202,"nm")</f>
        <v>6.9279854147675485E-2</v>
      </c>
      <c r="D203" s="60">
        <f t="shared" ref="D203" si="683">IFERROR((D202-C202)/C202,"nm")</f>
        <v>-0.38277919863597615</v>
      </c>
      <c r="E203" s="60">
        <f t="shared" ref="E203" si="684">IFERROR((E202-D202)/D202,"nm")</f>
        <v>1.011049723756906</v>
      </c>
      <c r="F203" s="60">
        <f t="shared" ref="F203" si="685">IFERROR((F202-E202)/E202,"nm")</f>
        <v>0.24313186813186813</v>
      </c>
      <c r="G203" s="60">
        <f t="shared" ref="G203" si="686">IFERROR((G202-F202)/F202,"nm")</f>
        <v>8.6740331491712702E-2</v>
      </c>
      <c r="H203" s="60">
        <f t="shared" ref="H203" si="687">IFERROR((H202-G202)/G202,"nm")</f>
        <v>0.1494661921708185</v>
      </c>
      <c r="I203" s="60">
        <f t="shared" ref="I203" si="688">IFERROR((I202-H202)/H202,"nm")</f>
        <v>-1.8575851393188854E-2</v>
      </c>
      <c r="J203" s="60">
        <f t="shared" ref="J203" si="689">IFERROR((J202-I202)/I202,"nm")</f>
        <v>-1.5158302432785862</v>
      </c>
      <c r="K203" s="60">
        <f t="shared" ref="K203" si="690">IFERROR((K202-J202)/J202,"nm")</f>
        <v>-1.7393460620047956</v>
      </c>
      <c r="L203" s="60">
        <f t="shared" ref="L203" si="691">IFERROR((L202-K202)/K202,"nm")</f>
        <v>-1.7203822103975068</v>
      </c>
      <c r="M203" s="60">
        <f t="shared" ref="M203" si="692">IFERROR((M202-L202)/L202,"nm")</f>
        <v>-1.8728177642638175</v>
      </c>
      <c r="N203" s="60">
        <f t="shared" ref="N203" si="693">IFERROR((N202-M202)/M202,"nm")</f>
        <v>-1.9590444778399674</v>
      </c>
    </row>
    <row r="204" spans="1:14" x14ac:dyDescent="0.25">
      <c r="A204" s="44" t="s">
        <v>131</v>
      </c>
      <c r="B204" s="61">
        <f>IFERROR(B202/B192, "N/A")</f>
        <v>13.378048780487806</v>
      </c>
      <c r="C204" s="61">
        <f t="shared" ref="C204:I204" si="694">IFERROR(C202/C192, "N/A")</f>
        <v>13.63953488372093</v>
      </c>
      <c r="D204" s="61">
        <f t="shared" si="694"/>
        <v>-9.6533333333333342</v>
      </c>
      <c r="E204" s="61">
        <f t="shared" si="694"/>
        <v>-56</v>
      </c>
      <c r="F204" s="61">
        <f t="shared" si="694"/>
        <v>258.57142857142856</v>
      </c>
      <c r="G204" s="61">
        <f t="shared" si="694"/>
        <v>178.81818181818181</v>
      </c>
      <c r="H204" s="61">
        <f t="shared" si="694"/>
        <v>-56.524999999999999</v>
      </c>
      <c r="I204" s="61">
        <f t="shared" si="694"/>
        <v>30.819444444444443</v>
      </c>
      <c r="J204" s="85">
        <f>I204</f>
        <v>30.819444444444443</v>
      </c>
      <c r="K204" s="85">
        <f t="shared" ref="K204:N204" si="695">J204</f>
        <v>30.819444444444443</v>
      </c>
      <c r="L204" s="85">
        <f t="shared" si="695"/>
        <v>30.819444444444443</v>
      </c>
      <c r="M204" s="85">
        <f t="shared" si="695"/>
        <v>30.819444444444443</v>
      </c>
      <c r="N204" s="85">
        <f t="shared" si="695"/>
        <v>30.819444444444443</v>
      </c>
    </row>
    <row r="205" spans="1:14" x14ac:dyDescent="0.25">
      <c r="A205" s="9" t="s">
        <v>135</v>
      </c>
      <c r="B205" s="13">
        <f>-SUM(B44,B74,B104,B134,B152,B182)+B14</f>
        <v>104</v>
      </c>
      <c r="C205" s="13">
        <f t="shared" ref="C205:I205" si="696">-SUM(C44,C74,C104,C134,C152,C182)+C14</f>
        <v>264</v>
      </c>
      <c r="D205" s="13">
        <f t="shared" si="696"/>
        <v>291</v>
      </c>
      <c r="E205" s="13">
        <f t="shared" si="696"/>
        <v>159</v>
      </c>
      <c r="F205" s="13">
        <f t="shared" si="696"/>
        <v>377</v>
      </c>
      <c r="G205" s="13">
        <f t="shared" si="696"/>
        <v>318</v>
      </c>
      <c r="H205" s="13">
        <f t="shared" si="696"/>
        <v>11</v>
      </c>
      <c r="I205" s="13">
        <f t="shared" si="696"/>
        <v>50</v>
      </c>
      <c r="J205" s="82">
        <f>J192*J207</f>
        <v>-25.791512163929308</v>
      </c>
      <c r="K205" s="82">
        <f t="shared" ref="K205:N205" si="697">K192*K207</f>
        <v>19.068852951549911</v>
      </c>
      <c r="L205" s="82">
        <f t="shared" si="697"/>
        <v>-13.736862438982548</v>
      </c>
      <c r="M205" s="82">
        <f t="shared" si="697"/>
        <v>11.989777561992359</v>
      </c>
      <c r="N205" s="82">
        <f t="shared" si="697"/>
        <v>-11.49872996135832</v>
      </c>
    </row>
    <row r="206" spans="1:14" x14ac:dyDescent="0.25">
      <c r="A206" s="44" t="s">
        <v>129</v>
      </c>
      <c r="B206" s="60" t="str">
        <f>IFERROR((B205-A205)/A205,"nm")</f>
        <v>nm</v>
      </c>
      <c r="C206" s="60">
        <f t="shared" ref="C206" si="698">IFERROR((C205-B205)/B205,"nm")</f>
        <v>1.5384615384615385</v>
      </c>
      <c r="D206" s="60">
        <f t="shared" ref="D206" si="699">IFERROR((D205-C205)/C205,"nm")</f>
        <v>0.10227272727272728</v>
      </c>
      <c r="E206" s="60">
        <f t="shared" ref="E206" si="700">IFERROR((E205-D205)/D205,"nm")</f>
        <v>-0.45360824742268041</v>
      </c>
      <c r="F206" s="60">
        <f t="shared" ref="F206" si="701">IFERROR((F205-E205)/E205,"nm")</f>
        <v>1.371069182389937</v>
      </c>
      <c r="G206" s="60">
        <f t="shared" ref="G206" si="702">IFERROR((G205-F205)/F205,"nm")</f>
        <v>-0.15649867374005305</v>
      </c>
      <c r="H206" s="60">
        <f t="shared" ref="H206" si="703">IFERROR((H205-G205)/G205,"nm")</f>
        <v>-0.96540880503144655</v>
      </c>
      <c r="I206" s="60">
        <f t="shared" ref="I206" si="704">IFERROR((I205-H205)/H205,"nm")</f>
        <v>3.5454545454545454</v>
      </c>
      <c r="J206" s="60">
        <f t="shared" ref="J206" si="705">IFERROR((J205-I205)/I205,"nm")</f>
        <v>-1.5158302432785862</v>
      </c>
      <c r="K206" s="60">
        <f t="shared" ref="K206" si="706">IFERROR((K205-J205)/J205,"nm")</f>
        <v>-1.7393460620047954</v>
      </c>
      <c r="L206" s="60">
        <f t="shared" ref="L206" si="707">IFERROR((L205-K205)/K205,"nm")</f>
        <v>-1.7203822103975068</v>
      </c>
      <c r="M206" s="60">
        <f t="shared" ref="M206" si="708">IFERROR((M205-L205)/L205,"nm")</f>
        <v>-1.8728177642638175</v>
      </c>
      <c r="N206" s="60">
        <f t="shared" ref="N206" si="709">IFERROR((N205-M205)/M205,"nm")</f>
        <v>-1.9590444778399674</v>
      </c>
    </row>
    <row r="207" spans="1:14" x14ac:dyDescent="0.25">
      <c r="A207" s="44" t="s">
        <v>133</v>
      </c>
      <c r="B207" s="61">
        <f>IFERROR(B205/B192, "N/A")</f>
        <v>-1.2682926829268293</v>
      </c>
      <c r="C207" s="61">
        <f t="shared" ref="C207:I207" si="710">IFERROR(C205/C192, "N/A")</f>
        <v>-3.0697674418604652</v>
      </c>
      <c r="D207" s="61">
        <f t="shared" si="710"/>
        <v>3.88</v>
      </c>
      <c r="E207" s="61">
        <f t="shared" si="710"/>
        <v>6.115384615384615</v>
      </c>
      <c r="F207" s="61">
        <f t="shared" si="710"/>
        <v>-53.857142857142854</v>
      </c>
      <c r="G207" s="61">
        <f t="shared" si="710"/>
        <v>-28.90909090909091</v>
      </c>
      <c r="H207" s="61">
        <f t="shared" si="710"/>
        <v>0.27500000000000002</v>
      </c>
      <c r="I207" s="61">
        <f t="shared" si="710"/>
        <v>-0.69444444444444442</v>
      </c>
      <c r="J207" s="85">
        <f>I207</f>
        <v>-0.69444444444444442</v>
      </c>
      <c r="K207" s="85">
        <f t="shared" ref="K207:N207" si="711">J207</f>
        <v>-0.69444444444444442</v>
      </c>
      <c r="L207" s="85">
        <f t="shared" si="711"/>
        <v>-0.69444444444444442</v>
      </c>
      <c r="M207" s="85">
        <f t="shared" si="711"/>
        <v>-0.69444444444444442</v>
      </c>
      <c r="N207" s="85">
        <f t="shared" si="711"/>
        <v>-0.69444444444444442</v>
      </c>
    </row>
    <row r="208" spans="1:14" x14ac:dyDescent="0.25">
      <c r="A208" s="66" t="s">
        <v>146</v>
      </c>
      <c r="B208" s="13">
        <f>-SUM(B47,B77,B107,B137,B155,B185)+B17</f>
        <v>713</v>
      </c>
      <c r="C208" s="13">
        <f t="shared" ref="C208:I208" si="712">-SUM(C47,C77,C107,C137,C155,C185)+C17</f>
        <v>937</v>
      </c>
      <c r="D208" s="13">
        <f t="shared" si="712"/>
        <v>1238</v>
      </c>
      <c r="E208" s="13">
        <f t="shared" si="712"/>
        <v>1450</v>
      </c>
      <c r="F208" s="13">
        <f t="shared" si="712"/>
        <v>1673</v>
      </c>
      <c r="G208" s="13">
        <f t="shared" si="712"/>
        <v>1916</v>
      </c>
      <c r="H208" s="13">
        <f t="shared" si="712"/>
        <v>1870</v>
      </c>
      <c r="I208" s="13">
        <f t="shared" si="712"/>
        <v>1817</v>
      </c>
      <c r="J208" s="81">
        <f>J192*J210</f>
        <v>-937.26355203719106</v>
      </c>
      <c r="K208" s="81">
        <f t="shared" ref="K208:N208" si="713">K192*K210</f>
        <v>692.96211625932381</v>
      </c>
      <c r="L208" s="81">
        <f t="shared" si="713"/>
        <v>-499.19758103262581</v>
      </c>
      <c r="M208" s="81">
        <f t="shared" si="713"/>
        <v>435.70851660280232</v>
      </c>
      <c r="N208" s="81">
        <f t="shared" si="713"/>
        <v>-417.86384679576133</v>
      </c>
    </row>
    <row r="209" spans="1:14" x14ac:dyDescent="0.25">
      <c r="A209" s="65" t="s">
        <v>129</v>
      </c>
      <c r="B209" s="60" t="str">
        <f>IFERROR((B208-A208)/A208,"nm")</f>
        <v>nm</v>
      </c>
      <c r="C209" s="60">
        <f t="shared" ref="C209:I209" si="714">IFERROR((C208-B208)/B208,"nm")</f>
        <v>0.31416549789621318</v>
      </c>
      <c r="D209" s="60">
        <f t="shared" si="714"/>
        <v>0.32123799359658484</v>
      </c>
      <c r="E209" s="60">
        <f t="shared" si="714"/>
        <v>0.17124394184168013</v>
      </c>
      <c r="F209" s="60">
        <f t="shared" si="714"/>
        <v>0.15379310344827588</v>
      </c>
      <c r="G209" s="60">
        <f t="shared" si="714"/>
        <v>0.1452480573819486</v>
      </c>
      <c r="H209" s="60">
        <f t="shared" si="714"/>
        <v>-2.4008350730688934E-2</v>
      </c>
      <c r="I209" s="60">
        <f t="shared" si="714"/>
        <v>-2.8342245989304814E-2</v>
      </c>
      <c r="J209" s="60">
        <f t="shared" ref="J209" si="715">IFERROR((J208-I208)/I208,"nm")</f>
        <v>-1.5158302432785862</v>
      </c>
      <c r="K209" s="60">
        <f t="shared" ref="K209" si="716">IFERROR((K208-J208)/J208,"nm")</f>
        <v>-1.7393460620047954</v>
      </c>
      <c r="L209" s="60">
        <f t="shared" ref="L209" si="717">IFERROR((L208-K208)/K208,"nm")</f>
        <v>-1.7203822103975068</v>
      </c>
      <c r="M209" s="60">
        <f t="shared" ref="M209" si="718">IFERROR((M208-L208)/L208,"nm")</f>
        <v>-1.8728177642638173</v>
      </c>
      <c r="N209" s="60">
        <f t="shared" ref="N209" si="719">IFERROR((N208-M208)/M208,"nm")</f>
        <v>-1.9590444778399674</v>
      </c>
    </row>
    <row r="210" spans="1:14" x14ac:dyDescent="0.25">
      <c r="A210" s="65" t="s">
        <v>133</v>
      </c>
      <c r="B210" s="61">
        <f>IFERROR(B208/B192, "N/A")</f>
        <v>-8.6951219512195124</v>
      </c>
      <c r="C210" s="61">
        <f t="shared" ref="C210:I210" si="720">IFERROR(C208/C192, "N/A")</f>
        <v>-10.895348837209303</v>
      </c>
      <c r="D210" s="61">
        <f t="shared" si="720"/>
        <v>16.506666666666668</v>
      </c>
      <c r="E210" s="61">
        <f t="shared" si="720"/>
        <v>55.769230769230766</v>
      </c>
      <c r="F210" s="61">
        <f t="shared" si="720"/>
        <v>-239</v>
      </c>
      <c r="G210" s="61">
        <f t="shared" si="720"/>
        <v>-174.18181818181819</v>
      </c>
      <c r="H210" s="61">
        <f t="shared" si="720"/>
        <v>46.75</v>
      </c>
      <c r="I210" s="61">
        <f t="shared" si="720"/>
        <v>-25.236111111111111</v>
      </c>
      <c r="J210" s="89">
        <f>I210</f>
        <v>-25.236111111111111</v>
      </c>
      <c r="K210" s="89">
        <f t="shared" ref="K210:N210" si="721">J210</f>
        <v>-25.236111111111111</v>
      </c>
      <c r="L210" s="89">
        <f t="shared" si="721"/>
        <v>-25.236111111111111</v>
      </c>
      <c r="M210" s="89">
        <f t="shared" si="721"/>
        <v>-25.236111111111111</v>
      </c>
      <c r="N210" s="89">
        <f t="shared" si="721"/>
        <v>-25.236111111111111</v>
      </c>
    </row>
    <row r="212" spans="1:14" x14ac:dyDescent="0.25">
      <c r="B212" s="78"/>
    </row>
    <row r="213" spans="1:14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7"/>
  <sheetViews>
    <sheetView tabSelected="1" topLeftCell="A5" zoomScale="90" zoomScaleNormal="90" workbookViewId="0">
      <selection activeCell="J21" sqref="J21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10" width="12.85546875" customWidth="1"/>
    <col min="11" max="12" width="11.28515625" customWidth="1"/>
    <col min="13" max="14" width="10.42578125" bestFit="1" customWidth="1"/>
    <col min="15" max="15" width="36.7109375" customWidth="1"/>
  </cols>
  <sheetData>
    <row r="1" spans="1:15" ht="66" customHeight="1" x14ac:dyDescent="0.25">
      <c r="A1" s="91" t="s">
        <v>196</v>
      </c>
      <c r="B1" s="92">
        <f t="shared" ref="B1:H1" si="0">+C1-1</f>
        <v>2015</v>
      </c>
      <c r="C1" s="92">
        <f t="shared" si="0"/>
        <v>2016</v>
      </c>
      <c r="D1" s="92">
        <f t="shared" si="0"/>
        <v>2017</v>
      </c>
      <c r="E1" s="92">
        <f t="shared" si="0"/>
        <v>2018</v>
      </c>
      <c r="F1" s="92">
        <f t="shared" si="0"/>
        <v>2019</v>
      </c>
      <c r="G1" s="92">
        <f t="shared" si="0"/>
        <v>2020</v>
      </c>
      <c r="H1" s="92">
        <f t="shared" si="0"/>
        <v>2021</v>
      </c>
      <c r="I1" s="92">
        <v>2022</v>
      </c>
      <c r="J1" s="37">
        <f>I1+1</f>
        <v>2023</v>
      </c>
      <c r="K1" s="37">
        <f t="shared" ref="K1:N1" si="1">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93" t="s">
        <v>147</v>
      </c>
      <c r="B2" s="93"/>
      <c r="C2" s="93"/>
      <c r="D2" s="93"/>
      <c r="E2" s="93"/>
      <c r="F2" s="93"/>
      <c r="G2" s="93"/>
      <c r="H2" s="93"/>
      <c r="I2" s="93"/>
      <c r="J2" s="37"/>
      <c r="K2" s="37"/>
      <c r="L2" s="37"/>
      <c r="M2" s="37"/>
      <c r="N2" s="37"/>
    </row>
    <row r="3" spans="1:15" x14ac:dyDescent="0.25">
      <c r="A3" s="94" t="s">
        <v>136</v>
      </c>
      <c r="B3" s="95">
        <f>'Segmental forecast'!B3</f>
        <v>30601</v>
      </c>
      <c r="C3" s="95">
        <f>'Segmental forecast'!C3</f>
        <v>32376</v>
      </c>
      <c r="D3" s="95">
        <f>'Segmental forecast'!D3</f>
        <v>34350</v>
      </c>
      <c r="E3" s="95">
        <f>'Segmental forecast'!E3</f>
        <v>36397</v>
      </c>
      <c r="F3" s="95">
        <f>'Segmental forecast'!F3</f>
        <v>39117</v>
      </c>
      <c r="G3" s="95">
        <f>'Segmental forecast'!G3</f>
        <v>37403</v>
      </c>
      <c r="H3" s="95">
        <f>'Segmental forecast'!H3</f>
        <v>44538</v>
      </c>
      <c r="I3" s="95">
        <f>'Segmental forecast'!I3</f>
        <v>46710</v>
      </c>
      <c r="J3" s="69">
        <f>'Segmental forecast'!J3</f>
        <v>51171.063944182722</v>
      </c>
      <c r="K3" s="69">
        <f>'Segmental forecast'!K3</f>
        <v>55743.23450912824</v>
      </c>
      <c r="L3" s="69">
        <f>'Segmental forecast'!L3</f>
        <v>60639.975851356328</v>
      </c>
      <c r="M3" s="69">
        <f>'Segmental forecast'!M3</f>
        <v>66031.421856346264</v>
      </c>
      <c r="N3" s="69">
        <f>'Segmental forecast'!N3</f>
        <v>72203.534124748301</v>
      </c>
      <c r="O3" t="s">
        <v>213</v>
      </c>
    </row>
    <row r="4" spans="1:15" x14ac:dyDescent="0.25">
      <c r="A4" s="96" t="s">
        <v>129</v>
      </c>
      <c r="B4" s="115" t="str">
        <f>'Segmental forecast'!B4</f>
        <v>nm</v>
      </c>
      <c r="C4" s="116">
        <f>'Segmental forecast'!C4</f>
        <v>5.8004640371229696E-2</v>
      </c>
      <c r="D4" s="116">
        <f>'Segmental forecast'!D4</f>
        <v>6.0971089696071165E-2</v>
      </c>
      <c r="E4" s="116">
        <f>'Segmental forecast'!E4</f>
        <v>5.9592430858806403E-2</v>
      </c>
      <c r="F4" s="116">
        <f>'Segmental forecast'!F4</f>
        <v>7.4731433909388134E-2</v>
      </c>
      <c r="G4" s="116">
        <f>'Segmental forecast'!G4</f>
        <v>-4.3817266150267146E-2</v>
      </c>
      <c r="H4" s="116">
        <f>'Segmental forecast'!H4</f>
        <v>0.1907600994572628</v>
      </c>
      <c r="I4" s="116">
        <f>'Segmental forecast'!I4</f>
        <v>4.8767344739323724E-2</v>
      </c>
      <c r="J4" s="70">
        <f>(J3-I3)/I3</f>
        <v>9.550554365623469E-2</v>
      </c>
      <c r="K4" s="70">
        <f t="shared" ref="K4:N4" si="2">(K3-J3)/J3</f>
        <v>8.9350703552555227E-2</v>
      </c>
      <c r="L4" s="70">
        <f t="shared" si="2"/>
        <v>8.7844585721451471E-2</v>
      </c>
      <c r="M4" s="70">
        <f t="shared" si="2"/>
        <v>8.8909105409370734E-2</v>
      </c>
      <c r="N4" s="70">
        <f t="shared" si="2"/>
        <v>9.3472351418233734E-2</v>
      </c>
    </row>
    <row r="5" spans="1:15" x14ac:dyDescent="0.25">
      <c r="A5" s="94" t="s">
        <v>148</v>
      </c>
      <c r="B5" s="95">
        <f>'Segmental forecast'!B5</f>
        <v>4839</v>
      </c>
      <c r="C5" s="95">
        <f>'Segmental forecast'!C5</f>
        <v>5291</v>
      </c>
      <c r="D5" s="95">
        <f>'Segmental forecast'!D5</f>
        <v>5651</v>
      </c>
      <c r="E5" s="95">
        <f>'Segmental forecast'!E5</f>
        <v>5126</v>
      </c>
      <c r="F5" s="95">
        <f>'Segmental forecast'!F5</f>
        <v>5555</v>
      </c>
      <c r="G5" s="95">
        <f>'Segmental forecast'!G5</f>
        <v>3697</v>
      </c>
      <c r="H5" s="95">
        <f>'Segmental forecast'!H5</f>
        <v>7667</v>
      </c>
      <c r="I5" s="95">
        <f>'Segmental forecast'!I5</f>
        <v>7573</v>
      </c>
      <c r="J5" s="69">
        <f>'Segmental forecast'!J5</f>
        <v>12030.082331274387</v>
      </c>
      <c r="K5" s="69">
        <f>'Segmental forecast'!K5</f>
        <v>11542.436165387904</v>
      </c>
      <c r="L5" s="69">
        <f>'Segmental forecast'!L5</f>
        <v>14352.126789760568</v>
      </c>
      <c r="M5" s="69">
        <f>'Segmental forecast'!M5</f>
        <v>14891.623116649806</v>
      </c>
      <c r="N5" s="69">
        <f>'Segmental forecast'!N5</f>
        <v>17691.834332355564</v>
      </c>
    </row>
    <row r="6" spans="1:15" x14ac:dyDescent="0.25">
      <c r="A6" s="98" t="s">
        <v>132</v>
      </c>
      <c r="B6" s="99">
        <f>'Segmental forecast'!B8</f>
        <v>606</v>
      </c>
      <c r="C6" s="99">
        <f>'Segmental forecast'!C8</f>
        <v>649</v>
      </c>
      <c r="D6" s="99">
        <f>'Segmental forecast'!D8</f>
        <v>706</v>
      </c>
      <c r="E6" s="99">
        <f>'Segmental forecast'!E8</f>
        <v>747</v>
      </c>
      <c r="F6" s="99">
        <f>'Segmental forecast'!F8</f>
        <v>705</v>
      </c>
      <c r="G6" s="99">
        <f>'Segmental forecast'!G8</f>
        <v>721</v>
      </c>
      <c r="H6" s="99">
        <f>'Segmental forecast'!H8</f>
        <v>744</v>
      </c>
      <c r="I6" s="99">
        <f>'Segmental forecast'!I8</f>
        <v>717</v>
      </c>
      <c r="J6" s="126">
        <f>'Segmental forecast'!J8</f>
        <v>547.30066985359952</v>
      </c>
      <c r="K6" s="126">
        <f>'Segmental forecast'!K8</f>
        <v>703.17404883780887</v>
      </c>
      <c r="L6" s="126">
        <f>'Segmental forecast'!L8</f>
        <v>652.90676050190223</v>
      </c>
      <c r="M6" s="126">
        <f>'Segmental forecast'!M8</f>
        <v>764.21900031465225</v>
      </c>
      <c r="N6" s="126">
        <f>'Segmental forecast'!N8</f>
        <v>749.14488037325839</v>
      </c>
    </row>
    <row r="7" spans="1:15" x14ac:dyDescent="0.25">
      <c r="A7" s="100" t="s">
        <v>134</v>
      </c>
      <c r="B7" s="101">
        <f>B5-B6</f>
        <v>4233</v>
      </c>
      <c r="C7" s="101">
        <f t="shared" ref="C7:I7" si="3">C5-C6</f>
        <v>4642</v>
      </c>
      <c r="D7" s="101">
        <f t="shared" si="3"/>
        <v>4945</v>
      </c>
      <c r="E7" s="101">
        <f t="shared" si="3"/>
        <v>4379</v>
      </c>
      <c r="F7" s="101">
        <f t="shared" si="3"/>
        <v>4850</v>
      </c>
      <c r="G7" s="101">
        <f t="shared" si="3"/>
        <v>2976</v>
      </c>
      <c r="H7" s="101">
        <f t="shared" si="3"/>
        <v>6923</v>
      </c>
      <c r="I7" s="101">
        <f t="shared" si="3"/>
        <v>6856</v>
      </c>
      <c r="J7" s="127">
        <f>J5-J6</f>
        <v>11482.781661420788</v>
      </c>
      <c r="K7" s="127">
        <f t="shared" ref="K7:N7" si="4">K5-K6</f>
        <v>10839.262116550095</v>
      </c>
      <c r="L7" s="127">
        <f t="shared" si="4"/>
        <v>13699.220029258666</v>
      </c>
      <c r="M7" s="127">
        <f t="shared" si="4"/>
        <v>14127.404116335154</v>
      </c>
      <c r="N7" s="127">
        <f t="shared" si="4"/>
        <v>16942.689451982304</v>
      </c>
    </row>
    <row r="8" spans="1:15" x14ac:dyDescent="0.25">
      <c r="A8" s="96" t="s">
        <v>129</v>
      </c>
      <c r="B8" s="97" t="str">
        <f>'Segmental forecast'!B12</f>
        <v>nm</v>
      </c>
      <c r="C8" s="97">
        <f>'Segmental forecast'!C12</f>
        <v>9.6621781242617527E-2</v>
      </c>
      <c r="D8" s="97">
        <f>'Segmental forecast'!D12</f>
        <v>6.527358897027144E-2</v>
      </c>
      <c r="E8" s="97">
        <f>'Segmental forecast'!E12</f>
        <v>-0.11445904954499495</v>
      </c>
      <c r="F8" s="97">
        <f>'Segmental forecast'!F12</f>
        <v>0.10755880337976707</v>
      </c>
      <c r="G8" s="97">
        <f>'Segmental forecast'!G12</f>
        <v>-0.38639175257731961</v>
      </c>
      <c r="H8" s="97">
        <f>'Segmental forecast'!H12</f>
        <v>1.32627688172043</v>
      </c>
      <c r="I8" s="97">
        <f>'Segmental forecast'!I12</f>
        <v>-9.6778853098367767E-3</v>
      </c>
      <c r="J8" s="70">
        <f>(J7-I7)/I7</f>
        <v>0.67485146753512071</v>
      </c>
      <c r="K8" s="70">
        <f t="shared" ref="K8:N8" si="5">(K7-J7)/J7</f>
        <v>-5.6042130195051422E-2</v>
      </c>
      <c r="L8" s="70">
        <f t="shared" si="5"/>
        <v>0.26385171628443232</v>
      </c>
      <c r="M8" s="70">
        <f t="shared" si="5"/>
        <v>3.125609240248544E-2</v>
      </c>
      <c r="N8" s="70">
        <f t="shared" si="5"/>
        <v>0.19927831839905447</v>
      </c>
    </row>
    <row r="9" spans="1:15" x14ac:dyDescent="0.25">
      <c r="A9" s="96" t="s">
        <v>131</v>
      </c>
      <c r="B9" s="97">
        <f>'Segmental forecast'!B7</f>
        <v>0.15813208718669325</v>
      </c>
      <c r="C9" s="97">
        <f>'Segmental forecast'!C7</f>
        <v>0.16342352359772672</v>
      </c>
      <c r="D9" s="97">
        <f>'Segmental forecast'!D7</f>
        <v>0.16451237263464338</v>
      </c>
      <c r="E9" s="97">
        <f>'Segmental forecast'!E7</f>
        <v>0.14083578316894249</v>
      </c>
      <c r="F9" s="97">
        <f>'Segmental forecast'!F7</f>
        <v>0.14200986783240024</v>
      </c>
      <c r="G9" s="97">
        <f>'Segmental forecast'!G7</f>
        <v>9.8842338849824879E-2</v>
      </c>
      <c r="H9" s="97">
        <f>'Segmental forecast'!H7</f>
        <v>0.17214513449189456</v>
      </c>
      <c r="I9" s="97">
        <f>'Segmental forecast'!I7</f>
        <v>0.16212802397773496</v>
      </c>
      <c r="J9" s="71">
        <f>J5/J3</f>
        <v>0.23509541143011553</v>
      </c>
      <c r="K9" s="71">
        <f t="shared" ref="K9:N9" si="6">K5/K3</f>
        <v>0.20706434183502162</v>
      </c>
      <c r="L9" s="71">
        <f t="shared" si="6"/>
        <v>0.23667764685363996</v>
      </c>
      <c r="M9" s="71">
        <f t="shared" si="6"/>
        <v>0.22552328418805018</v>
      </c>
      <c r="N9" s="71">
        <f t="shared" si="6"/>
        <v>0.24502726281775666</v>
      </c>
    </row>
    <row r="10" spans="1:15" x14ac:dyDescent="0.25">
      <c r="A10" s="102" t="s">
        <v>24</v>
      </c>
      <c r="B10" s="103">
        <f>Historicals!B8</f>
        <v>28</v>
      </c>
      <c r="C10" s="103">
        <f>Historicals!C8</f>
        <v>19</v>
      </c>
      <c r="D10" s="103">
        <f>Historicals!D8</f>
        <v>59</v>
      </c>
      <c r="E10" s="103">
        <f>Historicals!E8</f>
        <v>54</v>
      </c>
      <c r="F10" s="103">
        <f>Historicals!F8</f>
        <v>49</v>
      </c>
      <c r="G10" s="103">
        <f>Historicals!G8</f>
        <v>89</v>
      </c>
      <c r="H10" s="103">
        <f>Historicals!H8</f>
        <v>262</v>
      </c>
      <c r="I10" s="103">
        <f>Historicals!I8</f>
        <v>205</v>
      </c>
      <c r="J10" s="127">
        <f>AVERAGE(B10:I10)</f>
        <v>95.625</v>
      </c>
      <c r="K10" s="127">
        <f>AVERAGE(C10:J10)</f>
        <v>104.078125</v>
      </c>
      <c r="L10" s="127">
        <f t="shared" ref="L10:N10" si="7">AVERAGE(D10:K10)</f>
        <v>114.712890625</v>
      </c>
      <c r="M10" s="127">
        <f t="shared" si="7"/>
        <v>121.677001953125</v>
      </c>
      <c r="N10" s="127">
        <f t="shared" si="7"/>
        <v>130.13662719726563</v>
      </c>
    </row>
    <row r="11" spans="1:15" x14ac:dyDescent="0.25">
      <c r="A11" s="100" t="s">
        <v>149</v>
      </c>
      <c r="B11" s="101">
        <f>B7-B10</f>
        <v>4205</v>
      </c>
      <c r="C11" s="101">
        <f t="shared" ref="C11:N11" si="8">C7-C10</f>
        <v>4623</v>
      </c>
      <c r="D11" s="101">
        <f t="shared" si="8"/>
        <v>4886</v>
      </c>
      <c r="E11" s="101">
        <f t="shared" si="8"/>
        <v>4325</v>
      </c>
      <c r="F11" s="101">
        <f t="shared" si="8"/>
        <v>4801</v>
      </c>
      <c r="G11" s="101">
        <f t="shared" si="8"/>
        <v>2887</v>
      </c>
      <c r="H11" s="101">
        <f t="shared" si="8"/>
        <v>6661</v>
      </c>
      <c r="I11" s="101">
        <f t="shared" si="8"/>
        <v>6651</v>
      </c>
      <c r="J11" s="101">
        <f t="shared" si="8"/>
        <v>11387.156661420788</v>
      </c>
      <c r="K11" s="101">
        <f t="shared" si="8"/>
        <v>10735.183991550095</v>
      </c>
      <c r="L11" s="101">
        <f t="shared" si="8"/>
        <v>13584.507138633666</v>
      </c>
      <c r="M11" s="101">
        <f t="shared" si="8"/>
        <v>14005.727114382029</v>
      </c>
      <c r="N11" s="101">
        <f t="shared" si="8"/>
        <v>16812.552824785038</v>
      </c>
    </row>
    <row r="12" spans="1:15" x14ac:dyDescent="0.25">
      <c r="A12" s="104" t="s">
        <v>26</v>
      </c>
      <c r="B12" s="103">
        <f>Historicals!B11</f>
        <v>932</v>
      </c>
      <c r="C12" s="103">
        <f>Historicals!C11</f>
        <v>863</v>
      </c>
      <c r="D12" s="103">
        <f>Historicals!D11</f>
        <v>646</v>
      </c>
      <c r="E12" s="103">
        <f>Historicals!E11</f>
        <v>2392</v>
      </c>
      <c r="F12" s="103">
        <f>Historicals!F11</f>
        <v>772</v>
      </c>
      <c r="G12" s="103">
        <f>Historicals!G11</f>
        <v>348</v>
      </c>
      <c r="H12" s="103">
        <f>Historicals!H11</f>
        <v>934</v>
      </c>
      <c r="I12" s="103">
        <f>Historicals!I11</f>
        <v>605</v>
      </c>
      <c r="J12" s="127">
        <f>J11*J13</f>
        <v>2286.1388557962564</v>
      </c>
      <c r="K12" s="127">
        <f t="shared" ref="K12:N12" si="9">K11*K13</f>
        <v>2127.2320081200551</v>
      </c>
      <c r="L12" s="127">
        <f t="shared" si="9"/>
        <v>2711.3335503325115</v>
      </c>
      <c r="M12" s="127">
        <f t="shared" si="9"/>
        <v>2913.3605036108079</v>
      </c>
      <c r="N12" s="127">
        <f t="shared" si="9"/>
        <v>2772.0646045905896</v>
      </c>
    </row>
    <row r="13" spans="1:15" x14ac:dyDescent="0.25">
      <c r="A13" s="105" t="s">
        <v>150</v>
      </c>
      <c r="B13" s="97">
        <f>B12/B11</f>
        <v>0.22164090368608799</v>
      </c>
      <c r="C13" s="97">
        <f t="shared" ref="C13:I13" si="10">C12/C11</f>
        <v>0.18667531905688947</v>
      </c>
      <c r="D13" s="97">
        <f t="shared" si="10"/>
        <v>0.13221449038067951</v>
      </c>
      <c r="E13" s="97">
        <f t="shared" si="10"/>
        <v>0.55306358381502885</v>
      </c>
      <c r="F13" s="97">
        <f t="shared" si="10"/>
        <v>0.16079983336804832</v>
      </c>
      <c r="G13" s="97">
        <f t="shared" si="10"/>
        <v>0.12054035330793211</v>
      </c>
      <c r="H13" s="97">
        <f t="shared" si="10"/>
        <v>0.14021918630836211</v>
      </c>
      <c r="I13" s="97">
        <f t="shared" si="10"/>
        <v>9.0963764847391368E-2</v>
      </c>
      <c r="J13" s="85">
        <f>AVERAGE(B13:I13)</f>
        <v>0.20076467934630246</v>
      </c>
      <c r="K13" s="85">
        <f t="shared" ref="K13:N13" si="11">AVERAGE(C13:J13)</f>
        <v>0.19815515130382927</v>
      </c>
      <c r="L13" s="85">
        <f t="shared" si="11"/>
        <v>0.19959013033469675</v>
      </c>
      <c r="M13" s="85">
        <f t="shared" si="11"/>
        <v>0.20801208532894891</v>
      </c>
      <c r="N13" s="85">
        <f t="shared" si="11"/>
        <v>0.16488064801818891</v>
      </c>
    </row>
    <row r="14" spans="1:15" ht="15.75" thickBot="1" x14ac:dyDescent="0.3">
      <c r="A14" s="106" t="s">
        <v>151</v>
      </c>
      <c r="B14" s="107">
        <f>B11-B12</f>
        <v>3273</v>
      </c>
      <c r="C14" s="107">
        <f t="shared" ref="C14:N14" si="12">C11-C12</f>
        <v>3760</v>
      </c>
      <c r="D14" s="107">
        <f t="shared" si="12"/>
        <v>4240</v>
      </c>
      <c r="E14" s="107">
        <f t="shared" si="12"/>
        <v>1933</v>
      </c>
      <c r="F14" s="107">
        <f t="shared" si="12"/>
        <v>4029</v>
      </c>
      <c r="G14" s="107">
        <f t="shared" si="12"/>
        <v>2539</v>
      </c>
      <c r="H14" s="107">
        <f t="shared" si="12"/>
        <v>5727</v>
      </c>
      <c r="I14" s="107">
        <f t="shared" si="12"/>
        <v>6046</v>
      </c>
      <c r="J14" s="107">
        <f t="shared" si="12"/>
        <v>9101.0178056245313</v>
      </c>
      <c r="K14" s="107">
        <f t="shared" si="12"/>
        <v>8607.9519834300409</v>
      </c>
      <c r="L14" s="107">
        <f t="shared" si="12"/>
        <v>10873.173588301153</v>
      </c>
      <c r="M14" s="107">
        <f t="shared" si="12"/>
        <v>11092.366610771222</v>
      </c>
      <c r="N14" s="107">
        <f t="shared" si="12"/>
        <v>14040.488220194449</v>
      </c>
    </row>
    <row r="15" spans="1:15" ht="15.75" thickTop="1" x14ac:dyDescent="0.25">
      <c r="A15" s="104" t="s">
        <v>152</v>
      </c>
      <c r="B15" s="103">
        <f>Historicals!B18</f>
        <v>1768.8</v>
      </c>
      <c r="C15" s="103">
        <f>Historicals!C18</f>
        <v>1742.5</v>
      </c>
      <c r="D15" s="103">
        <f>Historicals!D18</f>
        <v>1692</v>
      </c>
      <c r="E15" s="103">
        <f>Historicals!E18</f>
        <v>1659.1</v>
      </c>
      <c r="F15" s="103">
        <f>Historicals!F18</f>
        <v>1618.4</v>
      </c>
      <c r="G15" s="103">
        <f>Historicals!G18</f>
        <v>1591.6</v>
      </c>
      <c r="H15" s="103">
        <f>Historicals!H18</f>
        <v>1609.4</v>
      </c>
      <c r="I15" s="103">
        <f>Historicals!I18</f>
        <v>1610.8</v>
      </c>
      <c r="J15" s="129">
        <f>AVERAGE(B15:I15)</f>
        <v>1661.5749999999998</v>
      </c>
      <c r="K15" s="129">
        <f t="shared" ref="K15:N15" si="13">AVERAGE(C15:J15)</f>
        <v>1648.171875</v>
      </c>
      <c r="L15" s="129">
        <f t="shared" si="13"/>
        <v>1636.380859375</v>
      </c>
      <c r="M15" s="129">
        <f t="shared" si="13"/>
        <v>1629.428466796875</v>
      </c>
      <c r="N15" s="129">
        <f t="shared" si="13"/>
        <v>1625.7195251464843</v>
      </c>
      <c r="O15" t="s">
        <v>214</v>
      </c>
    </row>
    <row r="16" spans="1:15" x14ac:dyDescent="0.25">
      <c r="A16" s="104" t="s">
        <v>153</v>
      </c>
      <c r="B16" s="108">
        <f>Historicals!B15</f>
        <v>1.85</v>
      </c>
      <c r="C16" s="108">
        <f>Historicals!C15</f>
        <v>2.16</v>
      </c>
      <c r="D16" s="108">
        <f>Historicals!D15</f>
        <v>2.5099999999999998</v>
      </c>
      <c r="E16" s="108">
        <f>Historicals!E15</f>
        <v>1.17</v>
      </c>
      <c r="F16" s="108">
        <f>Historicals!F15</f>
        <v>2.4900000000000002</v>
      </c>
      <c r="G16" s="108">
        <f>Historicals!G15</f>
        <v>1.6</v>
      </c>
      <c r="H16" s="108">
        <f>Historicals!H15</f>
        <v>3.56</v>
      </c>
      <c r="I16" s="108">
        <f>Historicals!I15</f>
        <v>3.75</v>
      </c>
      <c r="J16" s="135">
        <f>AVERAGE(B16:I16)</f>
        <v>2.38625</v>
      </c>
      <c r="K16" s="135">
        <f t="shared" ref="K16:N16" si="14">AVERAGE(C16:J16)</f>
        <v>2.4532812500000003</v>
      </c>
      <c r="L16" s="135">
        <f t="shared" si="14"/>
        <v>2.4899414062499998</v>
      </c>
      <c r="M16" s="135">
        <f t="shared" si="14"/>
        <v>2.4874340820312502</v>
      </c>
      <c r="N16" s="135">
        <f t="shared" si="14"/>
        <v>2.6521133422851566</v>
      </c>
    </row>
    <row r="17" spans="1:15" x14ac:dyDescent="0.25">
      <c r="A17" s="104" t="s">
        <v>154</v>
      </c>
      <c r="B17" s="108">
        <f>ABS(Historicals!B92/'Three Statements'!B15)</f>
        <v>0.508254183627318</v>
      </c>
      <c r="C17" s="108">
        <f>ABS(Historicals!C92/'Three Statements'!C15)</f>
        <v>0.58651362984218081</v>
      </c>
      <c r="D17" s="108">
        <f>ABS(Historicals!D92/'Three Statements'!D15)</f>
        <v>0.66962174940898345</v>
      </c>
      <c r="E17" s="108">
        <f>ABS(Historicals!E92/'Three Statements'!E15)</f>
        <v>0.74920137423904531</v>
      </c>
      <c r="F17" s="108">
        <f>ABS(Historicals!F92/'Three Statements'!F15)</f>
        <v>0.82303509639149774</v>
      </c>
      <c r="G17" s="108">
        <f>ABS(Historicals!G92/'Three Statements'!G15)</f>
        <v>0.91228951997989449</v>
      </c>
      <c r="H17" s="108">
        <f>ABS(Historicals!H92/'Three Statements'!H15)</f>
        <v>1.0177705977382876</v>
      </c>
      <c r="I17" s="108">
        <f>ABS(Historicals!I92/'Three Statements'!I15)</f>
        <v>1.1404271169605165</v>
      </c>
      <c r="J17" s="135">
        <f>AVERAGE(B17:I17)</f>
        <v>0.80088915852346554</v>
      </c>
      <c r="K17" s="135">
        <f t="shared" ref="K17:N17" si="15">AVERAGE(C17:J17)</f>
        <v>0.83746853038548397</v>
      </c>
      <c r="L17" s="135">
        <f t="shared" si="15"/>
        <v>0.86883789295339686</v>
      </c>
      <c r="M17" s="135">
        <f t="shared" si="15"/>
        <v>0.89373991089644855</v>
      </c>
      <c r="N17" s="135">
        <f t="shared" si="15"/>
        <v>0.91180722797862379</v>
      </c>
    </row>
    <row r="18" spans="1:15" x14ac:dyDescent="0.25">
      <c r="A18" s="105" t="s">
        <v>129</v>
      </c>
      <c r="B18" s="60" t="str">
        <f>IFERROR((B17-A17)/A17,"nm")</f>
        <v>nm</v>
      </c>
      <c r="C18" s="60">
        <f t="shared" ref="C18:I18" si="16">IFERROR((C17-B17)/B17,"nm")</f>
        <v>0.15397698383186798</v>
      </c>
      <c r="D18" s="60">
        <f t="shared" si="16"/>
        <v>0.14169853067040469</v>
      </c>
      <c r="E18" s="60">
        <f t="shared" si="16"/>
        <v>0.11884265243818595</v>
      </c>
      <c r="F18" s="60">
        <f t="shared" si="16"/>
        <v>9.8549902190775404E-2</v>
      </c>
      <c r="G18" s="60">
        <f t="shared" si="16"/>
        <v>0.10844546481641239</v>
      </c>
      <c r="H18" s="60">
        <f t="shared" si="16"/>
        <v>0.1156223714602331</v>
      </c>
      <c r="I18" s="60">
        <f t="shared" si="16"/>
        <v>0.12051489745803122</v>
      </c>
      <c r="J18" s="60">
        <f t="shared" ref="J18" si="17">IFERROR((J17-I17)/I17,"nm")</f>
        <v>-0.2977287661678833</v>
      </c>
      <c r="K18" s="60">
        <f t="shared" ref="K18" si="18">IFERROR((K17-J17)/J17,"nm")</f>
        <v>4.5673451154535361E-2</v>
      </c>
      <c r="L18" s="60">
        <f t="shared" ref="L18" si="19">IFERROR((L17-K17)/K17,"nm")</f>
        <v>3.7457362790066492E-2</v>
      </c>
      <c r="M18" s="60">
        <f t="shared" ref="M18" si="20">IFERROR((M17-L17)/L17,"nm")</f>
        <v>2.8661293602657588E-2</v>
      </c>
      <c r="N18" s="60">
        <f t="shared" ref="N18" si="21">IFERROR((N17-M17)/M17,"nm")</f>
        <v>2.021540815387014E-2</v>
      </c>
      <c r="O18" t="s">
        <v>215</v>
      </c>
    </row>
    <row r="19" spans="1:15" x14ac:dyDescent="0.25">
      <c r="A19" s="105" t="s">
        <v>155</v>
      </c>
      <c r="B19" s="97">
        <f>B17/B16</f>
        <v>0.2747319911499016</v>
      </c>
      <c r="C19" s="97">
        <f t="shared" ref="C19:N19" si="22">C17/C16</f>
        <v>0.27153408788989852</v>
      </c>
      <c r="D19" s="97">
        <f t="shared" si="22"/>
        <v>0.26678157346971454</v>
      </c>
      <c r="E19" s="97">
        <f t="shared" si="22"/>
        <v>0.64034305490516696</v>
      </c>
      <c r="F19" s="97">
        <f t="shared" si="22"/>
        <v>0.33053618328975809</v>
      </c>
      <c r="G19" s="97">
        <f t="shared" si="22"/>
        <v>0.57018094998743407</v>
      </c>
      <c r="H19" s="97">
        <f t="shared" si="22"/>
        <v>0.2858906173422156</v>
      </c>
      <c r="I19" s="97">
        <f t="shared" si="22"/>
        <v>0.30411389785613774</v>
      </c>
      <c r="J19" s="97">
        <f t="shared" si="22"/>
        <v>0.3356266772230343</v>
      </c>
      <c r="K19" s="97">
        <f t="shared" si="22"/>
        <v>0.34136670240539435</v>
      </c>
      <c r="L19" s="97">
        <f t="shared" si="22"/>
        <v>0.34893909180855726</v>
      </c>
      <c r="M19" s="97">
        <f t="shared" si="22"/>
        <v>0.35930194787980729</v>
      </c>
      <c r="N19" s="97">
        <f t="shared" si="22"/>
        <v>0.34380401977578295</v>
      </c>
      <c r="O19" t="s">
        <v>215</v>
      </c>
    </row>
    <row r="20" spans="1:15" x14ac:dyDescent="0.25">
      <c r="A20" s="109" t="s">
        <v>156</v>
      </c>
      <c r="B20" s="93"/>
      <c r="C20" s="93"/>
      <c r="D20" s="93"/>
      <c r="E20" s="93"/>
      <c r="F20" s="93"/>
      <c r="G20" s="93"/>
      <c r="H20" s="93"/>
      <c r="I20" s="93"/>
      <c r="J20" s="130"/>
      <c r="K20" s="130"/>
      <c r="L20" s="130"/>
      <c r="M20" s="130"/>
      <c r="N20" s="130"/>
    </row>
    <row r="21" spans="1:15" x14ac:dyDescent="0.25">
      <c r="A21" s="104" t="s">
        <v>157</v>
      </c>
      <c r="B21" s="103">
        <f>Historicals!B25</f>
        <v>3852</v>
      </c>
      <c r="C21" s="103">
        <f>Historicals!C25</f>
        <v>3138</v>
      </c>
      <c r="D21" s="103">
        <f>Historicals!D25</f>
        <v>3808</v>
      </c>
      <c r="E21" s="103">
        <f>Historicals!E25</f>
        <v>4249</v>
      </c>
      <c r="F21" s="103">
        <f>Historicals!F25</f>
        <v>4466</v>
      </c>
      <c r="G21" s="103">
        <f>Historicals!G25</f>
        <v>8348</v>
      </c>
      <c r="H21" s="103">
        <f>Historicals!H25</f>
        <v>9889</v>
      </c>
      <c r="I21" s="103">
        <f>Historicals!I25</f>
        <v>8574</v>
      </c>
      <c r="J21" s="69">
        <f>I21*(1+J$4)</f>
        <v>9392.8645313085563</v>
      </c>
      <c r="K21" s="69">
        <f t="shared" ref="K21:N21" si="23">J21*(1+K$4)</f>
        <v>10232.123585554817</v>
      </c>
      <c r="L21" s="69">
        <f t="shared" si="23"/>
        <v>11130.960242978572</v>
      </c>
      <c r="M21" s="69">
        <f t="shared" si="23"/>
        <v>12120.603960529068</v>
      </c>
      <c r="N21" s="69">
        <f t="shared" si="23"/>
        <v>13253.545313328877</v>
      </c>
    </row>
    <row r="22" spans="1:15" x14ac:dyDescent="0.25">
      <c r="A22" s="104" t="s">
        <v>158</v>
      </c>
      <c r="B22" s="103">
        <f>Historicals!B26</f>
        <v>2072</v>
      </c>
      <c r="C22" s="103">
        <f>Historicals!C26</f>
        <v>2319</v>
      </c>
      <c r="D22" s="103">
        <f>Historicals!D26</f>
        <v>2371</v>
      </c>
      <c r="E22" s="103">
        <f>Historicals!E26</f>
        <v>996</v>
      </c>
      <c r="F22" s="103">
        <f>Historicals!F26</f>
        <v>197</v>
      </c>
      <c r="G22" s="103">
        <f>Historicals!G26</f>
        <v>439</v>
      </c>
      <c r="H22" s="103">
        <f>Historicals!H26</f>
        <v>3587</v>
      </c>
      <c r="I22" s="103">
        <f>Historicals!I26</f>
        <v>4423</v>
      </c>
      <c r="J22" s="69">
        <f t="shared" ref="J22:N32" si="24">I22*(1+J$4)</f>
        <v>4845.4210195915257</v>
      </c>
      <c r="K22" s="69">
        <f t="shared" si="24"/>
        <v>5278.3627967003677</v>
      </c>
      <c r="L22" s="69">
        <f t="shared" si="24"/>
        <v>5742.038389864033</v>
      </c>
      <c r="M22" s="69">
        <f t="shared" si="24"/>
        <v>6252.5578863331075</v>
      </c>
      <c r="N22" s="69">
        <f t="shared" si="24"/>
        <v>6836.9991743472856</v>
      </c>
    </row>
    <row r="23" spans="1:15" x14ac:dyDescent="0.25">
      <c r="A23" s="104" t="s">
        <v>159</v>
      </c>
      <c r="B23" s="103">
        <f>(Historicals!B28+Historicals!B27)-Historicals!B41</f>
        <v>5564</v>
      </c>
      <c r="C23" s="103">
        <f>(Historicals!C28+Historicals!C27)-Historicals!C41</f>
        <v>5888</v>
      </c>
      <c r="D23" s="103">
        <f>(Historicals!D28+Historicals!D27)-Historicals!D41</f>
        <v>6684</v>
      </c>
      <c r="E23" s="103">
        <f>(Historicals!E28+Historicals!E27)-Historicals!E41</f>
        <v>6480</v>
      </c>
      <c r="F23" s="103">
        <f>(Historicals!F28+Historicals!F27)-Historicals!F41</f>
        <v>7282</v>
      </c>
      <c r="G23" s="103">
        <f>(Historicals!G28+Historicals!G27)-Historicals!G41</f>
        <v>7868</v>
      </c>
      <c r="H23" s="103">
        <f>(Historicals!H28+Historicals!H27)-Historicals!H41</f>
        <v>8481</v>
      </c>
      <c r="I23" s="103">
        <f>(Historicals!I28+Historicals!I27)-Historicals!I41</f>
        <v>9729</v>
      </c>
      <c r="J23" s="69">
        <f t="shared" si="24"/>
        <v>10658.173434231507</v>
      </c>
      <c r="K23" s="69">
        <f t="shared" si="24"/>
        <v>11610.488729165245</v>
      </c>
      <c r="L23" s="69">
        <f t="shared" si="24"/>
        <v>12630.407301602347</v>
      </c>
      <c r="M23" s="69">
        <f t="shared" si="24"/>
        <v>13753.365515743795</v>
      </c>
      <c r="N23" s="69">
        <f t="shared" si="24"/>
        <v>15038.924930414818</v>
      </c>
      <c r="O23" t="s">
        <v>216</v>
      </c>
    </row>
    <row r="24" spans="1:15" x14ac:dyDescent="0.25">
      <c r="A24" s="105" t="s">
        <v>160</v>
      </c>
      <c r="B24" s="97">
        <f>B23/B3</f>
        <v>0.18182412339466031</v>
      </c>
      <c r="C24" s="97">
        <f t="shared" ref="C24:N24" si="25">C23/C3</f>
        <v>0.1818631084754139</v>
      </c>
      <c r="D24" s="97">
        <f t="shared" si="25"/>
        <v>0.19458515283842795</v>
      </c>
      <c r="E24" s="97">
        <f t="shared" si="25"/>
        <v>0.17803665137236585</v>
      </c>
      <c r="F24" s="97">
        <f t="shared" si="25"/>
        <v>0.18615947030702765</v>
      </c>
      <c r="G24" s="97">
        <f t="shared" si="25"/>
        <v>0.21035745795791783</v>
      </c>
      <c r="H24" s="97">
        <f t="shared" si="25"/>
        <v>0.19042166240064665</v>
      </c>
      <c r="I24" s="97">
        <f t="shared" si="25"/>
        <v>0.20828516377649325</v>
      </c>
      <c r="J24" s="97">
        <f t="shared" si="25"/>
        <v>0.20828516377649325</v>
      </c>
      <c r="K24" s="97">
        <f t="shared" si="25"/>
        <v>0.20828516377649323</v>
      </c>
      <c r="L24" s="97">
        <f t="shared" si="25"/>
        <v>0.20828516377649323</v>
      </c>
      <c r="M24" s="97">
        <f t="shared" si="25"/>
        <v>0.20828516377649323</v>
      </c>
      <c r="N24" s="97">
        <f t="shared" si="25"/>
        <v>0.20828516377649323</v>
      </c>
    </row>
    <row r="25" spans="1:15" x14ac:dyDescent="0.25">
      <c r="A25" s="104" t="s">
        <v>161</v>
      </c>
      <c r="B25" s="103">
        <f>Historicals!B29</f>
        <v>1968</v>
      </c>
      <c r="C25" s="103">
        <f>Historicals!C29</f>
        <v>1489</v>
      </c>
      <c r="D25" s="103">
        <f>Historicals!D29</f>
        <v>1150</v>
      </c>
      <c r="E25" s="103">
        <f>Historicals!E29</f>
        <v>1130</v>
      </c>
      <c r="F25" s="103">
        <f>Historicals!F29</f>
        <v>1968</v>
      </c>
      <c r="G25" s="103">
        <f>Historicals!G29</f>
        <v>1653</v>
      </c>
      <c r="H25" s="103">
        <f>Historicals!H29</f>
        <v>1498</v>
      </c>
      <c r="I25" s="103">
        <f>Historicals!I29</f>
        <v>2129</v>
      </c>
      <c r="J25" s="69">
        <f t="shared" si="24"/>
        <v>2332.3313024441236</v>
      </c>
      <c r="K25" s="69">
        <f t="shared" si="24"/>
        <v>2540.7267452351534</v>
      </c>
      <c r="L25" s="69">
        <f t="shared" si="24"/>
        <v>2763.9158336017472</v>
      </c>
      <c r="M25" s="69">
        <f t="shared" si="24"/>
        <v>3009.6531177940738</v>
      </c>
      <c r="N25" s="69">
        <f t="shared" si="24"/>
        <v>3290.9724716675046</v>
      </c>
    </row>
    <row r="26" spans="1:15" x14ac:dyDescent="0.25">
      <c r="A26" s="104" t="s">
        <v>162</v>
      </c>
      <c r="B26" s="103">
        <f>Historicals!B31</f>
        <v>3011</v>
      </c>
      <c r="C26" s="103">
        <f>Historicals!C31</f>
        <v>3520</v>
      </c>
      <c r="D26" s="103">
        <f>Historicals!D31</f>
        <v>3989</v>
      </c>
      <c r="E26" s="103">
        <f>Historicals!E31</f>
        <v>4454</v>
      </c>
      <c r="F26" s="103">
        <f>Historicals!F31</f>
        <v>4744</v>
      </c>
      <c r="G26" s="103">
        <f>Historicals!G31</f>
        <v>4866</v>
      </c>
      <c r="H26" s="103">
        <f>Historicals!H31</f>
        <v>4904</v>
      </c>
      <c r="I26" s="103">
        <f>Historicals!I31</f>
        <v>4791</v>
      </c>
      <c r="J26" s="69">
        <f t="shared" si="24"/>
        <v>5248.5670596570199</v>
      </c>
      <c r="K26" s="69">
        <f t="shared" si="24"/>
        <v>5717.5302190801403</v>
      </c>
      <c r="L26" s="69">
        <f t="shared" si="24"/>
        <v>6219.7842925251143</v>
      </c>
      <c r="M26" s="69">
        <f t="shared" si="24"/>
        <v>6772.7797498127775</v>
      </c>
      <c r="N26" s="69">
        <f t="shared" si="24"/>
        <v>7405.8473986655754</v>
      </c>
    </row>
    <row r="27" spans="1:15" x14ac:dyDescent="0.25">
      <c r="A27" s="104" t="s">
        <v>163</v>
      </c>
      <c r="B27" s="103">
        <f>Historicals!B33</f>
        <v>281</v>
      </c>
      <c r="C27" s="103">
        <f>Historicals!C33</f>
        <v>281</v>
      </c>
      <c r="D27" s="103">
        <f>Historicals!D33</f>
        <v>283</v>
      </c>
      <c r="E27" s="103">
        <f>Historicals!E33</f>
        <v>285</v>
      </c>
      <c r="F27" s="103">
        <f>Historicals!F33</f>
        <v>283</v>
      </c>
      <c r="G27" s="103">
        <f>Historicals!G33</f>
        <v>274</v>
      </c>
      <c r="H27" s="103">
        <f>Historicals!H33</f>
        <v>269</v>
      </c>
      <c r="I27" s="103">
        <f>Historicals!I33</f>
        <v>286</v>
      </c>
      <c r="J27" s="69">
        <f t="shared" si="24"/>
        <v>313.3145854856831</v>
      </c>
      <c r="K27" s="69">
        <f t="shared" si="24"/>
        <v>341.30946413210609</v>
      </c>
      <c r="L27" s="69">
        <f t="shared" si="24"/>
        <v>371.29165261160153</v>
      </c>
      <c r="M27" s="69">
        <f t="shared" si="24"/>
        <v>404.30286129126586</v>
      </c>
      <c r="N27" s="69">
        <f t="shared" si="24"/>
        <v>442.0940004212805</v>
      </c>
    </row>
    <row r="28" spans="1:15" x14ac:dyDescent="0.25">
      <c r="A28" s="104" t="s">
        <v>40</v>
      </c>
      <c r="B28" s="103">
        <f>Historicals!B34</f>
        <v>131</v>
      </c>
      <c r="C28" s="103">
        <f>Historicals!C34</f>
        <v>131</v>
      </c>
      <c r="D28" s="103">
        <f>Historicals!D34</f>
        <v>139</v>
      </c>
      <c r="E28" s="103">
        <f>Historicals!E34</f>
        <v>154</v>
      </c>
      <c r="F28" s="103">
        <f>Historicals!F34</f>
        <v>154</v>
      </c>
      <c r="G28" s="103">
        <f>Historicals!G34</f>
        <v>223</v>
      </c>
      <c r="H28" s="103">
        <f>Historicals!H34</f>
        <v>242</v>
      </c>
      <c r="I28" s="103">
        <f>Historicals!I34</f>
        <v>284</v>
      </c>
      <c r="J28" s="69">
        <f t="shared" si="24"/>
        <v>311.12357439837064</v>
      </c>
      <c r="K28" s="69">
        <f t="shared" si="24"/>
        <v>338.92268466265079</v>
      </c>
      <c r="L28" s="69">
        <f t="shared" si="24"/>
        <v>368.69520748844343</v>
      </c>
      <c r="M28" s="69">
        <f t="shared" si="24"/>
        <v>401.47556855496322</v>
      </c>
      <c r="N28" s="69">
        <f t="shared" si="24"/>
        <v>439.00243398476795</v>
      </c>
    </row>
    <row r="29" spans="1:15" x14ac:dyDescent="0.25">
      <c r="A29" s="110" t="s">
        <v>38</v>
      </c>
      <c r="B29" s="103">
        <f>Historicals!B32</f>
        <v>0</v>
      </c>
      <c r="C29" s="103">
        <f>Historicals!C32</f>
        <v>0</v>
      </c>
      <c r="D29" s="103">
        <f>Historicals!D32</f>
        <v>0</v>
      </c>
      <c r="E29" s="103">
        <f>Historicals!E32</f>
        <v>0</v>
      </c>
      <c r="F29" s="103">
        <f>Historicals!F32</f>
        <v>0</v>
      </c>
      <c r="G29" s="103">
        <f>Historicals!G32</f>
        <v>3097</v>
      </c>
      <c r="H29" s="103">
        <f>Historicals!H32</f>
        <v>3113</v>
      </c>
      <c r="I29" s="103">
        <f>Historicals!I32</f>
        <v>2926</v>
      </c>
      <c r="J29" s="69">
        <f t="shared" si="24"/>
        <v>3205.4492207381427</v>
      </c>
      <c r="K29" s="69">
        <f t="shared" si="24"/>
        <v>3491.8583638130854</v>
      </c>
      <c r="L29" s="69">
        <f t="shared" si="24"/>
        <v>3798.5992151802307</v>
      </c>
      <c r="M29" s="69">
        <f t="shared" si="24"/>
        <v>4136.3292732106429</v>
      </c>
      <c r="N29" s="69">
        <f t="shared" si="24"/>
        <v>4522.9616966177155</v>
      </c>
    </row>
    <row r="30" spans="1:15" x14ac:dyDescent="0.25">
      <c r="A30" s="104" t="s">
        <v>164</v>
      </c>
      <c r="B30" s="103">
        <f>Historicals!B35</f>
        <v>2587</v>
      </c>
      <c r="C30" s="103">
        <f>Historicals!C35</f>
        <v>2439</v>
      </c>
      <c r="D30" s="103">
        <f>Historicals!D35</f>
        <v>2787</v>
      </c>
      <c r="E30" s="103">
        <f>Historicals!E35</f>
        <v>2509</v>
      </c>
      <c r="F30" s="103">
        <f>Historicals!F35</f>
        <v>2011</v>
      </c>
      <c r="G30" s="103">
        <f>Historicals!G35</f>
        <v>2326</v>
      </c>
      <c r="H30" s="103">
        <f>Historicals!H35</f>
        <v>2921</v>
      </c>
      <c r="I30" s="103">
        <f>Historicals!I35</f>
        <v>3821</v>
      </c>
      <c r="J30" s="69">
        <f t="shared" si="24"/>
        <v>4185.9266823104726</v>
      </c>
      <c r="K30" s="69">
        <f t="shared" si="24"/>
        <v>4559.9421763943265</v>
      </c>
      <c r="L30" s="69">
        <f t="shared" si="24"/>
        <v>4960.5084077934598</v>
      </c>
      <c r="M30" s="69">
        <f t="shared" si="24"/>
        <v>5401.5427727060378</v>
      </c>
      <c r="N30" s="69">
        <f t="shared" si="24"/>
        <v>5906.4376769570381</v>
      </c>
    </row>
    <row r="31" spans="1:15" ht="15.75" thickBot="1" x14ac:dyDescent="0.3">
      <c r="A31" s="106" t="s">
        <v>165</v>
      </c>
      <c r="B31" s="107">
        <f>+B21+B22+B23+B25+B26+B27+B28+B29+B30</f>
        <v>19466</v>
      </c>
      <c r="C31" s="107">
        <f t="shared" ref="C31:N31" si="26">+C21+C22+C23+C25+C26+C27+C28+C29+C30</f>
        <v>19205</v>
      </c>
      <c r="D31" s="107">
        <f t="shared" si="26"/>
        <v>21211</v>
      </c>
      <c r="E31" s="107">
        <f t="shared" si="26"/>
        <v>20257</v>
      </c>
      <c r="F31" s="107">
        <f t="shared" si="26"/>
        <v>21105</v>
      </c>
      <c r="G31" s="107">
        <f t="shared" si="26"/>
        <v>29094</v>
      </c>
      <c r="H31" s="107">
        <f t="shared" si="26"/>
        <v>34904</v>
      </c>
      <c r="I31" s="107">
        <f t="shared" si="26"/>
        <v>36963</v>
      </c>
      <c r="J31" s="107">
        <f t="shared" si="26"/>
        <v>40493.1714101654</v>
      </c>
      <c r="K31" s="107">
        <f t="shared" si="26"/>
        <v>44111.264764737891</v>
      </c>
      <c r="L31" s="107">
        <f t="shared" si="26"/>
        <v>47986.200543645551</v>
      </c>
      <c r="M31" s="107">
        <f t="shared" si="26"/>
        <v>52252.610705975727</v>
      </c>
      <c r="N31" s="107">
        <f t="shared" si="26"/>
        <v>57136.785096404856</v>
      </c>
    </row>
    <row r="32" spans="1:15" ht="15.75" thickTop="1" x14ac:dyDescent="0.25">
      <c r="A32" s="104" t="s">
        <v>166</v>
      </c>
      <c r="B32" s="103">
        <f>B33+B34</f>
        <v>181</v>
      </c>
      <c r="C32" s="103">
        <f t="shared" ref="C32:I32" si="27">C33+C34</f>
        <v>45</v>
      </c>
      <c r="D32" s="103">
        <f t="shared" si="27"/>
        <v>331</v>
      </c>
      <c r="E32" s="103">
        <f t="shared" si="27"/>
        <v>342</v>
      </c>
      <c r="F32" s="103">
        <f t="shared" si="27"/>
        <v>15</v>
      </c>
      <c r="G32" s="103">
        <f t="shared" si="27"/>
        <v>251</v>
      </c>
      <c r="H32" s="103">
        <f t="shared" si="27"/>
        <v>2</v>
      </c>
      <c r="I32" s="103">
        <f t="shared" si="27"/>
        <v>510</v>
      </c>
      <c r="J32" s="69">
        <f t="shared" si="24"/>
        <v>558.70782726467962</v>
      </c>
      <c r="K32" s="69">
        <f t="shared" ref="K32:N32" si="28">J32*(1+K$4)</f>
        <v>608.62876471109814</v>
      </c>
      <c r="L32" s="69">
        <f t="shared" si="28"/>
        <v>662.09350640530329</v>
      </c>
      <c r="M32" s="69">
        <f t="shared" si="28"/>
        <v>720.9596477571522</v>
      </c>
      <c r="N32" s="69">
        <f t="shared" si="28"/>
        <v>788.34944131067482</v>
      </c>
    </row>
    <row r="33" spans="1:15" x14ac:dyDescent="0.25">
      <c r="A33" s="102" t="s">
        <v>45</v>
      </c>
      <c r="B33" s="103">
        <f>Historicals!B39</f>
        <v>107</v>
      </c>
      <c r="C33" s="103">
        <f>Historicals!C39</f>
        <v>44</v>
      </c>
      <c r="D33" s="103">
        <f>Historicals!D39</f>
        <v>6</v>
      </c>
      <c r="E33" s="103">
        <f>Historicals!E39</f>
        <v>6</v>
      </c>
      <c r="F33" s="103">
        <f>Historicals!F39</f>
        <v>6</v>
      </c>
      <c r="G33" s="103">
        <f>Historicals!G39</f>
        <v>3</v>
      </c>
      <c r="H33" s="103">
        <f>Historicals!H39</f>
        <v>0</v>
      </c>
      <c r="I33" s="103">
        <f>Historicals!I39</f>
        <v>500</v>
      </c>
      <c r="J33" s="69">
        <f t="shared" ref="J33:N33" si="29">I33*(1+J$4)</f>
        <v>547.75277182811737</v>
      </c>
      <c r="K33" s="69">
        <f t="shared" si="29"/>
        <v>596.69486736382191</v>
      </c>
      <c r="L33" s="69">
        <f t="shared" si="29"/>
        <v>649.11128078951322</v>
      </c>
      <c r="M33" s="69">
        <f t="shared" si="29"/>
        <v>706.82318407563969</v>
      </c>
      <c r="N33" s="69">
        <f t="shared" si="29"/>
        <v>772.89160912811292</v>
      </c>
    </row>
    <row r="34" spans="1:15" x14ac:dyDescent="0.25">
      <c r="A34" s="102" t="s">
        <v>46</v>
      </c>
      <c r="B34" s="103">
        <f>Historicals!B40</f>
        <v>74</v>
      </c>
      <c r="C34" s="103">
        <f>Historicals!C40</f>
        <v>1</v>
      </c>
      <c r="D34" s="103">
        <f>Historicals!D40</f>
        <v>325</v>
      </c>
      <c r="E34" s="103">
        <f>Historicals!E40</f>
        <v>336</v>
      </c>
      <c r="F34" s="103">
        <f>Historicals!F40</f>
        <v>9</v>
      </c>
      <c r="G34" s="103">
        <f>Historicals!G40</f>
        <v>248</v>
      </c>
      <c r="H34" s="103">
        <f>Historicals!H40</f>
        <v>2</v>
      </c>
      <c r="I34" s="103">
        <f>Historicals!I40</f>
        <v>10</v>
      </c>
      <c r="J34" s="69">
        <f t="shared" ref="J34:N34" si="30">I34*(1+J$4)</f>
        <v>10.955055436562347</v>
      </c>
      <c r="K34" s="69">
        <f t="shared" si="30"/>
        <v>11.933897347276437</v>
      </c>
      <c r="L34" s="69">
        <f t="shared" si="30"/>
        <v>12.982225615790263</v>
      </c>
      <c r="M34" s="69">
        <f t="shared" si="30"/>
        <v>14.136463681512792</v>
      </c>
      <c r="N34" s="69">
        <f t="shared" si="30"/>
        <v>15.457832182562255</v>
      </c>
    </row>
    <row r="35" spans="1:15" x14ac:dyDescent="0.25">
      <c r="A35" s="104" t="s">
        <v>167</v>
      </c>
      <c r="B35" s="103">
        <f>+Historicals!B42+Historicals!B43+Historicals!B44</f>
        <v>4020</v>
      </c>
      <c r="C35" s="103">
        <f>+Historicals!C42+Historicals!C43+Historicals!C44</f>
        <v>3122</v>
      </c>
      <c r="D35" s="103">
        <f>+Historicals!D42+Historicals!D43+Historicals!D44</f>
        <v>3095</v>
      </c>
      <c r="E35" s="103">
        <f>+Historicals!E42+Historicals!E43+Historicals!E44</f>
        <v>3419</v>
      </c>
      <c r="F35" s="103">
        <f>+Historicals!F42+Historicals!F43+Historicals!F44</f>
        <v>5239</v>
      </c>
      <c r="G35" s="103">
        <f>+Historicals!G42+Historicals!G43+Historicals!G44</f>
        <v>5785</v>
      </c>
      <c r="H35" s="103">
        <f>+Historicals!H42+Historicals!H43+Historicals!H44</f>
        <v>6836</v>
      </c>
      <c r="I35" s="103">
        <f>+Historicals!I42+Historicals!I43+Historicals!I44</f>
        <v>6862</v>
      </c>
      <c r="J35" s="69">
        <f t="shared" ref="J35:N35" si="31">I35*(1+J$4)</f>
        <v>7517.359040569082</v>
      </c>
      <c r="K35" s="69">
        <f t="shared" si="31"/>
        <v>8189.04035970109</v>
      </c>
      <c r="L35" s="69">
        <f t="shared" si="31"/>
        <v>8908.4032175552766</v>
      </c>
      <c r="M35" s="69">
        <f t="shared" si="31"/>
        <v>9700.441378254076</v>
      </c>
      <c r="N35" s="69">
        <f t="shared" si="31"/>
        <v>10607.164443674217</v>
      </c>
    </row>
    <row r="36" spans="1:15" x14ac:dyDescent="0.25">
      <c r="A36" s="104" t="s">
        <v>49</v>
      </c>
      <c r="B36" s="103">
        <f>Historicals!B46</f>
        <v>1079</v>
      </c>
      <c r="C36" s="103">
        <f>Historicals!C46</f>
        <v>2010</v>
      </c>
      <c r="D36" s="103">
        <f>Historicals!D46</f>
        <v>3471</v>
      </c>
      <c r="E36" s="103">
        <f>Historicals!E46</f>
        <v>3468</v>
      </c>
      <c r="F36" s="103">
        <f>Historicals!F46</f>
        <v>3464</v>
      </c>
      <c r="G36" s="103">
        <f>Historicals!G46</f>
        <v>9406</v>
      </c>
      <c r="H36" s="103">
        <f>Historicals!H46</f>
        <v>9413</v>
      </c>
      <c r="I36" s="103">
        <f>Historicals!I46</f>
        <v>8920</v>
      </c>
      <c r="J36" s="69">
        <f t="shared" ref="J36:N36" si="32">I36*(1+J$4)</f>
        <v>9771.9094494136134</v>
      </c>
      <c r="K36" s="69">
        <f t="shared" si="32"/>
        <v>10645.036433770581</v>
      </c>
      <c r="L36" s="69">
        <f t="shared" si="32"/>
        <v>11580.145249284915</v>
      </c>
      <c r="M36" s="69">
        <f t="shared" si="32"/>
        <v>12609.72560390941</v>
      </c>
      <c r="N36" s="69">
        <f t="shared" si="32"/>
        <v>13788.386306845532</v>
      </c>
    </row>
    <row r="37" spans="1:15" x14ac:dyDescent="0.25">
      <c r="A37" s="110" t="s">
        <v>50</v>
      </c>
      <c r="B37" s="103">
        <f>Historicals!B47</f>
        <v>0</v>
      </c>
      <c r="C37" s="103">
        <f>Historicals!C47</f>
        <v>0</v>
      </c>
      <c r="D37" s="103">
        <f>Historicals!D47</f>
        <v>0</v>
      </c>
      <c r="E37" s="103">
        <f>Historicals!E47</f>
        <v>0</v>
      </c>
      <c r="F37" s="103">
        <f>Historicals!F47</f>
        <v>0</v>
      </c>
      <c r="G37" s="103">
        <f>Historicals!G47</f>
        <v>2913</v>
      </c>
      <c r="H37" s="103">
        <f>Historicals!H47</f>
        <v>2931</v>
      </c>
      <c r="I37" s="103">
        <f>Historicals!I47</f>
        <v>2777</v>
      </c>
      <c r="J37" s="69">
        <f t="shared" ref="J37:N37" si="33">I37*(1+J$4)</f>
        <v>3042.2188947333634</v>
      </c>
      <c r="K37" s="69">
        <f t="shared" si="33"/>
        <v>3314.043293338666</v>
      </c>
      <c r="L37" s="69">
        <f t="shared" si="33"/>
        <v>3605.1640535049555</v>
      </c>
      <c r="M37" s="69">
        <f t="shared" si="33"/>
        <v>3925.6959643561017</v>
      </c>
      <c r="N37" s="69">
        <f t="shared" si="33"/>
        <v>4292.6399970975381</v>
      </c>
    </row>
    <row r="38" spans="1:15" x14ac:dyDescent="0.25">
      <c r="A38" s="104" t="s">
        <v>168</v>
      </c>
      <c r="B38" s="103">
        <f>Historicals!B48+Historicals!B49+Historicals!B50</f>
        <v>1479</v>
      </c>
      <c r="C38" s="103">
        <f>Historicals!C48+Historicals!C49+Historicals!C50</f>
        <v>1770</v>
      </c>
      <c r="D38" s="103">
        <f>Historicals!D48+Historicals!D49+Historicals!D50</f>
        <v>1907</v>
      </c>
      <c r="E38" s="103">
        <f>Historicals!E48+Historicals!E49+Historicals!E50</f>
        <v>3216</v>
      </c>
      <c r="F38" s="103">
        <f>Historicals!F48+Historicals!F49+Historicals!F50</f>
        <v>3347</v>
      </c>
      <c r="G38" s="103">
        <f>Historicals!G48+Historicals!G49+Historicals!G50</f>
        <v>2684</v>
      </c>
      <c r="H38" s="103">
        <f>Historicals!H48+Historicals!H49+Historicals!H50</f>
        <v>2955</v>
      </c>
      <c r="I38" s="103">
        <f>Historicals!I48+Historicals!I49+Historicals!I50</f>
        <v>2613</v>
      </c>
      <c r="J38" s="69">
        <f t="shared" ref="J38:N38" si="34">I38*(1+J$4)</f>
        <v>2862.5559855737411</v>
      </c>
      <c r="K38" s="69">
        <f t="shared" si="34"/>
        <v>3118.3273768433328</v>
      </c>
      <c r="L38" s="69">
        <f t="shared" si="34"/>
        <v>3392.2555534059957</v>
      </c>
      <c r="M38" s="69">
        <f t="shared" si="34"/>
        <v>3693.8579599792924</v>
      </c>
      <c r="N38" s="69">
        <f t="shared" si="34"/>
        <v>4039.1315493035172</v>
      </c>
    </row>
    <row r="39" spans="1:15" x14ac:dyDescent="0.25">
      <c r="A39" s="104" t="s">
        <v>169</v>
      </c>
      <c r="B39" s="103"/>
      <c r="C39" s="103"/>
      <c r="D39" s="103"/>
      <c r="E39" s="103"/>
      <c r="F39" s="103"/>
      <c r="G39" s="103"/>
      <c r="H39" s="103"/>
      <c r="I39" s="103"/>
      <c r="J39" s="69"/>
      <c r="K39" s="69"/>
      <c r="L39" s="69"/>
      <c r="M39" s="69"/>
      <c r="N39" s="69"/>
    </row>
    <row r="40" spans="1:15" x14ac:dyDescent="0.25">
      <c r="A40" s="102" t="s">
        <v>170</v>
      </c>
      <c r="B40" s="103">
        <f>Historicals!B53+Historicals!B54</f>
        <v>3</v>
      </c>
      <c r="C40" s="103">
        <f>Historicals!C53+Historicals!C54</f>
        <v>3</v>
      </c>
      <c r="D40" s="103">
        <f>Historicals!D53+Historicals!D54</f>
        <v>3</v>
      </c>
      <c r="E40" s="103">
        <f>Historicals!E53+Historicals!E54</f>
        <v>3</v>
      </c>
      <c r="F40" s="103">
        <f>Historicals!F53+Historicals!F54</f>
        <v>3</v>
      </c>
      <c r="G40" s="103">
        <f>Historicals!G53+Historicals!G54</f>
        <v>3</v>
      </c>
      <c r="H40" s="103">
        <f>Historicals!H53+Historicals!H54</f>
        <v>3</v>
      </c>
      <c r="I40" s="103">
        <f>Historicals!I53+Historicals!I54</f>
        <v>3</v>
      </c>
      <c r="J40" s="69">
        <f t="shared" ref="J40:N40" si="35">I40*(1+J$4)</f>
        <v>3.2865166309687037</v>
      </c>
      <c r="K40" s="69">
        <f t="shared" si="35"/>
        <v>3.5801692041829307</v>
      </c>
      <c r="L40" s="69">
        <f t="shared" si="35"/>
        <v>3.8946676847370787</v>
      </c>
      <c r="M40" s="69">
        <f t="shared" si="35"/>
        <v>4.2409391044538376</v>
      </c>
      <c r="N40" s="69">
        <f t="shared" si="35"/>
        <v>4.637349654768677</v>
      </c>
    </row>
    <row r="41" spans="1:15" x14ac:dyDescent="0.25">
      <c r="A41" s="102" t="s">
        <v>171</v>
      </c>
      <c r="B41" s="103">
        <f>Historicals!B57</f>
        <v>4685</v>
      </c>
      <c r="C41" s="103">
        <f>Historicals!C57</f>
        <v>4151</v>
      </c>
      <c r="D41" s="103">
        <f>Historicals!D57</f>
        <v>6907</v>
      </c>
      <c r="E41" s="103">
        <f>Historicals!E57</f>
        <v>3517</v>
      </c>
      <c r="F41" s="103">
        <f>Historicals!F57</f>
        <v>1643</v>
      </c>
      <c r="G41" s="103">
        <f>Historicals!G57</f>
        <v>-191</v>
      </c>
      <c r="H41" s="103">
        <f>Historicals!H57</f>
        <v>3179</v>
      </c>
      <c r="I41" s="103">
        <f>Historicals!I57</f>
        <v>3476</v>
      </c>
      <c r="J41" s="69">
        <f t="shared" ref="J41:N41" si="36">I41*(1+J$4)</f>
        <v>3807.9772697490716</v>
      </c>
      <c r="K41" s="69">
        <f t="shared" si="36"/>
        <v>4148.2227179132897</v>
      </c>
      <c r="L41" s="69">
        <f t="shared" si="36"/>
        <v>4512.6216240486956</v>
      </c>
      <c r="M41" s="69">
        <f t="shared" si="36"/>
        <v>4913.8347756938465</v>
      </c>
      <c r="N41" s="69">
        <f t="shared" si="36"/>
        <v>5373.1424666586399</v>
      </c>
    </row>
    <row r="42" spans="1:15" x14ac:dyDescent="0.25">
      <c r="A42" s="102" t="s">
        <v>172</v>
      </c>
      <c r="B42" s="103">
        <f>Historicals!B55+Historicals!B56</f>
        <v>8019</v>
      </c>
      <c r="C42" s="103">
        <f>Historicals!C55+Historicals!C56</f>
        <v>8104</v>
      </c>
      <c r="D42" s="103">
        <f>Historicals!D55+Historicals!D56</f>
        <v>5497</v>
      </c>
      <c r="E42" s="103">
        <f>Historicals!E55+Historicals!E56</f>
        <v>6292</v>
      </c>
      <c r="F42" s="103">
        <f>Historicals!F55+Historicals!F56</f>
        <v>7394</v>
      </c>
      <c r="G42" s="103">
        <f>Historicals!G55+Historicals!G56</f>
        <v>8243</v>
      </c>
      <c r="H42" s="103">
        <f>Historicals!H55+Historicals!H56</f>
        <v>9585</v>
      </c>
      <c r="I42" s="103">
        <f>Historicals!I55+Historicals!I56</f>
        <v>11802</v>
      </c>
      <c r="J42" s="69">
        <f t="shared" ref="J42:N42" si="37">I42*(1+J$4)</f>
        <v>12929.156426230882</v>
      </c>
      <c r="K42" s="69">
        <f t="shared" si="37"/>
        <v>14084.385649255652</v>
      </c>
      <c r="L42" s="69">
        <f t="shared" si="37"/>
        <v>15321.622671755669</v>
      </c>
      <c r="M42" s="69">
        <f t="shared" si="37"/>
        <v>16683.8544369214</v>
      </c>
      <c r="N42" s="69">
        <f t="shared" si="37"/>
        <v>18243.333541859978</v>
      </c>
    </row>
    <row r="43" spans="1:15" ht="15.75" thickBot="1" x14ac:dyDescent="0.3">
      <c r="A43" s="106" t="s">
        <v>173</v>
      </c>
      <c r="B43" s="107">
        <f>SUM(B33:B38)+SUM(B40:B42)</f>
        <v>19466</v>
      </c>
      <c r="C43" s="107">
        <f t="shared" ref="C43:N43" si="38">SUM(C33:C38)+SUM(C40:C42)</f>
        <v>19205</v>
      </c>
      <c r="D43" s="107">
        <f t="shared" si="38"/>
        <v>21211</v>
      </c>
      <c r="E43" s="107">
        <f t="shared" si="38"/>
        <v>20257</v>
      </c>
      <c r="F43" s="107">
        <f t="shared" si="38"/>
        <v>21105</v>
      </c>
      <c r="G43" s="107">
        <f t="shared" si="38"/>
        <v>29094</v>
      </c>
      <c r="H43" s="107">
        <f t="shared" si="38"/>
        <v>34904</v>
      </c>
      <c r="I43" s="107">
        <f t="shared" si="38"/>
        <v>36963</v>
      </c>
      <c r="J43" s="107">
        <f t="shared" si="38"/>
        <v>40493.171410165407</v>
      </c>
      <c r="K43" s="107">
        <f t="shared" si="38"/>
        <v>44111.264764737891</v>
      </c>
      <c r="L43" s="107">
        <f t="shared" si="38"/>
        <v>47986.200543645551</v>
      </c>
      <c r="M43" s="107">
        <f t="shared" si="38"/>
        <v>52252.610705975734</v>
      </c>
      <c r="N43" s="107">
        <f t="shared" si="38"/>
        <v>57136.785096404863</v>
      </c>
    </row>
    <row r="44" spans="1:15" ht="15.75" thickTop="1" x14ac:dyDescent="0.25">
      <c r="A44" s="111" t="s">
        <v>174</v>
      </c>
      <c r="B44" s="111">
        <f>B31-B43</f>
        <v>0</v>
      </c>
      <c r="C44" s="111">
        <f t="shared" ref="C44:I44" si="39">C31-C43</f>
        <v>0</v>
      </c>
      <c r="D44" s="111">
        <f t="shared" si="39"/>
        <v>0</v>
      </c>
      <c r="E44" s="111">
        <f t="shared" si="39"/>
        <v>0</v>
      </c>
      <c r="F44" s="111">
        <f t="shared" si="39"/>
        <v>0</v>
      </c>
      <c r="G44" s="111">
        <f t="shared" si="39"/>
        <v>0</v>
      </c>
      <c r="H44" s="111">
        <f t="shared" si="39"/>
        <v>0</v>
      </c>
      <c r="I44" s="111">
        <f t="shared" si="39"/>
        <v>0</v>
      </c>
      <c r="J44" s="111"/>
      <c r="K44" s="111"/>
      <c r="L44" s="111"/>
      <c r="M44" s="111"/>
      <c r="N44" s="111"/>
      <c r="O44" s="1"/>
    </row>
    <row r="45" spans="1:15" x14ac:dyDescent="0.25">
      <c r="A45" s="109" t="s">
        <v>175</v>
      </c>
      <c r="B45" s="93"/>
      <c r="C45" s="93"/>
      <c r="D45" s="93"/>
      <c r="E45" s="93"/>
      <c r="F45" s="93"/>
      <c r="G45" s="93"/>
      <c r="H45" s="93"/>
      <c r="I45" s="93"/>
      <c r="J45" s="130"/>
      <c r="K45" s="130"/>
      <c r="L45" s="130"/>
      <c r="M45" s="130"/>
      <c r="N45" s="130"/>
    </row>
    <row r="46" spans="1:15" x14ac:dyDescent="0.25">
      <c r="A46" s="94" t="s">
        <v>134</v>
      </c>
      <c r="B46" s="95">
        <f>'Segmental forecast'!B11</f>
        <v>4233</v>
      </c>
      <c r="C46" s="95">
        <f>'Segmental forecast'!C11</f>
        <v>4642</v>
      </c>
      <c r="D46" s="95">
        <f>'Segmental forecast'!D11</f>
        <v>4945</v>
      </c>
      <c r="E46" s="95">
        <f>'Segmental forecast'!E11</f>
        <v>4379</v>
      </c>
      <c r="F46" s="95">
        <f>'Segmental forecast'!F11</f>
        <v>4850</v>
      </c>
      <c r="G46" s="95">
        <f>'Segmental forecast'!G11</f>
        <v>2976</v>
      </c>
      <c r="H46" s="95">
        <f>'Segmental forecast'!H11</f>
        <v>6923</v>
      </c>
      <c r="I46" s="95">
        <f>'Segmental forecast'!I11</f>
        <v>6856</v>
      </c>
      <c r="J46" s="131">
        <f>'Segmental forecast'!J11</f>
        <v>11482.781661420788</v>
      </c>
      <c r="K46" s="131">
        <f>'Segmental forecast'!K11</f>
        <v>10839.262116550095</v>
      </c>
      <c r="L46" s="131">
        <f>'Segmental forecast'!L11</f>
        <v>13699.220029258666</v>
      </c>
      <c r="M46" s="131">
        <f>'Segmental forecast'!M11</f>
        <v>14127.404116335154</v>
      </c>
      <c r="N46" s="131">
        <f>'Segmental forecast'!N11</f>
        <v>16942.689451982304</v>
      </c>
      <c r="O46" t="s">
        <v>217</v>
      </c>
    </row>
    <row r="47" spans="1:15" x14ac:dyDescent="0.25">
      <c r="A47" s="104" t="s">
        <v>132</v>
      </c>
      <c r="B47" s="112">
        <f>'Segmental forecast'!B8</f>
        <v>606</v>
      </c>
      <c r="C47" s="112">
        <f>'Segmental forecast'!C8</f>
        <v>649</v>
      </c>
      <c r="D47" s="112">
        <f>'Segmental forecast'!D8</f>
        <v>706</v>
      </c>
      <c r="E47" s="112">
        <f>'Segmental forecast'!E8</f>
        <v>747</v>
      </c>
      <c r="F47" s="112">
        <f>'Segmental forecast'!F8</f>
        <v>705</v>
      </c>
      <c r="G47" s="112">
        <f>'Segmental forecast'!G8</f>
        <v>721</v>
      </c>
      <c r="H47" s="112">
        <f>'Segmental forecast'!H8</f>
        <v>744</v>
      </c>
      <c r="I47" s="112">
        <f>'Segmental forecast'!I8</f>
        <v>717</v>
      </c>
      <c r="J47" s="69">
        <f>'Segmental forecast'!J8</f>
        <v>547.30066985359952</v>
      </c>
      <c r="K47" s="69">
        <f>'Segmental forecast'!K8</f>
        <v>703.17404883780887</v>
      </c>
      <c r="L47" s="69">
        <f>'Segmental forecast'!L8</f>
        <v>652.90676050190223</v>
      </c>
      <c r="M47" s="69">
        <f>'Segmental forecast'!M8</f>
        <v>764.21900031465225</v>
      </c>
      <c r="N47" s="69">
        <f>'Segmental forecast'!N8</f>
        <v>749.14488037325839</v>
      </c>
      <c r="O47" t="s">
        <v>217</v>
      </c>
    </row>
    <row r="48" spans="1:15" x14ac:dyDescent="0.25">
      <c r="A48" s="104" t="s">
        <v>176</v>
      </c>
      <c r="B48" s="103">
        <f>Historicals!B103</f>
        <v>1262</v>
      </c>
      <c r="C48" s="103">
        <f>Historicals!C103</f>
        <v>748</v>
      </c>
      <c r="D48" s="103">
        <f>Historicals!D103</f>
        <v>703</v>
      </c>
      <c r="E48" s="103">
        <f>Historicals!E103</f>
        <v>529</v>
      </c>
      <c r="F48" s="103">
        <f>Historicals!F103</f>
        <v>757</v>
      </c>
      <c r="G48" s="103">
        <f>Historicals!G103</f>
        <v>1028</v>
      </c>
      <c r="H48" s="103">
        <f>Historicals!H103</f>
        <v>1177</v>
      </c>
      <c r="I48" s="103">
        <f>Historicals!I103</f>
        <v>1231</v>
      </c>
      <c r="J48" s="69">
        <f t="shared" ref="J48:N50" si="40">I48*(1+J$4)</f>
        <v>1348.5673242408247</v>
      </c>
      <c r="K48" s="69">
        <f t="shared" si="40"/>
        <v>1469.0627634497291</v>
      </c>
      <c r="L48" s="69">
        <f t="shared" si="40"/>
        <v>1598.111973303781</v>
      </c>
      <c r="M48" s="69">
        <f t="shared" si="40"/>
        <v>1740.1986791942243</v>
      </c>
      <c r="N48" s="69">
        <f t="shared" si="40"/>
        <v>1902.8591416734132</v>
      </c>
      <c r="O48" t="s">
        <v>218</v>
      </c>
    </row>
    <row r="49" spans="1:15" x14ac:dyDescent="0.25">
      <c r="A49" s="94" t="s">
        <v>177</v>
      </c>
      <c r="B49" s="95">
        <f>B46-B48</f>
        <v>2971</v>
      </c>
      <c r="C49" s="95">
        <f t="shared" ref="C49:N49" si="41">C46-C48</f>
        <v>3894</v>
      </c>
      <c r="D49" s="95">
        <f t="shared" si="41"/>
        <v>4242</v>
      </c>
      <c r="E49" s="95">
        <f t="shared" si="41"/>
        <v>3850</v>
      </c>
      <c r="F49" s="95">
        <f t="shared" si="41"/>
        <v>4093</v>
      </c>
      <c r="G49" s="95">
        <f t="shared" si="41"/>
        <v>1948</v>
      </c>
      <c r="H49" s="95">
        <f t="shared" si="41"/>
        <v>5746</v>
      </c>
      <c r="I49" s="95">
        <f t="shared" si="41"/>
        <v>5625</v>
      </c>
      <c r="J49" s="95">
        <f t="shared" si="41"/>
        <v>10134.214337179963</v>
      </c>
      <c r="K49" s="95">
        <f t="shared" si="41"/>
        <v>9370.1993531003664</v>
      </c>
      <c r="L49" s="95">
        <f t="shared" si="41"/>
        <v>12101.108055954885</v>
      </c>
      <c r="M49" s="95">
        <f t="shared" si="41"/>
        <v>12387.20543714093</v>
      </c>
      <c r="N49" s="95">
        <f t="shared" si="41"/>
        <v>15039.830310308891</v>
      </c>
    </row>
    <row r="50" spans="1:15" x14ac:dyDescent="0.25">
      <c r="A50" s="104" t="s">
        <v>178</v>
      </c>
      <c r="B50" s="103">
        <f>Historicals!B102</f>
        <v>53</v>
      </c>
      <c r="C50" s="103">
        <f>Historicals!C102</f>
        <v>70</v>
      </c>
      <c r="D50" s="103">
        <f>Historicals!D102</f>
        <v>98</v>
      </c>
      <c r="E50" s="103">
        <f>Historicals!E102</f>
        <v>125</v>
      </c>
      <c r="F50" s="103">
        <f>Historicals!F102</f>
        <v>153</v>
      </c>
      <c r="G50" s="103">
        <f>Historicals!G102</f>
        <v>140</v>
      </c>
      <c r="H50" s="103">
        <f>Historicals!H102</f>
        <v>293</v>
      </c>
      <c r="I50" s="103">
        <f>Historicals!I102</f>
        <v>290</v>
      </c>
      <c r="J50" s="69">
        <f t="shared" si="40"/>
        <v>317.69660766030808</v>
      </c>
      <c r="K50" s="69">
        <f t="shared" ref="K50:N50" si="42">J50*(1+K$4)</f>
        <v>346.08302307101667</v>
      </c>
      <c r="L50" s="69">
        <f t="shared" si="42"/>
        <v>376.48454285791763</v>
      </c>
      <c r="M50" s="69">
        <f t="shared" si="42"/>
        <v>409.95744676387096</v>
      </c>
      <c r="N50" s="69">
        <f t="shared" si="42"/>
        <v>448.27713329430543</v>
      </c>
      <c r="O50" t="s">
        <v>218</v>
      </c>
    </row>
    <row r="51" spans="1:15" x14ac:dyDescent="0.25">
      <c r="A51" s="104" t="s">
        <v>179</v>
      </c>
      <c r="B51" s="123">
        <f>-(B23-B77)</f>
        <v>-1138</v>
      </c>
      <c r="C51" s="123">
        <f>-(C23-B23)</f>
        <v>-324</v>
      </c>
      <c r="D51" s="123">
        <f t="shared" ref="D51:I51" si="43">-(D23-C23)</f>
        <v>-796</v>
      </c>
      <c r="E51" s="123">
        <f t="shared" si="43"/>
        <v>204</v>
      </c>
      <c r="F51" s="123">
        <f t="shared" si="43"/>
        <v>-802</v>
      </c>
      <c r="G51" s="123">
        <f t="shared" si="43"/>
        <v>-586</v>
      </c>
      <c r="H51" s="123">
        <f t="shared" si="43"/>
        <v>-613</v>
      </c>
      <c r="I51" s="123">
        <f t="shared" si="43"/>
        <v>-1248</v>
      </c>
      <c r="J51" s="123">
        <f t="shared" ref="J51" si="44">-(J23-I23)</f>
        <v>-929.17343423150669</v>
      </c>
      <c r="K51" s="123">
        <f t="shared" ref="K51" si="45">-(K23-J23)</f>
        <v>-952.31529493373819</v>
      </c>
      <c r="L51" s="123">
        <f t="shared" ref="L51" si="46">-(L23-K23)</f>
        <v>-1019.9185724371018</v>
      </c>
      <c r="M51" s="123">
        <f t="shared" ref="M51" si="47">-(M23-L23)</f>
        <v>-1122.9582141414485</v>
      </c>
      <c r="N51" s="123">
        <f t="shared" ref="N51" si="48">-(N23-M23)</f>
        <v>-1285.5594146710228</v>
      </c>
      <c r="O51" t="s">
        <v>219</v>
      </c>
    </row>
    <row r="52" spans="1:15" x14ac:dyDescent="0.25">
      <c r="A52" s="104" t="s">
        <v>135</v>
      </c>
      <c r="B52" s="103">
        <f>-'Segmental forecast'!B14</f>
        <v>-963</v>
      </c>
      <c r="C52" s="103">
        <f>-'Segmental forecast'!C14</f>
        <v>-1143</v>
      </c>
      <c r="D52" s="103">
        <f>-'Segmental forecast'!D14</f>
        <v>-1105</v>
      </c>
      <c r="E52" s="103">
        <f>-'Segmental forecast'!E14</f>
        <v>-1028</v>
      </c>
      <c r="F52" s="103">
        <f>-'Segmental forecast'!F14</f>
        <v>-1119</v>
      </c>
      <c r="G52" s="103">
        <f>-'Segmental forecast'!G14</f>
        <v>-1086</v>
      </c>
      <c r="H52" s="103">
        <f>-'Segmental forecast'!H14</f>
        <v>-695</v>
      </c>
      <c r="I52" s="103">
        <f>-'Segmental forecast'!I14</f>
        <v>-758</v>
      </c>
      <c r="J52" s="132">
        <f>-'Segmental forecast'!J14</f>
        <v>-730.39694956960898</v>
      </c>
      <c r="K52" s="132">
        <f>-'Segmental forecast'!K14</f>
        <v>-827.37421180121919</v>
      </c>
      <c r="L52" s="132">
        <f>-'Segmental forecast'!L14</f>
        <v>-849.60686349610035</v>
      </c>
      <c r="M52" s="132">
        <f>-'Segmental forecast'!M14</f>
        <v>-937.33659690889954</v>
      </c>
      <c r="N52" s="132">
        <f>-'Segmental forecast'!N14</f>
        <v>-983.22824534567781</v>
      </c>
      <c r="O52" t="s">
        <v>220</v>
      </c>
    </row>
    <row r="53" spans="1:15" x14ac:dyDescent="0.25">
      <c r="A53" s="94" t="s">
        <v>180</v>
      </c>
      <c r="B53" s="95">
        <f>B52+B49+B55+B56</f>
        <v>6688</v>
      </c>
      <c r="C53" s="95">
        <f t="shared" ref="C53:N53" si="49">C52+C49+C55+C56</f>
        <v>5847</v>
      </c>
      <c r="D53" s="95">
        <f t="shared" si="49"/>
        <v>6983</v>
      </c>
      <c r="E53" s="95">
        <f t="shared" si="49"/>
        <v>7777</v>
      </c>
      <c r="F53" s="95">
        <f t="shared" si="49"/>
        <v>8877</v>
      </c>
      <c r="G53" s="95">
        <f t="shared" si="49"/>
        <v>3347</v>
      </c>
      <c r="H53" s="95">
        <f t="shared" si="49"/>
        <v>11708</v>
      </c>
      <c r="I53" s="95">
        <f t="shared" si="49"/>
        <v>10055</v>
      </c>
      <c r="J53" s="95">
        <f t="shared" si="49"/>
        <v>19259.136481516096</v>
      </c>
      <c r="K53" s="95">
        <f t="shared" si="49"/>
        <v>17776.061883367984</v>
      </c>
      <c r="L53" s="95">
        <f t="shared" si="49"/>
        <v>23107.630357266898</v>
      </c>
      <c r="M53" s="95">
        <f t="shared" si="49"/>
        <v>23611.217822152386</v>
      </c>
      <c r="N53" s="95">
        <f t="shared" si="49"/>
        <v>28705.321463490425</v>
      </c>
    </row>
    <row r="54" spans="1:15" x14ac:dyDescent="0.25">
      <c r="A54" s="104" t="s">
        <v>181</v>
      </c>
      <c r="B54" s="103">
        <f>Historicals!B76-('Three Statements'!B49+'Three Statements'!B47+'Three Statements'!B51)</f>
        <v>2241</v>
      </c>
      <c r="C54" s="103">
        <f>Historicals!C76-('Three Statements'!C49+'Three Statements'!C47+'Three Statements'!C51)</f>
        <v>-1123</v>
      </c>
      <c r="D54" s="103">
        <f>Historicals!D76-('Three Statements'!D49+'Three Statements'!D47+'Three Statements'!D51)</f>
        <v>-306</v>
      </c>
      <c r="E54" s="103">
        <f>Historicals!E76-('Three Statements'!E49+'Three Statements'!E47+'Three Statements'!E51)</f>
        <v>154</v>
      </c>
      <c r="F54" s="103">
        <f>Historicals!F76-('Three Statements'!F49+'Three Statements'!F47+'Three Statements'!F51)</f>
        <v>1907</v>
      </c>
      <c r="G54" s="103">
        <f>Historicals!G76-('Three Statements'!G49+'Three Statements'!G47+'Three Statements'!G51)</f>
        <v>402</v>
      </c>
      <c r="H54" s="103">
        <f>Historicals!H76-('Three Statements'!H49+'Three Statements'!H47+'Three Statements'!H51)</f>
        <v>780</v>
      </c>
      <c r="I54" s="103">
        <f>Historicals!I76-('Three Statements'!I49+'Three Statements'!I47+'Three Statements'!I51)</f>
        <v>94</v>
      </c>
      <c r="J54" s="69">
        <f t="shared" ref="J54:N54" si="50">I54*(1+J$4)</f>
        <v>102.97752110368606</v>
      </c>
      <c r="K54" s="69">
        <f t="shared" si="50"/>
        <v>112.17863506439851</v>
      </c>
      <c r="L54" s="69">
        <f t="shared" si="50"/>
        <v>122.03292078842847</v>
      </c>
      <c r="M54" s="69">
        <f t="shared" si="50"/>
        <v>132.88275860622025</v>
      </c>
      <c r="N54" s="69">
        <f t="shared" si="50"/>
        <v>145.3036225160852</v>
      </c>
    </row>
    <row r="55" spans="1:15" x14ac:dyDescent="0.25">
      <c r="A55" s="113" t="s">
        <v>182</v>
      </c>
      <c r="B55" s="114">
        <f>B49+B47-(-B51)+B54</f>
        <v>4680</v>
      </c>
      <c r="C55" s="114">
        <f t="shared" ref="C55:N55" si="51">C49+C47-(-C51)+C54</f>
        <v>3096</v>
      </c>
      <c r="D55" s="114">
        <f t="shared" si="51"/>
        <v>3846</v>
      </c>
      <c r="E55" s="114">
        <f t="shared" si="51"/>
        <v>4955</v>
      </c>
      <c r="F55" s="114">
        <f t="shared" si="51"/>
        <v>5903</v>
      </c>
      <c r="G55" s="114">
        <f t="shared" si="51"/>
        <v>2485</v>
      </c>
      <c r="H55" s="114">
        <f t="shared" si="51"/>
        <v>6657</v>
      </c>
      <c r="I55" s="114">
        <f t="shared" si="51"/>
        <v>5188</v>
      </c>
      <c r="J55" s="114">
        <f t="shared" si="51"/>
        <v>9855.3190939057422</v>
      </c>
      <c r="K55" s="114">
        <f t="shared" si="51"/>
        <v>9233.2367420688352</v>
      </c>
      <c r="L55" s="114">
        <f t="shared" si="51"/>
        <v>11856.129164808113</v>
      </c>
      <c r="M55" s="114">
        <f t="shared" si="51"/>
        <v>12161.348981920353</v>
      </c>
      <c r="N55" s="114">
        <f t="shared" si="51"/>
        <v>14648.719398527212</v>
      </c>
    </row>
    <row r="56" spans="1:15" x14ac:dyDescent="0.25">
      <c r="A56" s="104" t="s">
        <v>183</v>
      </c>
      <c r="B56" s="103"/>
      <c r="C56" s="103"/>
      <c r="D56" s="103"/>
      <c r="E56" s="103"/>
      <c r="F56" s="103"/>
      <c r="G56" s="103"/>
      <c r="H56" s="103"/>
      <c r="I56" s="103"/>
      <c r="J56" s="128"/>
      <c r="K56" s="128"/>
      <c r="L56" s="128"/>
      <c r="M56" s="128"/>
      <c r="N56" s="128"/>
    </row>
    <row r="57" spans="1:15" x14ac:dyDescent="0.25">
      <c r="A57" s="104" t="s">
        <v>184</v>
      </c>
      <c r="B57" s="103">
        <f>SUM(Historicals!B78:B82)+Historicals!B84</f>
        <v>788</v>
      </c>
      <c r="C57" s="103">
        <f>SUM(Historicals!C78:C82)+Historicals!C84</f>
        <v>109</v>
      </c>
      <c r="D57" s="103">
        <f>SUM(Historicals!D78:D82)+Historicals!D84</f>
        <v>97</v>
      </c>
      <c r="E57" s="103">
        <f>SUM(Historicals!E78:E82)+Historicals!E84</f>
        <v>1304</v>
      </c>
      <c r="F57" s="103">
        <f>SUM(Historicals!F78:F82)+Historicals!F84</f>
        <v>855</v>
      </c>
      <c r="G57" s="103">
        <f>SUM(Historicals!G78:G82)+Historicals!G84</f>
        <v>58</v>
      </c>
      <c r="H57" s="103">
        <f>SUM(Historicals!H78:H82)+Historicals!H84</f>
        <v>-3105</v>
      </c>
      <c r="I57" s="103">
        <f>SUM(Historicals!I78:I82)+Historicals!I84</f>
        <v>-766</v>
      </c>
      <c r="J57" s="133">
        <f t="shared" ref="J57:N65" si="52">I57*(1+J$4)</f>
        <v>-839.15724644067575</v>
      </c>
      <c r="K57" s="133">
        <f t="shared" si="52"/>
        <v>-914.13653680137497</v>
      </c>
      <c r="L57" s="133">
        <f t="shared" si="52"/>
        <v>-994.43848216953404</v>
      </c>
      <c r="M57" s="133">
        <f t="shared" si="52"/>
        <v>-1082.8531180038797</v>
      </c>
      <c r="N57" s="133">
        <f t="shared" si="52"/>
        <v>-1184.0699451842686</v>
      </c>
    </row>
    <row r="58" spans="1:15" x14ac:dyDescent="0.25">
      <c r="A58" s="113" t="s">
        <v>185</v>
      </c>
      <c r="B58" s="114">
        <f>B52+B57</f>
        <v>-175</v>
      </c>
      <c r="C58" s="114">
        <f t="shared" ref="C58:N58" si="53">C52+C57</f>
        <v>-1034</v>
      </c>
      <c r="D58" s="114">
        <f t="shared" si="53"/>
        <v>-1008</v>
      </c>
      <c r="E58" s="114">
        <f t="shared" si="53"/>
        <v>276</v>
      </c>
      <c r="F58" s="114">
        <f t="shared" si="53"/>
        <v>-264</v>
      </c>
      <c r="G58" s="114">
        <f t="shared" si="53"/>
        <v>-1028</v>
      </c>
      <c r="H58" s="114">
        <f t="shared" si="53"/>
        <v>-3800</v>
      </c>
      <c r="I58" s="114">
        <f t="shared" si="53"/>
        <v>-1524</v>
      </c>
      <c r="J58" s="134">
        <f t="shared" si="53"/>
        <v>-1569.5541960102846</v>
      </c>
      <c r="K58" s="134">
        <f t="shared" si="53"/>
        <v>-1741.510748602594</v>
      </c>
      <c r="L58" s="134">
        <f t="shared" si="53"/>
        <v>-1844.0453456656344</v>
      </c>
      <c r="M58" s="134">
        <f t="shared" si="53"/>
        <v>-2020.1897149127792</v>
      </c>
      <c r="N58" s="134">
        <f t="shared" si="53"/>
        <v>-2167.2981905299466</v>
      </c>
    </row>
    <row r="59" spans="1:15" x14ac:dyDescent="0.25">
      <c r="A59" s="104" t="s">
        <v>186</v>
      </c>
      <c r="B59" s="103">
        <f>Historicals!B90+Historicals!B91</f>
        <v>-2020</v>
      </c>
      <c r="C59" s="103">
        <f>Historicals!C90+Historicals!C91</f>
        <v>-2731</v>
      </c>
      <c r="D59" s="103">
        <f>Historicals!D90+Historicals!D91</f>
        <v>-2734</v>
      </c>
      <c r="E59" s="103">
        <f>Historicals!E90+Historicals!E91</f>
        <v>-3521</v>
      </c>
      <c r="F59" s="103">
        <f>Historicals!F90+Historicals!F91</f>
        <v>-3586</v>
      </c>
      <c r="G59" s="103">
        <f>Historicals!G90+Historicals!G91</f>
        <v>-2182</v>
      </c>
      <c r="H59" s="103">
        <f>Historicals!H90+Historicals!H91</f>
        <v>564</v>
      </c>
      <c r="I59" s="103">
        <f>Historicals!I90+Historicals!I91</f>
        <v>-2863</v>
      </c>
      <c r="J59" s="133">
        <f t="shared" si="52"/>
        <v>-3136.4323714877996</v>
      </c>
      <c r="K59" s="133">
        <f t="shared" ref="K59:N59" si="54">J59*(1+K$4)</f>
        <v>-3416.6748105252436</v>
      </c>
      <c r="L59" s="133">
        <f t="shared" si="54"/>
        <v>-3716.8111938007519</v>
      </c>
      <c r="M59" s="133">
        <f t="shared" si="54"/>
        <v>-4047.2695520171119</v>
      </c>
      <c r="N59" s="133">
        <f t="shared" si="54"/>
        <v>-4425.577353867573</v>
      </c>
    </row>
    <row r="60" spans="1:15" x14ac:dyDescent="0.25">
      <c r="A60" s="105" t="s">
        <v>129</v>
      </c>
      <c r="B60" s="60" t="str">
        <f>IFERROR((B59-A59)/A59,"nm")</f>
        <v>nm</v>
      </c>
      <c r="C60" s="60">
        <f t="shared" ref="C60:I60" si="55">IFERROR((C59-B59)/B59,"nm")</f>
        <v>0.35198019801980196</v>
      </c>
      <c r="D60" s="60">
        <f t="shared" si="55"/>
        <v>1.0984987184181618E-3</v>
      </c>
      <c r="E60" s="60">
        <f t="shared" si="55"/>
        <v>0.28785662033650328</v>
      </c>
      <c r="F60" s="60">
        <f t="shared" si="55"/>
        <v>1.8460664583925021E-2</v>
      </c>
      <c r="G60" s="60">
        <f t="shared" si="55"/>
        <v>-0.39152258784160626</v>
      </c>
      <c r="H60" s="60">
        <f t="shared" si="55"/>
        <v>-1.2584784601283225</v>
      </c>
      <c r="I60" s="60">
        <f t="shared" si="55"/>
        <v>-6.0762411347517729</v>
      </c>
      <c r="J60" s="60">
        <f t="shared" ref="J60" si="56">IFERROR((J59-I59)/I59,"nm")</f>
        <v>9.5505543656234593E-2</v>
      </c>
      <c r="K60" s="60">
        <f t="shared" ref="K60" si="57">IFERROR((K59-J59)/J59,"nm")</f>
        <v>8.9350703552555172E-2</v>
      </c>
      <c r="L60" s="60">
        <f t="shared" ref="L60" si="58">IFERROR((L59-K59)/K59,"nm")</f>
        <v>8.7844585721451332E-2</v>
      </c>
      <c r="M60" s="60">
        <f t="shared" ref="M60" si="59">IFERROR((M59-L59)/L59,"nm")</f>
        <v>8.8909105409370706E-2</v>
      </c>
      <c r="N60" s="60">
        <f t="shared" ref="N60" si="60">IFERROR((N59-M59)/M59,"nm")</f>
        <v>9.347235141823379E-2</v>
      </c>
    </row>
    <row r="61" spans="1:15" x14ac:dyDescent="0.25">
      <c r="A61" s="104" t="s">
        <v>187</v>
      </c>
      <c r="B61" s="103">
        <f>Historicals!B92</f>
        <v>-899</v>
      </c>
      <c r="C61" s="103">
        <f>Historicals!C92</f>
        <v>-1022</v>
      </c>
      <c r="D61" s="103">
        <f>Historicals!D92</f>
        <v>-1133</v>
      </c>
      <c r="E61" s="103">
        <f>Historicals!E92</f>
        <v>-1243</v>
      </c>
      <c r="F61" s="103">
        <f>Historicals!F92</f>
        <v>-1332</v>
      </c>
      <c r="G61" s="103">
        <f>Historicals!G92</f>
        <v>-1452</v>
      </c>
      <c r="H61" s="103">
        <f>Historicals!H92</f>
        <v>-1638</v>
      </c>
      <c r="I61" s="103">
        <f>Historicals!I92</f>
        <v>-1837</v>
      </c>
      <c r="J61" s="133">
        <f t="shared" si="52"/>
        <v>-2012.4436836965031</v>
      </c>
      <c r="K61" s="133">
        <f t="shared" ref="K61:N61" si="61">J61*(1+K$4)</f>
        <v>-2192.2569426946811</v>
      </c>
      <c r="L61" s="133">
        <f t="shared" si="61"/>
        <v>-2384.8348456206709</v>
      </c>
      <c r="M61" s="133">
        <f t="shared" si="61"/>
        <v>-2596.8683782938992</v>
      </c>
      <c r="N61" s="133">
        <f t="shared" si="61"/>
        <v>-2839.6037719366855</v>
      </c>
    </row>
    <row r="62" spans="1:15" x14ac:dyDescent="0.25">
      <c r="A62" s="104" t="s">
        <v>188</v>
      </c>
      <c r="B62" s="103">
        <f>SUM(Historicals!B87:B89)</f>
        <v>-70</v>
      </c>
      <c r="C62" s="103">
        <f>SUM(Historicals!C87:C89)</f>
        <v>808</v>
      </c>
      <c r="D62" s="103">
        <f>SUM(Historicals!D87:D89)</f>
        <v>1765</v>
      </c>
      <c r="E62" s="103">
        <f>SUM(Historicals!E87:E89)</f>
        <v>7</v>
      </c>
      <c r="F62" s="103">
        <f>SUM(Historicals!F87:F89)</f>
        <v>-331</v>
      </c>
      <c r="G62" s="103">
        <f>SUM(Historicals!G87:G89)</f>
        <v>6177</v>
      </c>
      <c r="H62" s="103">
        <f>SUM(Historicals!H87:H89)</f>
        <v>-249</v>
      </c>
      <c r="I62" s="103">
        <f>SUM(Historicals!I87:I89)</f>
        <v>15</v>
      </c>
      <c r="J62" s="133">
        <f t="shared" si="52"/>
        <v>16.43258315484352</v>
      </c>
      <c r="K62" s="133">
        <f t="shared" ref="K62:N62" si="62">J62*(1+K$4)</f>
        <v>17.900846020914656</v>
      </c>
      <c r="L62" s="133">
        <f t="shared" si="62"/>
        <v>19.473338423685394</v>
      </c>
      <c r="M62" s="133">
        <f t="shared" si="62"/>
        <v>21.204695522269187</v>
      </c>
      <c r="N62" s="133">
        <f t="shared" si="62"/>
        <v>23.186748273843381</v>
      </c>
    </row>
    <row r="63" spans="1:15" x14ac:dyDescent="0.25">
      <c r="A63" s="104" t="s">
        <v>189</v>
      </c>
      <c r="B63" s="103">
        <f>Historicals!B93</f>
        <v>199</v>
      </c>
      <c r="C63" s="103">
        <f>Historicals!C93</f>
        <v>274</v>
      </c>
      <c r="D63" s="103">
        <f>Historicals!D93</f>
        <v>-46</v>
      </c>
      <c r="E63" s="103">
        <f>Historicals!E93</f>
        <v>-78</v>
      </c>
      <c r="F63" s="103">
        <f>Historicals!F93</f>
        <v>-44</v>
      </c>
      <c r="G63" s="103">
        <f>Historicals!G93</f>
        <v>-52</v>
      </c>
      <c r="H63" s="103">
        <f>Historicals!H93</f>
        <v>-136</v>
      </c>
      <c r="I63" s="103">
        <f>Historicals!I93</f>
        <v>-151</v>
      </c>
      <c r="J63" s="133">
        <f t="shared" si="52"/>
        <v>-165.42133709209142</v>
      </c>
      <c r="K63" s="133">
        <f t="shared" ref="K63:N63" si="63">J63*(1+K$4)</f>
        <v>-180.20184994387418</v>
      </c>
      <c r="L63" s="133">
        <f t="shared" si="63"/>
        <v>-196.03160679843296</v>
      </c>
      <c r="M63" s="133">
        <f t="shared" si="63"/>
        <v>-213.46060159084314</v>
      </c>
      <c r="N63" s="133">
        <f t="shared" si="63"/>
        <v>-233.41326595669003</v>
      </c>
    </row>
    <row r="64" spans="1:15" x14ac:dyDescent="0.25">
      <c r="A64" s="113" t="s">
        <v>190</v>
      </c>
      <c r="B64" s="114">
        <f>B59+B61+B62+B63</f>
        <v>-2790</v>
      </c>
      <c r="C64" s="114">
        <f t="shared" ref="C64:N64" si="64">C59+C61+C62+C63</f>
        <v>-2671</v>
      </c>
      <c r="D64" s="114">
        <f t="shared" si="64"/>
        <v>-2148</v>
      </c>
      <c r="E64" s="114">
        <f t="shared" si="64"/>
        <v>-4835</v>
      </c>
      <c r="F64" s="114">
        <f t="shared" si="64"/>
        <v>-5293</v>
      </c>
      <c r="G64" s="114">
        <f t="shared" si="64"/>
        <v>2491</v>
      </c>
      <c r="H64" s="114">
        <f t="shared" si="64"/>
        <v>-1459</v>
      </c>
      <c r="I64" s="114">
        <f t="shared" si="64"/>
        <v>-4836</v>
      </c>
      <c r="J64" s="114">
        <f t="shared" si="64"/>
        <v>-5297.8648091215509</v>
      </c>
      <c r="K64" s="114">
        <f t="shared" si="64"/>
        <v>-5771.232757142885</v>
      </c>
      <c r="L64" s="114">
        <f t="shared" si="64"/>
        <v>-6278.2043077961707</v>
      </c>
      <c r="M64" s="114">
        <f t="shared" si="64"/>
        <v>-6836.3938363795851</v>
      </c>
      <c r="N64" s="114">
        <f t="shared" si="64"/>
        <v>-7475.4076434871049</v>
      </c>
    </row>
    <row r="65" spans="1:15" x14ac:dyDescent="0.25">
      <c r="A65" s="104" t="s">
        <v>191</v>
      </c>
      <c r="B65" s="103">
        <f>Historicals!B95</f>
        <v>-83</v>
      </c>
      <c r="C65" s="103">
        <f>Historicals!C95</f>
        <v>-105</v>
      </c>
      <c r="D65" s="103">
        <f>Historicals!D95</f>
        <v>-20</v>
      </c>
      <c r="E65" s="103">
        <f>Historicals!E95</f>
        <v>45</v>
      </c>
      <c r="F65" s="103">
        <f>Historicals!F95</f>
        <v>-129</v>
      </c>
      <c r="G65" s="103">
        <f>Historicals!G95</f>
        <v>-66</v>
      </c>
      <c r="H65" s="103">
        <f>Historicals!H95</f>
        <v>143</v>
      </c>
      <c r="I65" s="103">
        <f>Historicals!I95</f>
        <v>-143</v>
      </c>
      <c r="J65" s="133">
        <f t="shared" si="52"/>
        <v>-156.65729274284155</v>
      </c>
      <c r="K65" s="133">
        <f t="shared" si="52"/>
        <v>-170.65473206605304</v>
      </c>
      <c r="L65" s="133">
        <f t="shared" si="52"/>
        <v>-185.64582630580077</v>
      </c>
      <c r="M65" s="133">
        <f t="shared" si="52"/>
        <v>-202.15143064563293</v>
      </c>
      <c r="N65" s="133">
        <f t="shared" si="52"/>
        <v>-221.04700021064025</v>
      </c>
    </row>
    <row r="66" spans="1:15" x14ac:dyDescent="0.25">
      <c r="A66" s="113" t="s">
        <v>192</v>
      </c>
      <c r="B66" s="114">
        <f>B55+B58+B64+B65</f>
        <v>1632</v>
      </c>
      <c r="C66" s="114">
        <f t="shared" ref="C66:N66" si="65">C55+C58+C64+C65</f>
        <v>-714</v>
      </c>
      <c r="D66" s="114">
        <f t="shared" si="65"/>
        <v>670</v>
      </c>
      <c r="E66" s="114">
        <f t="shared" si="65"/>
        <v>441</v>
      </c>
      <c r="F66" s="114">
        <f t="shared" si="65"/>
        <v>217</v>
      </c>
      <c r="G66" s="114">
        <f t="shared" si="65"/>
        <v>3882</v>
      </c>
      <c r="H66" s="114">
        <f t="shared" si="65"/>
        <v>1541</v>
      </c>
      <c r="I66" s="114">
        <f t="shared" si="65"/>
        <v>-1315</v>
      </c>
      <c r="J66" s="114">
        <f t="shared" si="65"/>
        <v>2831.2427960310642</v>
      </c>
      <c r="K66" s="114">
        <f t="shared" si="65"/>
        <v>1549.8385042573036</v>
      </c>
      <c r="L66" s="114">
        <f t="shared" si="65"/>
        <v>3548.2336850405077</v>
      </c>
      <c r="M66" s="114">
        <f t="shared" si="65"/>
        <v>3102.6139999823554</v>
      </c>
      <c r="N66" s="114">
        <f t="shared" si="65"/>
        <v>4784.9665642995187</v>
      </c>
    </row>
    <row r="67" spans="1:15" x14ac:dyDescent="0.25">
      <c r="A67" s="104" t="s">
        <v>193</v>
      </c>
      <c r="B67" s="103">
        <f>Historicals!B97</f>
        <v>2220</v>
      </c>
      <c r="C67" s="103">
        <f>B68</f>
        <v>3852</v>
      </c>
      <c r="D67" s="103">
        <f t="shared" ref="D67:I67" si="66">C68</f>
        <v>3138</v>
      </c>
      <c r="E67" s="103">
        <f t="shared" si="66"/>
        <v>3808</v>
      </c>
      <c r="F67" s="103">
        <f t="shared" si="66"/>
        <v>4249</v>
      </c>
      <c r="G67" s="103">
        <f t="shared" si="66"/>
        <v>4466</v>
      </c>
      <c r="H67" s="103">
        <f t="shared" si="66"/>
        <v>8348</v>
      </c>
      <c r="I67" s="103">
        <f t="shared" si="66"/>
        <v>9889</v>
      </c>
      <c r="J67" s="103">
        <f t="shared" ref="J67" si="67">I68</f>
        <v>8574</v>
      </c>
      <c r="K67" s="103">
        <f t="shared" ref="K67" si="68">J68</f>
        <v>11405.242796031063</v>
      </c>
      <c r="L67" s="103">
        <f t="shared" ref="L67" si="69">K68</f>
        <v>12955.081300288366</v>
      </c>
      <c r="M67" s="103">
        <f t="shared" ref="M67" si="70">L68</f>
        <v>16503.314985328874</v>
      </c>
      <c r="N67" s="103">
        <f t="shared" ref="N67" si="71">M68</f>
        <v>19605.928985311228</v>
      </c>
    </row>
    <row r="68" spans="1:15" ht="15.75" thickBot="1" x14ac:dyDescent="0.3">
      <c r="A68" s="106" t="s">
        <v>194</v>
      </c>
      <c r="B68" s="107">
        <f>B66+B67</f>
        <v>3852</v>
      </c>
      <c r="C68" s="107">
        <f t="shared" ref="C68:N68" si="72">C66+C67</f>
        <v>3138</v>
      </c>
      <c r="D68" s="107">
        <f t="shared" si="72"/>
        <v>3808</v>
      </c>
      <c r="E68" s="107">
        <f t="shared" si="72"/>
        <v>4249</v>
      </c>
      <c r="F68" s="107">
        <f t="shared" si="72"/>
        <v>4466</v>
      </c>
      <c r="G68" s="107">
        <f t="shared" si="72"/>
        <v>8348</v>
      </c>
      <c r="H68" s="107">
        <f t="shared" si="72"/>
        <v>9889</v>
      </c>
      <c r="I68" s="107">
        <f t="shared" si="72"/>
        <v>8574</v>
      </c>
      <c r="J68" s="107">
        <f t="shared" si="72"/>
        <v>11405.242796031063</v>
      </c>
      <c r="K68" s="107">
        <f t="shared" si="72"/>
        <v>12955.081300288366</v>
      </c>
      <c r="L68" s="107">
        <f t="shared" si="72"/>
        <v>16503.314985328874</v>
      </c>
      <c r="M68" s="107">
        <f t="shared" si="72"/>
        <v>19605.928985311228</v>
      </c>
      <c r="N68" s="107">
        <f t="shared" si="72"/>
        <v>24390.895549610745</v>
      </c>
    </row>
    <row r="69" spans="1:15" ht="15.75" thickTop="1" x14ac:dyDescent="0.25">
      <c r="A69" s="118" t="s">
        <v>195</v>
      </c>
      <c r="B69" s="117">
        <f>B21-B68</f>
        <v>0</v>
      </c>
      <c r="C69" s="117">
        <f t="shared" ref="C69:I69" si="73">C21-C68</f>
        <v>0</v>
      </c>
      <c r="D69" s="117">
        <f t="shared" si="73"/>
        <v>0</v>
      </c>
      <c r="E69" s="117">
        <f t="shared" si="73"/>
        <v>0</v>
      </c>
      <c r="F69" s="117">
        <f t="shared" si="73"/>
        <v>0</v>
      </c>
      <c r="G69" s="117">
        <f t="shared" si="73"/>
        <v>0</v>
      </c>
      <c r="H69" s="117">
        <f t="shared" si="73"/>
        <v>0</v>
      </c>
      <c r="I69" s="117">
        <f t="shared" si="73"/>
        <v>0</v>
      </c>
      <c r="J69" s="117"/>
      <c r="K69" s="117"/>
      <c r="L69" s="117"/>
      <c r="M69" s="117"/>
      <c r="N69" s="117"/>
    </row>
    <row r="70" spans="1:15" x14ac:dyDescent="0.25">
      <c r="J70" s="70"/>
      <c r="K70" s="70"/>
      <c r="L70" s="70"/>
      <c r="M70" s="70"/>
      <c r="N70" s="70"/>
      <c r="O70" t="s">
        <v>221</v>
      </c>
    </row>
    <row r="73" spans="1:15" x14ac:dyDescent="0.25">
      <c r="A73" s="119">
        <v>2014</v>
      </c>
      <c r="B73" s="119"/>
    </row>
    <row r="74" spans="1:15" x14ac:dyDescent="0.25">
      <c r="A74" s="119" t="s">
        <v>35</v>
      </c>
      <c r="B74" s="120">
        <v>2922</v>
      </c>
    </row>
    <row r="75" spans="1:15" x14ac:dyDescent="0.25">
      <c r="A75" s="119" t="s">
        <v>197</v>
      </c>
      <c r="B75" s="120">
        <v>3434</v>
      </c>
    </row>
    <row r="76" spans="1:15" x14ac:dyDescent="0.25">
      <c r="A76" s="119" t="s">
        <v>198</v>
      </c>
      <c r="B76" s="120">
        <v>1930</v>
      </c>
    </row>
    <row r="77" spans="1:15" x14ac:dyDescent="0.25">
      <c r="A77" s="121" t="s">
        <v>159</v>
      </c>
      <c r="B77" s="122">
        <f>(+B74+B75)-B76</f>
        <v>4426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mohammed issah</cp:lastModifiedBy>
  <dcterms:created xsi:type="dcterms:W3CDTF">2020-05-20T17:26:08Z</dcterms:created>
  <dcterms:modified xsi:type="dcterms:W3CDTF">2023-10-02T09:42:00Z</dcterms:modified>
</cp:coreProperties>
</file>