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3CB0595-7D20-433D-B966-FFF6F1D945FA}" xr6:coauthVersionLast="47" xr6:coauthVersionMax="47" xr10:uidLastSave="{00000000-0000-0000-0000-000000000000}"/>
  <bookViews>
    <workbookView xWindow="0" yWindow="0" windowWidth="20490" windowHeight="1092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E30" i="5"/>
  <c r="F30" i="5"/>
  <c r="G30" i="5"/>
  <c r="H30" i="5"/>
  <c r="I30" i="5"/>
  <c r="J30" i="5"/>
  <c r="C30" i="5"/>
  <c r="D31" i="5"/>
  <c r="E31" i="5"/>
  <c r="F31" i="5"/>
  <c r="G31" i="5"/>
  <c r="H31" i="5"/>
  <c r="I31" i="5"/>
  <c r="J31" i="5"/>
  <c r="C31" i="5"/>
  <c r="D32" i="5"/>
  <c r="E32" i="5"/>
  <c r="F32" i="5"/>
  <c r="G32" i="5"/>
  <c r="H32" i="5"/>
  <c r="I32" i="5"/>
  <c r="J32" i="5"/>
  <c r="C32" i="5"/>
  <c r="D27" i="5"/>
  <c r="E27" i="5"/>
  <c r="F27" i="5"/>
  <c r="G27" i="5"/>
  <c r="H27" i="5"/>
  <c r="I27" i="5"/>
  <c r="J27" i="5"/>
  <c r="C27" i="5"/>
  <c r="D18" i="5"/>
  <c r="E18" i="5"/>
  <c r="F18" i="5"/>
  <c r="G18" i="5"/>
  <c r="H18" i="5"/>
  <c r="I18" i="5"/>
  <c r="J18" i="5"/>
  <c r="C18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F23" i="5"/>
  <c r="G23" i="5"/>
  <c r="H23" i="5"/>
  <c r="I23" i="5"/>
  <c r="J23" i="5"/>
  <c r="C23" i="5"/>
  <c r="D17" i="5"/>
  <c r="E17" i="5"/>
  <c r="F17" i="5"/>
  <c r="G17" i="5"/>
  <c r="H17" i="5"/>
  <c r="I17" i="5"/>
  <c r="J17" i="5"/>
  <c r="C17" i="5"/>
  <c r="D16" i="5"/>
  <c r="E16" i="5"/>
  <c r="F16" i="5"/>
  <c r="G16" i="5"/>
  <c r="H16" i="5"/>
  <c r="I16" i="5"/>
  <c r="J16" i="5"/>
  <c r="C16" i="5"/>
  <c r="D12" i="5"/>
  <c r="E12" i="5"/>
  <c r="F12" i="5"/>
  <c r="G12" i="5"/>
  <c r="H12" i="5"/>
  <c r="I12" i="5"/>
  <c r="J12" i="5"/>
  <c r="C12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C11" i="5"/>
  <c r="C10" i="5"/>
  <c r="D9" i="5"/>
  <c r="E9" i="5"/>
  <c r="F9" i="5"/>
  <c r="G9" i="5"/>
  <c r="H9" i="5"/>
  <c r="I9" i="5"/>
  <c r="J9" i="5"/>
  <c r="C9" i="5"/>
  <c r="D8" i="5"/>
  <c r="E8" i="5"/>
  <c r="F8" i="5"/>
  <c r="G8" i="5"/>
  <c r="H8" i="5"/>
  <c r="I8" i="5"/>
  <c r="J8" i="5"/>
  <c r="C8" i="5"/>
  <c r="D7" i="5"/>
  <c r="E7" i="5"/>
  <c r="F7" i="5"/>
  <c r="G7" i="5"/>
  <c r="H7" i="5"/>
  <c r="I7" i="5"/>
  <c r="J7" i="5"/>
  <c r="C7" i="5"/>
  <c r="D6" i="5"/>
  <c r="E6" i="5"/>
  <c r="F6" i="5"/>
  <c r="G6" i="5"/>
  <c r="H6" i="5"/>
  <c r="I6" i="5"/>
  <c r="J6" i="5"/>
  <c r="C6" i="5"/>
  <c r="C4" i="5"/>
  <c r="J3" i="5" l="1"/>
  <c r="J5" i="5" s="1"/>
  <c r="I3" i="5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C5" i="5" l="1"/>
  <c r="D4" i="5"/>
  <c r="D5" i="5"/>
  <c r="E4" i="5"/>
  <c r="E5" i="5"/>
  <c r="F4" i="5"/>
  <c r="F5" i="5"/>
  <c r="G4" i="5"/>
  <c r="G5" i="5"/>
  <c r="H4" i="5"/>
  <c r="H5" i="5"/>
  <c r="I4" i="5"/>
  <c r="I5" i="5"/>
  <c r="L1" i="5"/>
  <c r="M1" i="5" s="1"/>
  <c r="N1" i="5" s="1"/>
  <c r="O1" i="5" s="1"/>
  <c r="P1" i="5" s="1"/>
  <c r="Q1" i="5" s="1"/>
  <c r="R1" i="5" s="1"/>
  <c r="S1" i="5" s="1"/>
  <c r="T1" i="5" s="1"/>
  <c r="U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I19" i="4" l="1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<sst xmlns="http://schemas.openxmlformats.org/spreadsheetml/2006/main" count="588" uniqueCount="255">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</sst>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164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247</v>
      </c>
    </row>
    <row r="2" spans="1:1" x14ac:dyDescent="0.25">
      <c r="A2" s="164" t="s">
        <v>248</v>
      </c>
    </row>
    <row r="3" spans="1:1" x14ac:dyDescent="0.25">
      <c r="A3" s="165"/>
    </row>
    <row r="4" spans="1:1" ht="23.25" x14ac:dyDescent="0.35">
      <c r="A4" s="18" t="s">
        <v>20</v>
      </c>
    </row>
    <row r="5" spans="1:1" x14ac:dyDescent="0.25">
      <c r="A5" s="166" t="s">
        <v>249</v>
      </c>
    </row>
    <row r="6" spans="1:1" x14ac:dyDescent="0.25">
      <c r="A6" s="166" t="s">
        <v>250</v>
      </c>
    </row>
    <row r="7" spans="1:1" x14ac:dyDescent="0.25">
      <c r="A7" s="167" t="s">
        <v>251</v>
      </c>
    </row>
    <row r="8" spans="1:1" x14ac:dyDescent="0.25">
      <c r="A8" s="166" t="s">
        <v>252</v>
      </c>
    </row>
    <row r="9" spans="1:1" x14ac:dyDescent="0.25">
      <c r="A9" s="19" t="s">
        <v>253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I57" sqref="I57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0"/>
  <sheetViews>
    <sheetView topLeftCell="A21" zoomScale="90" zoomScaleNormal="90" workbookViewId="0">
      <selection activeCell="J67" sqref="J67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10.8554687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16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16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16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16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16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8">
        <f t="shared" si="55"/>
        <v>12638.887814343043</v>
      </c>
      <c r="K53" s="98">
        <f t="shared" si="55"/>
        <v>15392.527303202496</v>
      </c>
      <c r="L53" s="98">
        <f t="shared" si="55"/>
        <v>19123.637007867692</v>
      </c>
      <c r="M53" s="98">
        <f t="shared" si="55"/>
        <v>23693.158239864442</v>
      </c>
      <c r="N53" s="98">
        <f t="shared" si="55"/>
        <v>27541.987206777572</v>
      </c>
    </row>
    <row r="54" spans="1:16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16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16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16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16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16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16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16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16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16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16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W32"/>
  <sheetViews>
    <sheetView tabSelected="1" topLeftCell="A4" workbookViewId="0">
      <selection activeCell="J4" sqref="J4"/>
    </sheetView>
  </sheetViews>
  <sheetFormatPr defaultRowHeight="15" x14ac:dyDescent="0.25"/>
  <cols>
    <col min="1" max="1" width="42.28515625" customWidth="1"/>
    <col min="2" max="2" width="2.855468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36.7109375" customWidth="1"/>
  </cols>
  <sheetData>
    <row r="1" spans="1:23" ht="75.75" customHeight="1" x14ac:dyDescent="0.25">
      <c r="A1" s="157" t="s">
        <v>202</v>
      </c>
      <c r="B1" s="153"/>
      <c r="C1" s="153">
        <v>2015</v>
      </c>
      <c r="D1" s="153">
        <f t="shared" ref="D1:U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20</v>
      </c>
      <c r="L1" s="154">
        <f>+J1+1</f>
        <v>2023</v>
      </c>
      <c r="M1" s="154">
        <f t="shared" si="0"/>
        <v>2024</v>
      </c>
      <c r="N1" s="154">
        <f t="shared" si="0"/>
        <v>2025</v>
      </c>
      <c r="O1" s="154">
        <f t="shared" si="0"/>
        <v>2026</v>
      </c>
      <c r="P1" s="154">
        <f t="shared" si="0"/>
        <v>2027</v>
      </c>
      <c r="Q1" s="154">
        <f t="shared" si="0"/>
        <v>2028</v>
      </c>
      <c r="R1" s="154">
        <f t="shared" si="0"/>
        <v>2029</v>
      </c>
      <c r="S1" s="154">
        <f t="shared" si="0"/>
        <v>2030</v>
      </c>
      <c r="T1" s="154">
        <f t="shared" si="0"/>
        <v>2031</v>
      </c>
      <c r="U1" s="154">
        <f t="shared" si="0"/>
        <v>2032</v>
      </c>
      <c r="V1" s="154" t="s">
        <v>203</v>
      </c>
      <c r="W1" s="154"/>
    </row>
    <row r="2" spans="1:23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52"/>
      <c r="S2" s="152"/>
      <c r="T2" s="152"/>
      <c r="U2" s="152"/>
      <c r="V2" s="152"/>
      <c r="W2" s="152"/>
    </row>
    <row r="3" spans="1:23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L3" s="149"/>
      <c r="M3" s="149"/>
      <c r="N3" s="149"/>
      <c r="O3" s="149"/>
      <c r="P3" s="149"/>
    </row>
    <row r="4" spans="1:23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 t="s">
        <v>254</v>
      </c>
    </row>
    <row r="5" spans="1:23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</row>
    <row r="6" spans="1:23" x14ac:dyDescent="0.25">
      <c r="A6" t="s">
        <v>246</v>
      </c>
      <c r="C6" s="149">
        <f>Historicals!B58/'Three Statements'!B15</f>
        <v>7.1839665309814569</v>
      </c>
      <c r="D6" s="149">
        <f>Historicals!C58/'Three Statements'!C15</f>
        <v>7.0347202295552371</v>
      </c>
      <c r="E6" s="149">
        <f>Historicals!D58/'Three Statements'!D15</f>
        <v>7.33274231678487</v>
      </c>
      <c r="F6" s="149">
        <f>Historicals!E58/'Three Statements'!E15</f>
        <v>5.9140497860285697</v>
      </c>
      <c r="G6" s="149">
        <f>Historicals!F58/'Three Statements'!F15</f>
        <v>5.5857637172516066</v>
      </c>
      <c r="H6" s="149">
        <f>Historicals!G58/'Three Statements'!G15</f>
        <v>5.0609449610454895</v>
      </c>
      <c r="I6" s="149">
        <f>Historicals!H58/'Three Statements'!H15</f>
        <v>7.9327699763887161</v>
      </c>
      <c r="J6" s="149">
        <f>Historicals!I58/'Three Statements'!I15</f>
        <v>9.4865905140302953</v>
      </c>
    </row>
    <row r="7" spans="1:23" x14ac:dyDescent="0.25">
      <c r="A7" t="s">
        <v>208</v>
      </c>
      <c r="C7" s="149">
        <f>C3/C6</f>
        <v>7.6735612341214265</v>
      </c>
      <c r="D7" s="149">
        <f t="shared" ref="D7:J7" si="1">D3/D6</f>
        <v>7.9991775791666599</v>
      </c>
      <c r="E7" s="149">
        <f t="shared" si="1"/>
        <v>7.596887167907072</v>
      </c>
      <c r="F7" s="149">
        <f t="shared" si="1"/>
        <v>12.333140136420921</v>
      </c>
      <c r="G7" s="149">
        <f t="shared" si="1"/>
        <v>15.527576422209931</v>
      </c>
      <c r="H7" s="149">
        <f t="shared" si="1"/>
        <v>21.034722602801189</v>
      </c>
      <c r="I7" s="149">
        <f t="shared" si="1"/>
        <v>18.983626004152129</v>
      </c>
      <c r="J7" s="149">
        <f t="shared" si="1"/>
        <v>12.29602674435983</v>
      </c>
    </row>
    <row r="8" spans="1:23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 t="e">
        <f>J4/'Three Statements'!I5</f>
        <v>#VALUE!</v>
      </c>
    </row>
    <row r="9" spans="1:23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 t="e">
        <f>J4/'Three Statements'!I53</f>
        <v>#VALUE!</v>
      </c>
    </row>
    <row r="10" spans="1:23" x14ac:dyDescent="0.25">
      <c r="A10" t="s">
        <v>211</v>
      </c>
      <c r="C10" s="148">
        <f>'Three Statements'!B36/Historicals!B58</f>
        <v>8.4913827024474697E-2</v>
      </c>
      <c r="D10" s="148">
        <f>'Three Statements'!C36/Historicals!C58</f>
        <v>0.16397454723445912</v>
      </c>
      <c r="E10" s="148">
        <f>'Three Statements'!D36/Historicals!D58</f>
        <v>0.27976142500201501</v>
      </c>
      <c r="F10" s="148">
        <f>'Three Statements'!E36/Historicals!E58</f>
        <v>0.35344476151651039</v>
      </c>
      <c r="G10" s="148">
        <f>'Three Statements'!F36/Historicals!F58</f>
        <v>0.38318584070796458</v>
      </c>
      <c r="H10" s="148">
        <f>'Three Statements'!G36/Historicals!G58</f>
        <v>1.1677219118559901</v>
      </c>
      <c r="I10" s="148">
        <f>'Three Statements'!H36/Historicals!H58</f>
        <v>0.73729145453121325</v>
      </c>
      <c r="J10" s="148">
        <f>'Three Statements'!I36/Historicals!I58</f>
        <v>0.58373143118905835</v>
      </c>
    </row>
    <row r="11" spans="1:23" x14ac:dyDescent="0.25">
      <c r="A11" t="s">
        <v>212</v>
      </c>
      <c r="C11" s="148">
        <f>'Three Statements'!B36/('Three Statements'!B38+Historicals!B58)</f>
        <v>7.6060905117721692E-2</v>
      </c>
      <c r="D11" s="148">
        <f>'Three Statements'!C36/('Three Statements'!C38+Historicals!C58)</f>
        <v>0.14328485885372114</v>
      </c>
      <c r="E11" s="148">
        <f>'Three Statements'!D36/('Three Statements'!D38+Historicals!D58)</f>
        <v>0.24248987005728656</v>
      </c>
      <c r="F11" s="148">
        <f>'Three Statements'!E36/('Three Statements'!E38+Historicals!E58)</f>
        <v>0.26619588578446424</v>
      </c>
      <c r="G11" s="148">
        <f>'Three Statements'!F36/('Three Statements'!F38+Historicals!F58)</f>
        <v>0.27964801808347461</v>
      </c>
      <c r="H11" s="148">
        <f>'Three Statements'!G36/('Three Statements'!G38+Historicals!G58)</f>
        <v>0.87587298631157462</v>
      </c>
      <c r="I11" s="148">
        <f>'Three Statements'!H36/('Three Statements'!H38+Historicals!H58)</f>
        <v>0.59871517618623582</v>
      </c>
      <c r="J11" s="148">
        <f>'Three Statements'!I36/('Three Statements'!I38+Historicals!I58)</f>
        <v>0.49849111434000226</v>
      </c>
    </row>
    <row r="12" spans="1:23" x14ac:dyDescent="0.25">
      <c r="A12" t="s">
        <v>213</v>
      </c>
      <c r="C12" s="136">
        <f>'Three Statements'!B14/AVERAGE(Historicals!A58:B58)</f>
        <v>0.25757456520028332</v>
      </c>
      <c r="D12" s="136">
        <f>'Three Statements'!C14/AVERAGE(Historicals!B58:C58)</f>
        <v>0.30122171039455237</v>
      </c>
      <c r="E12" s="136">
        <f>'Three Statements'!D14/AVERAGE(Historicals!C58:D58)</f>
        <v>0.34380701398743158</v>
      </c>
      <c r="F12" s="136">
        <f>'Three Statements'!E14/AVERAGE(Historicals!D58:E58)</f>
        <v>0.1739952293082497</v>
      </c>
      <c r="G12" s="136">
        <f>'Three Statements'!F14/AVERAGE(Historicals!E58:F58)</f>
        <v>0.42743475493316357</v>
      </c>
      <c r="H12" s="136">
        <f>'Three Statements'!G14/AVERAGE(Historicals!F58:G58)</f>
        <v>0.2970459198596081</v>
      </c>
      <c r="I12" s="136">
        <f>'Three Statements'!H14/AVERAGE(Historicals!G58:H58)</f>
        <v>0.55009124963980405</v>
      </c>
      <c r="J12" s="136">
        <f>'Three Statements'!I14/AVERAGE(Historicals!H58:I58)</f>
        <v>0.43111808328579576</v>
      </c>
    </row>
    <row r="16" spans="1:23" x14ac:dyDescent="0.25">
      <c r="A16" t="s">
        <v>214</v>
      </c>
      <c r="C16" s="77">
        <f>'Three Statements'!B53</f>
        <v>6688</v>
      </c>
      <c r="D16" s="77">
        <f>'Three Statements'!C53</f>
        <v>5847</v>
      </c>
      <c r="E16" s="77">
        <f>'Three Statements'!D53</f>
        <v>6983</v>
      </c>
      <c r="F16" s="77">
        <f>'Three Statements'!E53</f>
        <v>7777</v>
      </c>
      <c r="G16" s="77">
        <f>'Three Statements'!F53</f>
        <v>8877</v>
      </c>
      <c r="H16" s="77">
        <f>'Three Statements'!G53</f>
        <v>3347</v>
      </c>
      <c r="I16" s="77">
        <f>'Three Statements'!H53</f>
        <v>11708</v>
      </c>
      <c r="J16" s="77">
        <f>'Three Statements'!I53</f>
        <v>10055</v>
      </c>
      <c r="K16" t="s">
        <v>215</v>
      </c>
      <c r="L16" s="77"/>
      <c r="M16" s="77"/>
      <c r="N16" s="77"/>
      <c r="O16" s="77"/>
      <c r="P16" s="77"/>
    </row>
    <row r="17" spans="1:22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150"/>
      <c r="L17" s="150"/>
      <c r="M17" s="150"/>
      <c r="N17" s="150"/>
      <c r="O17" s="150"/>
      <c r="P17" s="150"/>
    </row>
    <row r="18" spans="1:22" x14ac:dyDescent="0.25">
      <c r="A18" t="s">
        <v>216</v>
      </c>
      <c r="C18" s="161">
        <f>C24*C23+(1-C24)*C20</f>
        <v>1.7375459658269043E-2</v>
      </c>
      <c r="D18" s="161">
        <f t="shared" ref="D18:J18" si="3">D24*D23+(1-D24)*D20</f>
        <v>0.14409225288362595</v>
      </c>
      <c r="E18" s="161">
        <f t="shared" si="3"/>
        <v>0.24804497865516467</v>
      </c>
      <c r="F18" s="161">
        <f t="shared" si="3"/>
        <v>-5.2142312523149173E-2</v>
      </c>
      <c r="G18" s="161">
        <f t="shared" si="3"/>
        <v>0.34153899460688292</v>
      </c>
      <c r="H18" s="161">
        <f t="shared" si="3"/>
        <v>0.16599537558786676</v>
      </c>
      <c r="I18" s="161">
        <f t="shared" si="3"/>
        <v>0.23920523091512808</v>
      </c>
      <c r="J18" s="161">
        <f t="shared" si="3"/>
        <v>-0.19487943109215722</v>
      </c>
      <c r="K18" t="s">
        <v>217</v>
      </c>
      <c r="L18" s="77"/>
      <c r="M18" s="77"/>
      <c r="N18" s="77"/>
      <c r="O18" s="77"/>
      <c r="P18" s="77"/>
    </row>
    <row r="19" spans="1:22" x14ac:dyDescent="0.25">
      <c r="A19" t="s">
        <v>218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t="s">
        <v>219</v>
      </c>
    </row>
    <row r="20" spans="1:22" x14ac:dyDescent="0.25">
      <c r="A20" t="s">
        <v>220</v>
      </c>
      <c r="C20" s="136">
        <f>C21+C19*(C22-C21)</f>
        <v>1.7472000000000001E-2</v>
      </c>
      <c r="D20" s="136">
        <f t="shared" ref="D20:J20" si="4">D21+D19*(D22-D21)</f>
        <v>0.158224</v>
      </c>
      <c r="E20" s="136">
        <f t="shared" si="4"/>
        <v>0.28854400000000002</v>
      </c>
      <c r="F20" s="136">
        <f t="shared" si="4"/>
        <v>-6.6342000000000012E-2</v>
      </c>
      <c r="G20" s="136">
        <f t="shared" si="4"/>
        <v>0.4063500000000001</v>
      </c>
      <c r="H20" s="136">
        <f t="shared" si="4"/>
        <v>0.239924</v>
      </c>
      <c r="I20" s="136">
        <f t="shared" si="4"/>
        <v>0.31218399999999996</v>
      </c>
      <c r="J20" s="136">
        <f t="shared" si="4"/>
        <v>-0.27257599999999998</v>
      </c>
      <c r="K20" t="s">
        <v>221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1:22" x14ac:dyDescent="0.25">
      <c r="A21" t="s">
        <v>222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t="s">
        <v>223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</row>
    <row r="22" spans="1:22" x14ac:dyDescent="0.25">
      <c r="A22" t="s">
        <v>224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-0.18110000000000001</v>
      </c>
      <c r="K22" t="s">
        <v>225</v>
      </c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</row>
    <row r="23" spans="1:22" x14ac:dyDescent="0.25">
      <c r="A23" t="s">
        <v>226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t="s">
        <v>227</v>
      </c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</row>
    <row r="24" spans="1:22" x14ac:dyDescent="0.25">
      <c r="A24" t="s">
        <v>228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t="s">
        <v>227</v>
      </c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</row>
    <row r="25" spans="1:22" x14ac:dyDescent="0.25">
      <c r="A25" t="s">
        <v>229</v>
      </c>
      <c r="K25" t="s">
        <v>230</v>
      </c>
      <c r="L25" s="77"/>
      <c r="M25" s="77"/>
      <c r="N25" s="77"/>
      <c r="O25" s="77"/>
      <c r="P25" s="77"/>
    </row>
    <row r="26" spans="1:22" x14ac:dyDescent="0.25">
      <c r="L26" s="77"/>
      <c r="M26" s="77"/>
      <c r="N26" s="77"/>
      <c r="O26" s="77"/>
      <c r="P26" s="77"/>
    </row>
    <row r="27" spans="1:22" x14ac:dyDescent="0.25">
      <c r="A27" t="s">
        <v>231</v>
      </c>
      <c r="B27" t="s">
        <v>232</v>
      </c>
      <c r="C27" s="163">
        <f>PV(C18,1,-C16,0,0)</f>
        <v>6573.7775926367449</v>
      </c>
      <c r="D27" s="163">
        <f t="shared" ref="D27:J27" si="5">PV(D18,1,-D16,0,0)</f>
        <v>5110.6018638470241</v>
      </c>
      <c r="E27" s="163">
        <f t="shared" si="5"/>
        <v>5595.1509115677509</v>
      </c>
      <c r="F27" s="163">
        <f t="shared" si="5"/>
        <v>8204.8181944928656</v>
      </c>
      <c r="G27" s="163">
        <f t="shared" si="5"/>
        <v>6617.0271871979894</v>
      </c>
      <c r="H27" s="163">
        <f t="shared" si="5"/>
        <v>2870.5088116773386</v>
      </c>
      <c r="I27" s="163">
        <f t="shared" si="5"/>
        <v>9447.991105842797</v>
      </c>
      <c r="J27" s="163">
        <f t="shared" si="5"/>
        <v>12488.812717379395</v>
      </c>
      <c r="L27" s="77"/>
      <c r="M27" s="77"/>
      <c r="N27" s="77"/>
      <c r="O27" s="77"/>
      <c r="P27" s="77"/>
    </row>
    <row r="28" spans="1:22" x14ac:dyDescent="0.25">
      <c r="A28" t="s">
        <v>233</v>
      </c>
      <c r="B28" t="s">
        <v>232</v>
      </c>
      <c r="L28" s="77"/>
      <c r="M28" s="77"/>
      <c r="N28" s="77"/>
      <c r="O28" s="77"/>
      <c r="P28" s="77"/>
    </row>
    <row r="29" spans="1:22" x14ac:dyDescent="0.25">
      <c r="A29" t="s">
        <v>234</v>
      </c>
      <c r="B29" t="s">
        <v>235</v>
      </c>
    </row>
    <row r="30" spans="1:22" x14ac:dyDescent="0.25">
      <c r="A30" t="s">
        <v>236</v>
      </c>
      <c r="C30" s="8">
        <f>'Three Statements'!B36+'Three Statements'!B32</f>
        <v>1260</v>
      </c>
      <c r="D30" s="8">
        <f>'Three Statements'!C36+'Three Statements'!C32</f>
        <v>2055</v>
      </c>
      <c r="E30" s="8">
        <f>'Three Statements'!D36+'Three Statements'!D32</f>
        <v>3802</v>
      </c>
      <c r="F30" s="8">
        <f>'Three Statements'!E36+'Three Statements'!E32</f>
        <v>3810</v>
      </c>
      <c r="G30" s="8">
        <f>'Three Statements'!F36+'Three Statements'!F32</f>
        <v>3479</v>
      </c>
      <c r="H30" s="8">
        <f>'Three Statements'!G36+'Three Statements'!G32</f>
        <v>9657</v>
      </c>
      <c r="I30" s="8">
        <f>'Three Statements'!H36+'Three Statements'!H32</f>
        <v>9415</v>
      </c>
      <c r="J30" s="8">
        <f>'Three Statements'!I36+'Three Statements'!I32</f>
        <v>9430</v>
      </c>
    </row>
    <row r="31" spans="1:22" x14ac:dyDescent="0.25">
      <c r="A31" t="s">
        <v>237</v>
      </c>
      <c r="C31" s="149">
        <f>'Three Statements'!B15*CAPM_PV!C3</f>
        <v>97507.942601980976</v>
      </c>
      <c r="D31" s="149">
        <f>'Three Statements'!C15*CAPM_PV!D3</f>
        <v>98053.918765424925</v>
      </c>
      <c r="E31" s="149">
        <f>'Three Statements'!D15*CAPM_PV!E3</f>
        <v>94254.579092223037</v>
      </c>
      <c r="F31" s="149">
        <f>'Three Statements'!E15*CAPM_PV!F3</f>
        <v>121012.77101856207</v>
      </c>
      <c r="G31" s="149">
        <f>'Three Statements'!F15*CAPM_PV!G3</f>
        <v>140369.29085677778</v>
      </c>
      <c r="H31" s="149">
        <f>'Three Statements'!G15*CAPM_PV!H3</f>
        <v>169434.69056556356</v>
      </c>
      <c r="I31" s="149">
        <f>'Three Statements'!H15*CAPM_PV!I3</f>
        <v>242363.95319501022</v>
      </c>
      <c r="J31" s="149">
        <f>'Three Statements'!I15*CAPM_PV!J3</f>
        <v>187895.58468056255</v>
      </c>
    </row>
    <row r="32" spans="1:22" x14ac:dyDescent="0.25">
      <c r="A32" t="s">
        <v>238</v>
      </c>
      <c r="C32" s="148">
        <f>Historicals!B58/'Three Statements'!B15</f>
        <v>7.1839665309814569</v>
      </c>
      <c r="D32" s="148">
        <f>Historicals!C58/'Three Statements'!C15</f>
        <v>7.0347202295552371</v>
      </c>
      <c r="E32" s="148">
        <f>Historicals!D58/'Three Statements'!D15</f>
        <v>7.33274231678487</v>
      </c>
      <c r="F32" s="148">
        <f>Historicals!E58/'Three Statements'!E15</f>
        <v>5.9140497860285697</v>
      </c>
      <c r="G32" s="148">
        <f>Historicals!F58/'Three Statements'!F15</f>
        <v>5.5857637172516066</v>
      </c>
      <c r="H32" s="148">
        <f>Historicals!G58/'Three Statements'!G15</f>
        <v>5.0609449610454895</v>
      </c>
      <c r="I32" s="148">
        <f>Historicals!H58/'Three Statements'!H15</f>
        <v>7.9327699763887161</v>
      </c>
      <c r="J32" s="148">
        <f>Historicals!I58/'Three Statements'!I15</f>
        <v>9.4865905140302953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239</v>
      </c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t="s">
        <v>245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2023-11-12T17:43:14Z</dcterms:modified>
</cp:coreProperties>
</file>