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Dell\OneDrive - Solent University\Desktop\Quill Capital Finance Tasks\"/>
    </mc:Choice>
  </mc:AlternateContent>
  <xr:revisionPtr revIDLastSave="0" documentId="8_{8FC366FD-3AD2-414E-A8E2-CCA79C2932D7}"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8" i="1" l="1"/>
  <c r="C140" i="1" s="1"/>
  <c r="C143" i="1" s="1"/>
  <c r="C136" i="1"/>
  <c r="B138" i="1"/>
  <c r="B140" i="1" s="1"/>
  <c r="B143" i="1" s="1"/>
  <c r="B136" i="1"/>
  <c r="B127" i="1"/>
  <c r="B126" i="1"/>
  <c r="B125" i="1"/>
  <c r="B119" i="1"/>
  <c r="B116" i="1" s="1"/>
  <c r="B118" i="1"/>
  <c r="B117" i="1"/>
  <c r="C127" i="1"/>
  <c r="C124" i="1" s="1"/>
  <c r="C126" i="1"/>
  <c r="C125" i="1"/>
  <c r="C119" i="1"/>
  <c r="C118" i="1"/>
  <c r="C116" i="1" s="1"/>
  <c r="C117" i="1"/>
  <c r="E101" i="1"/>
  <c r="D101" i="1"/>
  <c r="E96" i="1"/>
  <c r="D96" i="1"/>
  <c r="B102" i="1"/>
  <c r="B101" i="1"/>
  <c r="C101" i="1"/>
  <c r="C96" i="1"/>
  <c r="B96" i="1"/>
  <c r="I124" i="1"/>
  <c r="H124" i="1"/>
  <c r="G124" i="1"/>
  <c r="F124" i="1"/>
  <c r="E124" i="1"/>
  <c r="D124" i="1"/>
  <c r="I120" i="1"/>
  <c r="H120" i="1"/>
  <c r="G120" i="1"/>
  <c r="F120" i="1"/>
  <c r="E120" i="1"/>
  <c r="D120" i="1"/>
  <c r="C120" i="1"/>
  <c r="B120" i="1"/>
  <c r="I116" i="1"/>
  <c r="H116" i="1"/>
  <c r="G116" i="1"/>
  <c r="F116" i="1"/>
  <c r="E116" i="1"/>
  <c r="D116" i="1"/>
  <c r="H112" i="1"/>
  <c r="G112" i="1"/>
  <c r="F112" i="1"/>
  <c r="E112" i="1"/>
  <c r="D112" i="1"/>
  <c r="C112" i="1"/>
  <c r="B112" i="1"/>
  <c r="I112" i="1"/>
  <c r="I140" i="1"/>
  <c r="I143" i="1" s="1"/>
  <c r="H140" i="1"/>
  <c r="H143" i="1" s="1"/>
  <c r="G140" i="1"/>
  <c r="G143" i="1" s="1"/>
  <c r="F140" i="1"/>
  <c r="F143" i="1" s="1"/>
  <c r="E140" i="1"/>
  <c r="E143" i="1" s="1"/>
  <c r="D140" i="1"/>
  <c r="D143" i="1" s="1"/>
  <c r="B124" i="1" l="1"/>
  <c r="C129" i="1"/>
  <c r="C132" i="1" s="1"/>
  <c r="C133" i="1" s="1"/>
  <c r="H129" i="1"/>
  <c r="H132" i="1" s="1"/>
  <c r="H133" i="1" s="1"/>
  <c r="I129" i="1"/>
  <c r="I132" i="1" s="1"/>
  <c r="I133" i="1" s="1"/>
  <c r="E129" i="1"/>
  <c r="E132" i="1" s="1"/>
  <c r="E133" i="1" s="1"/>
  <c r="F129" i="1"/>
  <c r="F132" i="1" s="1"/>
  <c r="F133" i="1" s="1"/>
  <c r="D129" i="1"/>
  <c r="D132" i="1" s="1"/>
  <c r="D133" i="1" s="1"/>
  <c r="B129" i="1"/>
  <c r="B132" i="1" s="1"/>
  <c r="B133" i="1" s="1"/>
  <c r="G129" i="1"/>
  <c r="G132" i="1" s="1"/>
  <c r="G133" i="1" s="1"/>
  <c r="E102" i="1" l="1"/>
  <c r="D102" i="1"/>
  <c r="C102" i="1"/>
  <c r="H97" i="1"/>
  <c r="G97" i="1"/>
  <c r="F97" i="1"/>
  <c r="E97" i="1"/>
  <c r="D97" i="1"/>
  <c r="C97" i="1"/>
  <c r="B97" i="1"/>
  <c r="I97" i="1"/>
  <c r="H88" i="1"/>
  <c r="G88" i="1"/>
  <c r="F88" i="1"/>
  <c r="E88" i="1"/>
  <c r="D88" i="1"/>
  <c r="C88" i="1"/>
  <c r="B88" i="1"/>
  <c r="I88" i="1"/>
  <c r="G79" i="1"/>
  <c r="F79" i="1"/>
  <c r="E79" i="1"/>
  <c r="C79" i="1"/>
  <c r="B79" i="1"/>
  <c r="D79" i="1"/>
  <c r="H61" i="1"/>
  <c r="G61" i="1"/>
  <c r="F61" i="1"/>
  <c r="C61" i="1"/>
  <c r="I61" i="1"/>
  <c r="H48" i="1"/>
  <c r="G48" i="1"/>
  <c r="F48" i="1"/>
  <c r="E48" i="1"/>
  <c r="D48" i="1"/>
  <c r="C48" i="1"/>
  <c r="B48" i="1"/>
  <c r="B62" i="1" s="1"/>
  <c r="I48" i="1"/>
  <c r="H33" i="1"/>
  <c r="H39" i="1" s="1"/>
  <c r="G33" i="1"/>
  <c r="G39" i="1" s="1"/>
  <c r="F33" i="1"/>
  <c r="F39" i="1" s="1"/>
  <c r="E33" i="1"/>
  <c r="E39" i="1" s="1"/>
  <c r="D33" i="1"/>
  <c r="D39" i="1" s="1"/>
  <c r="C33" i="1"/>
  <c r="C39" i="1" s="1"/>
  <c r="B33" i="1"/>
  <c r="B39" i="1" s="1"/>
  <c r="I33" i="1"/>
  <c r="I39" i="1" s="1"/>
  <c r="H7" i="1"/>
  <c r="G7" i="1"/>
  <c r="F7" i="1"/>
  <c r="E7" i="1"/>
  <c r="D7" i="1"/>
  <c r="C7" i="1"/>
  <c r="B7" i="1"/>
  <c r="I7" i="1"/>
  <c r="H4" i="1"/>
  <c r="G4" i="1"/>
  <c r="F4" i="1"/>
  <c r="E4" i="1"/>
  <c r="E11" i="1" s="1"/>
  <c r="D4" i="1"/>
  <c r="C4" i="1"/>
  <c r="B4" i="1"/>
  <c r="I4" i="1"/>
  <c r="H11" i="1" l="1"/>
  <c r="C62" i="1"/>
  <c r="C63" i="1" s="1"/>
  <c r="F11" i="1"/>
  <c r="F14" i="1" s="1"/>
  <c r="F22" i="1" s="1"/>
  <c r="D62" i="1"/>
  <c r="D63" i="1" s="1"/>
  <c r="C11" i="1"/>
  <c r="C144" i="1" s="1"/>
  <c r="E62" i="1"/>
  <c r="E63" i="1" s="1"/>
  <c r="F62" i="1"/>
  <c r="F63" i="1" s="1"/>
  <c r="G62" i="1"/>
  <c r="G63" i="1" s="1"/>
  <c r="H62" i="1"/>
  <c r="H63" i="1" s="1"/>
  <c r="B11" i="1"/>
  <c r="B144" i="1" s="1"/>
  <c r="I11" i="1"/>
  <c r="I144" i="1" s="1"/>
  <c r="D11" i="1"/>
  <c r="D14" i="1" s="1"/>
  <c r="D22" i="1" s="1"/>
  <c r="E14" i="1"/>
  <c r="E22" i="1" s="1"/>
  <c r="E144" i="1"/>
  <c r="H14" i="1"/>
  <c r="H22" i="1" s="1"/>
  <c r="H144" i="1"/>
  <c r="E99" i="1"/>
  <c r="D99" i="1"/>
  <c r="C99" i="1"/>
  <c r="B99" i="1"/>
  <c r="F99" i="1"/>
  <c r="F101" i="1" s="1"/>
  <c r="F102" i="1" s="1"/>
  <c r="G99" i="1"/>
  <c r="G101" i="1" s="1"/>
  <c r="G102" i="1" s="1"/>
  <c r="B63" i="1"/>
  <c r="G11" i="1"/>
  <c r="I62" i="1"/>
  <c r="I63" i="1" s="1"/>
  <c r="I14" i="1" l="1"/>
  <c r="I22" i="1" s="1"/>
  <c r="C14" i="1"/>
  <c r="C22" i="1" s="1"/>
  <c r="F144" i="1"/>
  <c r="H67" i="1"/>
  <c r="H79" i="1" s="1"/>
  <c r="H99" i="1" s="1"/>
  <c r="H101" i="1" s="1"/>
  <c r="B14" i="1"/>
  <c r="B22" i="1" s="1"/>
  <c r="D144" i="1"/>
  <c r="I67" i="1"/>
  <c r="I79" i="1" s="1"/>
  <c r="I99" i="1" s="1"/>
  <c r="G14" i="1"/>
  <c r="G22" i="1" s="1"/>
  <c r="G144" i="1"/>
  <c r="I100" i="1"/>
  <c r="I101" i="1" s="1"/>
  <c r="I102" i="1" s="1"/>
  <c r="H102" i="1"/>
  <c r="H1" i="1" l="1"/>
  <c r="G1" i="1" s="1"/>
  <c r="F1" i="1" s="1"/>
  <c r="E1" i="1" s="1"/>
  <c r="D1" i="1" s="1"/>
  <c r="C1" i="1" s="1"/>
  <c r="B1" i="1" s="1"/>
</calcChain>
</file>

<file path=xl/sharedStrings.xml><?xml version="1.0" encoding="utf-8"?>
<sst xmlns="http://schemas.openxmlformats.org/spreadsheetml/2006/main" count="156" uniqueCount="135">
  <si>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</si>
  <si>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</si>
  <si>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</si>
  <si>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</si>
  <si>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</si>
  <si>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</si>
  <si>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</si>
  <si>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</si>
  <si>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</si>
  <si>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</si>
  <si>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</si>
  <si>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</si>
  <si>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</si>
  <si>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</si>
  <si>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</si>
  <si>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</si>
  <si>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</si>
  <si>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</si>
  <si>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</si>
  <si>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</si>
  <si>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</si>
  <si>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</si>
  <si>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</si>
  <si>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</si>
  <si>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</si>
  <si>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</si>
  <si>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</si>
  <si>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</si>
  <si>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</si>
  <si>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</si>
  <si>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</si>
  <si>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</si>
  <si>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</si>
  <si>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</si>
  <si>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</si>
  <si>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</si>
  <si>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</si>
  <si>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</si>
  <si>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</si>
  <si>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</si>
  <si>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</si>
  <si>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</si>
  <si>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</si>
  <si>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</si>
  <si>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</si>
  <si>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</si>
  <si>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</si>
  <si>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</si>
  <si>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</si>
  <si>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</si>
  <si>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</si>
  <si>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</si>
  <si>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</si>
  <si>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</si>
  <si>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</si>
  <si>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</si>
  <si>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</si>
  <si>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</si>
  <si>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</si>
  <si>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</si>
  <si>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</si>
  <si>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</si>
  <si>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</si>
  <si>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</si>
  <si>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</si>
  <si>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</si>
  <si>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</si>
  <si>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</si>
  <si>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</si>
  <si>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</si>
  <si>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</si>
  <si>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</si>
  <si>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</si>
  <si>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</si>
  <si>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</si>
  <si>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</si>
  <si>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</si>
  <si>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</si>
  <si>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</si>
  <si>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</si>
  <si>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</si>
  <si>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</si>
  <si>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</si>
  <si>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</si>
  <si>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</si>
  <si>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</si>
  <si>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</si>
  <si>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</si>
  <si>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</si>
  <si>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</si>
  <si>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</si>
  <si>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</si>
  <si>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</si>
  <si>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</si>
  <si>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</si>
  <si>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</si>
  <si>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</si>
  <si>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</si>
  <si>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</si>
  <si>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</si>
  <si>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</si>
  <si>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</si>
  <si>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</si>
  <si>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</si>
  <si>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</si>
  <si>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</si>
  <si>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</si>
  <si>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</si>
  <si>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</si>
  <si>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</si>
  <si>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</si>
  <si>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</si>
  <si>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</si>
  <si>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</si>
  <si>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</si>
  <si>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</si>
  <si>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</si>
  <si>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</si>
  <si>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</si>
  <si>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</si>
  <si>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</si>
  <si>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</si>
  <si>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</si>
  <si>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</si>
  <si>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</si>
  <si>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</si>
  <si>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</si>
  <si>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</si>
  <si>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</si>
  <si>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</si>
  <si>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 of revenue</t>
  </si>
  <si>
    <t>Effective tax rate</t>
  </si>
  <si>
    <t>Dividends declared per common shares</t>
  </si>
  <si>
    <t>investments in reverse repurchase agreements</t>
  </si>
  <si>
    <t>Disposals of property, plant and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</si>
</sst>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
      <i/>
      <sz val="11"/>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165" fontId="0" fillId="0" borderId="0" xfId="1" applyNumberFormat="1" applyFont="1" applyBorder="1"/>
    <xf numFmtId="0" fontId="10" fillId="0" borderId="0" xfId="0" applyFont="1" applyAlignment="1">
      <alignment horizontal="left" indent="1"/>
    </xf>
    <xf numFmtId="166" fontId="0" fillId="0" borderId="0" xfId="0" applyNumberFormat="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3" sqref="A13"/>
    </sheetView>
  </sheetViews>
  <sheetFormatPr defaultRowHeight="14.4" x14ac:dyDescent="0.3"/>
  <cols>
    <col min="1" max="1" width="176.109375" style="19" customWidth="1"/>
  </cols>
  <sheetData>
    <row r="1" spans="1:1" ht="23.4" x14ac:dyDescent="0.45">
      <c r="A1" s="18" t="s">
        <v>20</v>
      </c>
    </row>
    <row r="2" spans="1:1" x14ac:dyDescent="0.3">
      <c r="A2" s="22" t="s">
        <v>23</v>
      </c>
    </row>
    <row r="3" spans="1:1" x14ac:dyDescent="0.3">
      <c r="A3" s="22" t="s">
        <v>24</v>
      </c>
    </row>
    <row r="4" spans="1:1" x14ac:dyDescent="0.3">
      <c r="A4" s="22" t="s">
        <v>25</v>
      </c>
    </row>
    <row r="5" spans="1:1" x14ac:dyDescent="0.3">
      <c r="A5" s="22" t="s">
        <v>22</v>
      </c>
    </row>
    <row r="6" spans="1:1" x14ac:dyDescent="0.3">
      <c r="A6" s="22" t="s">
        <v>26</v>
      </c>
    </row>
    <row r="7" spans="1:1" ht="23.4" x14ac:dyDescent="0.45">
      <c r="A7" s="18" t="s">
        <v>29</v>
      </c>
    </row>
    <row r="8" spans="1:1" x14ac:dyDescent="0.3">
      <c r="A8" s="22" t="s">
        <v>21</v>
      </c>
    </row>
    <row r="9" spans="1:1" x14ac:dyDescent="0.3">
      <c r="A9" s="22" t="s">
        <v>27</v>
      </c>
    </row>
    <row r="10" spans="1:1" x14ac:dyDescent="0.3">
      <c r="A10" s="22" t="s">
        <v>28</v>
      </c>
    </row>
    <row r="11" spans="1:1" x14ac:dyDescent="0.3">
      <c r="A11" s="22" t="s">
        <v>128</v>
      </c>
    </row>
    <row r="12" spans="1:1" x14ac:dyDescent="0.3">
      <c r="A12" s="19" t="s">
        <v>30</v>
      </c>
    </row>
    <row r="13" spans="1:1" x14ac:dyDescent="0.3">
      <c r="A13" s="23" t="s">
        <v>127</v>
      </c>
    </row>
    <row r="14" spans="1:1" x14ac:dyDescent="0.3">
      <c r="A14" s="19" t="s">
        <v>129</v>
      </c>
    </row>
    <row r="15" spans="1:1" x14ac:dyDescent="0.3">
      <c r="A15" s="20"/>
    </row>
    <row r="16" spans="1:1" x14ac:dyDescent="0.3">
      <c r="A16" s="20"/>
    </row>
    <row r="17" spans="1:1" x14ac:dyDescent="0.3">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4"/>
  <sheetViews>
    <sheetView tabSelected="1" workbookViewId="0">
      <pane ySplit="1" topLeftCell="A2" activePane="bottomLeft" state="frozen"/>
      <selection pane="bottomLeft" activeCell="C18" sqref="C18"/>
    </sheetView>
  </sheetViews>
  <sheetFormatPr defaultRowHeight="14.4" x14ac:dyDescent="0.3"/>
  <cols>
    <col min="1" max="1" width="108.88671875" customWidth="1"/>
    <col min="2" max="2" width="14.77734375" customWidth="1"/>
    <col min="3" max="7" width="9" bestFit="1" customWidth="1"/>
    <col min="8" max="9" width="10.44140625" bestFit="1" customWidth="1"/>
  </cols>
  <sheetData>
    <row r="1" spans="1:9" ht="60" customHeight="1" x14ac:dyDescent="0.3">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37</v>
      </c>
      <c r="B2" s="3">
        <v>30601</v>
      </c>
      <c r="C2" s="3">
        <v>32376</v>
      </c>
      <c r="D2" s="3">
        <v>34350</v>
      </c>
      <c r="E2" s="3">
        <v>36397</v>
      </c>
      <c r="F2" s="3">
        <v>39117</v>
      </c>
      <c r="G2" s="3">
        <v>37403</v>
      </c>
      <c r="H2" s="3">
        <v>44538</v>
      </c>
      <c r="I2" s="3">
        <v>46710</v>
      </c>
    </row>
    <row r="3" spans="1:9" x14ac:dyDescent="0.3">
      <c r="A3" s="25" t="s">
        <v>38</v>
      </c>
      <c r="B3" s="26">
        <v>16534</v>
      </c>
      <c r="C3" s="26">
        <v>17405</v>
      </c>
      <c r="D3" s="26">
        <v>19038</v>
      </c>
      <c r="E3" s="26">
        <v>20441</v>
      </c>
      <c r="F3" s="26">
        <v>21643</v>
      </c>
      <c r="G3" s="26">
        <v>21162</v>
      </c>
      <c r="H3" s="26">
        <v>24576</v>
      </c>
      <c r="I3" s="26">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31</v>
      </c>
      <c r="B5" s="3">
        <v>3213</v>
      </c>
      <c r="C5" s="3">
        <v>3278</v>
      </c>
      <c r="D5" s="3">
        <v>3341</v>
      </c>
      <c r="E5" s="3">
        <v>3577</v>
      </c>
      <c r="F5" s="3">
        <v>3753</v>
      </c>
      <c r="G5" s="3">
        <v>3592</v>
      </c>
      <c r="H5" s="3">
        <v>3114</v>
      </c>
      <c r="I5" s="3">
        <v>3850</v>
      </c>
    </row>
    <row r="6" spans="1:9" x14ac:dyDescent="0.3">
      <c r="A6" s="11" t="s">
        <v>32</v>
      </c>
      <c r="B6" s="3">
        <v>6679</v>
      </c>
      <c r="C6" s="3">
        <v>7191</v>
      </c>
      <c r="D6" s="3">
        <v>7222</v>
      </c>
      <c r="E6" s="3">
        <v>7934</v>
      </c>
      <c r="F6" s="3">
        <v>8949</v>
      </c>
      <c r="G6" s="3">
        <v>9534</v>
      </c>
      <c r="H6" s="3">
        <v>9911</v>
      </c>
      <c r="I6" s="3">
        <v>10954</v>
      </c>
    </row>
    <row r="7" spans="1:9" x14ac:dyDescent="0.3">
      <c r="A7" s="24" t="s">
        <v>33</v>
      </c>
      <c r="B7" s="21">
        <f t="shared" ref="B7:I7" si="2">+B5+B6</f>
        <v>9892</v>
      </c>
      <c r="C7" s="21">
        <f t="shared" si="2"/>
        <v>10469</v>
      </c>
      <c r="D7" s="21">
        <f t="shared" si="2"/>
        <v>10563</v>
      </c>
      <c r="E7" s="21">
        <f t="shared" si="2"/>
        <v>11511</v>
      </c>
      <c r="F7" s="21">
        <f t="shared" si="2"/>
        <v>12702</v>
      </c>
      <c r="G7" s="21">
        <f t="shared" si="2"/>
        <v>13126</v>
      </c>
      <c r="H7" s="21">
        <f t="shared" si="2"/>
        <v>13025</v>
      </c>
      <c r="I7" s="21">
        <f t="shared" si="2"/>
        <v>14804</v>
      </c>
    </row>
    <row r="8" spans="1:9" x14ac:dyDescent="0.3">
      <c r="A8" s="32" t="s">
        <v>130</v>
      </c>
      <c r="B8" s="31"/>
      <c r="C8" s="31"/>
      <c r="D8" s="31"/>
      <c r="E8" s="31"/>
      <c r="F8" s="31"/>
      <c r="G8" s="31"/>
      <c r="H8" s="31"/>
      <c r="I8" s="31"/>
    </row>
    <row r="9" spans="1:9" x14ac:dyDescent="0.3">
      <c r="A9" s="2" t="s">
        <v>34</v>
      </c>
      <c r="B9" s="3">
        <v>28</v>
      </c>
      <c r="C9" s="3">
        <v>19</v>
      </c>
      <c r="D9" s="3">
        <v>59</v>
      </c>
      <c r="E9" s="3">
        <v>54</v>
      </c>
      <c r="F9" s="3">
        <v>49</v>
      </c>
      <c r="G9" s="3">
        <v>89</v>
      </c>
      <c r="H9" s="3">
        <v>262</v>
      </c>
      <c r="I9" s="3">
        <v>205</v>
      </c>
    </row>
    <row r="10" spans="1:9" x14ac:dyDescent="0.3">
      <c r="A10" s="2" t="s">
        <v>5</v>
      </c>
      <c r="B10" s="3">
        <v>-58</v>
      </c>
      <c r="C10" s="3">
        <v>-140</v>
      </c>
      <c r="D10" s="3">
        <v>-196</v>
      </c>
      <c r="E10" s="3">
        <v>66</v>
      </c>
      <c r="F10" s="3">
        <v>-78</v>
      </c>
      <c r="G10" s="3">
        <v>139</v>
      </c>
      <c r="H10" s="3">
        <v>14</v>
      </c>
      <c r="I10" s="3">
        <v>-181</v>
      </c>
    </row>
    <row r="11" spans="1:9" x14ac:dyDescent="0.3">
      <c r="A11" s="4" t="s">
        <v>35</v>
      </c>
      <c r="B11" s="5">
        <f t="shared" ref="B11:I11" si="3">+B4-B7-B9-B10</f>
        <v>4205</v>
      </c>
      <c r="C11" s="5">
        <f t="shared" si="3"/>
        <v>4623</v>
      </c>
      <c r="D11" s="5">
        <f t="shared" si="3"/>
        <v>4886</v>
      </c>
      <c r="E11" s="5">
        <f t="shared" si="3"/>
        <v>4325</v>
      </c>
      <c r="F11" s="5">
        <f t="shared" si="3"/>
        <v>4801</v>
      </c>
      <c r="G11" s="5">
        <f t="shared" si="3"/>
        <v>2887</v>
      </c>
      <c r="H11" s="5">
        <f t="shared" si="3"/>
        <v>6661</v>
      </c>
      <c r="I11" s="5">
        <f t="shared" si="3"/>
        <v>6651</v>
      </c>
    </row>
    <row r="12" spans="1:9" x14ac:dyDescent="0.3">
      <c r="A12" s="2" t="s">
        <v>36</v>
      </c>
      <c r="B12" s="3">
        <v>932</v>
      </c>
      <c r="C12" s="3">
        <v>863</v>
      </c>
      <c r="D12" s="3">
        <v>646</v>
      </c>
      <c r="E12" s="3">
        <v>2392</v>
      </c>
      <c r="F12" s="3">
        <v>772</v>
      </c>
      <c r="G12" s="3">
        <v>348</v>
      </c>
      <c r="H12" s="3">
        <v>934</v>
      </c>
      <c r="I12" s="3">
        <v>605</v>
      </c>
    </row>
    <row r="13" spans="1:9" x14ac:dyDescent="0.3">
      <c r="A13" s="32" t="s">
        <v>131</v>
      </c>
      <c r="B13" s="3"/>
      <c r="C13" s="3"/>
      <c r="D13" s="3"/>
      <c r="E13" s="3"/>
      <c r="F13" s="3"/>
      <c r="G13" s="3"/>
      <c r="H13" s="3"/>
      <c r="I13" s="3"/>
    </row>
    <row r="14" spans="1:9" ht="15" thickBot="1" x14ac:dyDescent="0.35">
      <c r="A14" s="6" t="s">
        <v>39</v>
      </c>
      <c r="B14" s="7">
        <f t="shared" ref="B14:I14" si="4">+B11-B12</f>
        <v>3273</v>
      </c>
      <c r="C14" s="7">
        <f t="shared" si="4"/>
        <v>3760</v>
      </c>
      <c r="D14" s="7">
        <f t="shared" si="4"/>
        <v>4240</v>
      </c>
      <c r="E14" s="7">
        <f t="shared" si="4"/>
        <v>1933</v>
      </c>
      <c r="F14" s="7">
        <f t="shared" si="4"/>
        <v>4029</v>
      </c>
      <c r="G14" s="7">
        <f t="shared" si="4"/>
        <v>2539</v>
      </c>
      <c r="H14" s="7">
        <f t="shared" si="4"/>
        <v>5727</v>
      </c>
      <c r="I14" s="7">
        <f t="shared" si="4"/>
        <v>6046</v>
      </c>
    </row>
    <row r="15" spans="1:9" ht="15" thickTop="1" x14ac:dyDescent="0.3">
      <c r="A15" s="1" t="s">
        <v>8</v>
      </c>
    </row>
    <row r="16" spans="1:9" x14ac:dyDescent="0.3">
      <c r="A16" s="2" t="s">
        <v>6</v>
      </c>
      <c r="B16">
        <v>1.9</v>
      </c>
      <c r="C16">
        <v>2.21</v>
      </c>
      <c r="D16">
        <v>2.56</v>
      </c>
      <c r="E16">
        <v>1.19</v>
      </c>
      <c r="F16">
        <v>2.5499999999999998</v>
      </c>
      <c r="G16">
        <v>1.63</v>
      </c>
      <c r="H16">
        <v>3.64</v>
      </c>
      <c r="I16">
        <v>3.83</v>
      </c>
    </row>
    <row r="17" spans="1:9" x14ac:dyDescent="0.3">
      <c r="A17" s="2" t="s">
        <v>7</v>
      </c>
      <c r="B17">
        <v>1.85</v>
      </c>
      <c r="C17">
        <v>2.16</v>
      </c>
      <c r="D17">
        <v>2.5099999999999998</v>
      </c>
      <c r="E17">
        <v>1.17</v>
      </c>
      <c r="F17">
        <v>2.4900000000000002</v>
      </c>
      <c r="G17">
        <v>1.6</v>
      </c>
      <c r="H17">
        <v>3.56</v>
      </c>
      <c r="I17">
        <v>3.75</v>
      </c>
    </row>
    <row r="18" spans="1:9" x14ac:dyDescent="0.3">
      <c r="A18" s="1" t="s">
        <v>9</v>
      </c>
    </row>
    <row r="19" spans="1:9" x14ac:dyDescent="0.3">
      <c r="A19" s="2" t="s">
        <v>6</v>
      </c>
      <c r="B19">
        <v>1723.5</v>
      </c>
      <c r="C19">
        <v>1697.9</v>
      </c>
      <c r="D19">
        <v>1657.8</v>
      </c>
      <c r="E19">
        <v>1623.8</v>
      </c>
      <c r="F19">
        <v>1579.7</v>
      </c>
      <c r="G19" s="33">
        <v>1558.8</v>
      </c>
      <c r="H19" s="8">
        <v>1573</v>
      </c>
      <c r="I19" s="8">
        <v>1578.8</v>
      </c>
    </row>
    <row r="20" spans="1:9" x14ac:dyDescent="0.3">
      <c r="A20" s="2" t="s">
        <v>7</v>
      </c>
      <c r="B20">
        <v>1768.8</v>
      </c>
      <c r="C20">
        <v>1742.5</v>
      </c>
      <c r="D20">
        <v>1692</v>
      </c>
      <c r="E20">
        <v>1659.1</v>
      </c>
      <c r="F20">
        <v>1618.4</v>
      </c>
      <c r="G20" s="33">
        <v>1591.6</v>
      </c>
      <c r="H20" s="8">
        <v>1609.4</v>
      </c>
      <c r="I20" s="8">
        <v>1610.8</v>
      </c>
    </row>
    <row r="21" spans="1:9" x14ac:dyDescent="0.3">
      <c r="A21" s="2" t="s">
        <v>132</v>
      </c>
      <c r="B21">
        <v>0.54</v>
      </c>
      <c r="C21">
        <v>0.62</v>
      </c>
      <c r="D21">
        <v>0.7</v>
      </c>
      <c r="E21">
        <v>0.8</v>
      </c>
    </row>
    <row r="22" spans="1:9" s="12" customFormat="1" x14ac:dyDescent="0.3">
      <c r="A22" s="12" t="s">
        <v>2</v>
      </c>
      <c r="B22" s="13">
        <f>+ROUND(((B14/B20)-B17),2)</f>
        <v>0</v>
      </c>
      <c r="C22" s="13">
        <f>+ROUND(((C14/C20)-C17),2)</f>
        <v>0</v>
      </c>
      <c r="D22" s="13">
        <f t="shared" ref="D22:H22" si="5">+ROUND(((D14/D20)-D17),2)</f>
        <v>0</v>
      </c>
      <c r="E22" s="13">
        <f t="shared" si="5"/>
        <v>0</v>
      </c>
      <c r="F22" s="13">
        <f t="shared" si="5"/>
        <v>0</v>
      </c>
      <c r="G22" s="13">
        <f t="shared" si="5"/>
        <v>0</v>
      </c>
      <c r="H22" s="13">
        <f t="shared" si="5"/>
        <v>0</v>
      </c>
      <c r="I22" s="13">
        <f>+ROUND(((I14/I20)-I17),2)</f>
        <v>0</v>
      </c>
    </row>
    <row r="24" spans="1:9" x14ac:dyDescent="0.3">
      <c r="A24" s="14" t="s">
        <v>0</v>
      </c>
      <c r="B24" s="14"/>
      <c r="C24" s="14"/>
      <c r="D24" s="14"/>
      <c r="E24" s="14"/>
      <c r="F24" s="14"/>
      <c r="G24" s="14"/>
      <c r="H24" s="14"/>
      <c r="I24" s="14"/>
    </row>
    <row r="25" spans="1:9" x14ac:dyDescent="0.3">
      <c r="A25" s="1" t="s">
        <v>40</v>
      </c>
    </row>
    <row r="26" spans="1:9" x14ac:dyDescent="0.3">
      <c r="A26" s="10" t="s">
        <v>41</v>
      </c>
      <c r="B26" s="3"/>
      <c r="C26" s="3"/>
      <c r="D26" s="3"/>
      <c r="E26" s="3"/>
      <c r="F26" s="3"/>
      <c r="G26" s="3"/>
      <c r="H26" s="3"/>
      <c r="I26" s="3"/>
    </row>
    <row r="27" spans="1:9" x14ac:dyDescent="0.3">
      <c r="A27" s="11" t="s">
        <v>42</v>
      </c>
      <c r="B27" s="3">
        <v>3852</v>
      </c>
      <c r="C27" s="3">
        <v>3138</v>
      </c>
      <c r="D27" s="3">
        <v>3808</v>
      </c>
      <c r="E27" s="3">
        <v>4249</v>
      </c>
      <c r="F27" s="3">
        <v>4466</v>
      </c>
      <c r="G27" s="3">
        <v>8348</v>
      </c>
      <c r="H27" s="3">
        <v>9889</v>
      </c>
      <c r="I27" s="3">
        <v>8574</v>
      </c>
    </row>
    <row r="28" spans="1:9" x14ac:dyDescent="0.3">
      <c r="A28" s="11" t="s">
        <v>43</v>
      </c>
      <c r="B28" s="3">
        <v>2072</v>
      </c>
      <c r="C28" s="3">
        <v>2319</v>
      </c>
      <c r="D28" s="3">
        <v>2371</v>
      </c>
      <c r="E28" s="3">
        <v>996</v>
      </c>
      <c r="F28" s="3">
        <v>197</v>
      </c>
      <c r="G28" s="3">
        <v>439</v>
      </c>
      <c r="H28" s="3">
        <v>3587</v>
      </c>
      <c r="I28" s="3">
        <v>4423</v>
      </c>
    </row>
    <row r="29" spans="1:9" x14ac:dyDescent="0.3">
      <c r="A29" s="11" t="s">
        <v>44</v>
      </c>
      <c r="B29" s="3">
        <v>3358</v>
      </c>
      <c r="C29" s="3">
        <v>3241</v>
      </c>
      <c r="D29" s="3">
        <v>3677</v>
      </c>
      <c r="E29" s="3">
        <v>3498</v>
      </c>
      <c r="F29" s="3">
        <v>4272</v>
      </c>
      <c r="G29" s="3">
        <v>2749</v>
      </c>
      <c r="H29" s="3">
        <v>4463</v>
      </c>
      <c r="I29" s="3">
        <v>4667</v>
      </c>
    </row>
    <row r="30" spans="1:9" x14ac:dyDescent="0.3">
      <c r="A30" s="11" t="s">
        <v>45</v>
      </c>
      <c r="B30" s="3">
        <v>4337</v>
      </c>
      <c r="C30" s="3">
        <v>4838</v>
      </c>
      <c r="D30" s="3">
        <v>5055</v>
      </c>
      <c r="E30" s="3">
        <v>5261</v>
      </c>
      <c r="F30" s="3">
        <v>5622</v>
      </c>
      <c r="G30" s="3">
        <v>7367</v>
      </c>
      <c r="H30" s="3">
        <v>6854</v>
      </c>
      <c r="I30" s="3">
        <v>8420</v>
      </c>
    </row>
    <row r="31" spans="1:9" x14ac:dyDescent="0.3">
      <c r="A31" s="11" t="s">
        <v>77</v>
      </c>
      <c r="B31" s="3">
        <v>0</v>
      </c>
      <c r="C31" s="3">
        <v>0</v>
      </c>
      <c r="D31" s="3">
        <v>0</v>
      </c>
      <c r="E31" s="3">
        <v>0</v>
      </c>
      <c r="F31" s="3">
        <v>0</v>
      </c>
      <c r="G31" s="3">
        <v>0</v>
      </c>
      <c r="H31" s="3">
        <v>0</v>
      </c>
      <c r="I31" s="3">
        <v>0</v>
      </c>
    </row>
    <row r="32" spans="1:9" x14ac:dyDescent="0.3">
      <c r="A32" s="11" t="s">
        <v>46</v>
      </c>
      <c r="B32" s="3">
        <v>1968</v>
      </c>
      <c r="C32" s="3">
        <v>1489</v>
      </c>
      <c r="D32" s="3">
        <v>1150</v>
      </c>
      <c r="E32" s="3">
        <v>1130</v>
      </c>
      <c r="F32" s="3">
        <v>1968</v>
      </c>
      <c r="G32" s="3">
        <v>1653</v>
      </c>
      <c r="H32" s="3">
        <v>1498</v>
      </c>
      <c r="I32" s="3">
        <v>2129</v>
      </c>
    </row>
    <row r="33" spans="1:9" x14ac:dyDescent="0.3">
      <c r="A33" s="4" t="s">
        <v>10</v>
      </c>
      <c r="B33" s="5">
        <f t="shared" ref="B33:H33" si="6">+SUM(B27:B32)</f>
        <v>15587</v>
      </c>
      <c r="C33" s="5">
        <f t="shared" si="6"/>
        <v>15025</v>
      </c>
      <c r="D33" s="5">
        <f t="shared" si="6"/>
        <v>16061</v>
      </c>
      <c r="E33" s="5">
        <f t="shared" si="6"/>
        <v>15134</v>
      </c>
      <c r="F33" s="5">
        <f t="shared" si="6"/>
        <v>16525</v>
      </c>
      <c r="G33" s="5">
        <f t="shared" si="6"/>
        <v>20556</v>
      </c>
      <c r="H33" s="5">
        <f t="shared" si="6"/>
        <v>26291</v>
      </c>
      <c r="I33" s="5">
        <f>+SUM(I27:I32)</f>
        <v>28213</v>
      </c>
    </row>
    <row r="34" spans="1:9" x14ac:dyDescent="0.3">
      <c r="A34" s="2" t="s">
        <v>47</v>
      </c>
      <c r="B34" s="3">
        <v>3011</v>
      </c>
      <c r="C34" s="3">
        <v>3520</v>
      </c>
      <c r="D34" s="3">
        <v>3989</v>
      </c>
      <c r="E34" s="3">
        <v>4454</v>
      </c>
      <c r="F34" s="3">
        <v>4744</v>
      </c>
      <c r="G34" s="3">
        <v>4866</v>
      </c>
      <c r="H34" s="3">
        <v>4904</v>
      </c>
      <c r="I34" s="3">
        <v>4791</v>
      </c>
    </row>
    <row r="35" spans="1:9" x14ac:dyDescent="0.3">
      <c r="A35" s="2" t="s">
        <v>48</v>
      </c>
      <c r="B35" s="3">
        <v>0</v>
      </c>
      <c r="C35" s="3">
        <v>0</v>
      </c>
      <c r="D35" s="3">
        <v>0</v>
      </c>
      <c r="E35" s="3">
        <v>0</v>
      </c>
      <c r="F35" s="3">
        <v>0</v>
      </c>
      <c r="G35" s="3">
        <v>3097</v>
      </c>
      <c r="H35" s="3">
        <v>3113</v>
      </c>
      <c r="I35" s="3">
        <v>2926</v>
      </c>
    </row>
    <row r="36" spans="1:9" x14ac:dyDescent="0.3">
      <c r="A36" s="2" t="s">
        <v>49</v>
      </c>
      <c r="B36" s="3">
        <v>281</v>
      </c>
      <c r="C36" s="3">
        <v>281</v>
      </c>
      <c r="D36" s="3">
        <v>283</v>
      </c>
      <c r="E36" s="3">
        <v>285</v>
      </c>
      <c r="F36" s="3">
        <v>283</v>
      </c>
      <c r="G36" s="3">
        <v>274</v>
      </c>
      <c r="H36" s="3">
        <v>269</v>
      </c>
      <c r="I36" s="3">
        <v>286</v>
      </c>
    </row>
    <row r="37" spans="1:9" x14ac:dyDescent="0.3">
      <c r="A37" s="2" t="s">
        <v>50</v>
      </c>
      <c r="B37" s="3">
        <v>131</v>
      </c>
      <c r="C37" s="3">
        <v>131</v>
      </c>
      <c r="D37" s="3">
        <v>139</v>
      </c>
      <c r="E37" s="3">
        <v>154</v>
      </c>
      <c r="F37" s="3">
        <v>154</v>
      </c>
      <c r="G37" s="3">
        <v>223</v>
      </c>
      <c r="H37" s="3">
        <v>242</v>
      </c>
      <c r="I37" s="3">
        <v>284</v>
      </c>
    </row>
    <row r="38" spans="1:9" x14ac:dyDescent="0.3">
      <c r="A38" s="2" t="s">
        <v>51</v>
      </c>
      <c r="B38" s="3">
        <v>2587</v>
      </c>
      <c r="C38" s="3">
        <v>2439</v>
      </c>
      <c r="D38" s="3">
        <v>2787</v>
      </c>
      <c r="E38" s="3">
        <v>2509</v>
      </c>
      <c r="F38" s="3">
        <v>2011</v>
      </c>
      <c r="G38" s="3">
        <v>2326</v>
      </c>
      <c r="H38" s="3">
        <v>2921</v>
      </c>
      <c r="I38" s="3">
        <v>3821</v>
      </c>
    </row>
    <row r="39" spans="1:9" ht="15" thickBot="1" x14ac:dyDescent="0.35">
      <c r="A39" s="6" t="s">
        <v>52</v>
      </c>
      <c r="B39" s="7">
        <f t="shared" ref="B39:H39" si="7">+SUM(B33:B38)</f>
        <v>21597</v>
      </c>
      <c r="C39" s="7">
        <f t="shared" si="7"/>
        <v>21396</v>
      </c>
      <c r="D39" s="7">
        <f t="shared" si="7"/>
        <v>23259</v>
      </c>
      <c r="E39" s="7">
        <f t="shared" si="7"/>
        <v>22536</v>
      </c>
      <c r="F39" s="7">
        <f t="shared" si="7"/>
        <v>23717</v>
      </c>
      <c r="G39" s="7">
        <f t="shared" si="7"/>
        <v>31342</v>
      </c>
      <c r="H39" s="7">
        <f t="shared" si="7"/>
        <v>37740</v>
      </c>
      <c r="I39" s="7">
        <f>+SUM(I33:I38)</f>
        <v>40321</v>
      </c>
    </row>
    <row r="40" spans="1:9" ht="15" thickTop="1" x14ac:dyDescent="0.3">
      <c r="A40" s="1" t="s">
        <v>53</v>
      </c>
      <c r="B40" s="3"/>
      <c r="C40" s="3"/>
      <c r="D40" s="3"/>
      <c r="E40" s="3"/>
      <c r="F40" s="3"/>
      <c r="G40" s="3"/>
      <c r="H40" s="3"/>
      <c r="I40" s="3"/>
    </row>
    <row r="41" spans="1:9" x14ac:dyDescent="0.3">
      <c r="A41" s="2" t="s">
        <v>54</v>
      </c>
      <c r="B41" s="3"/>
      <c r="C41" s="3"/>
      <c r="D41" s="3"/>
      <c r="E41" s="3"/>
      <c r="F41" s="3"/>
      <c r="G41" s="3"/>
      <c r="H41" s="3"/>
      <c r="I41" s="3"/>
    </row>
    <row r="42" spans="1:9" x14ac:dyDescent="0.3">
      <c r="A42" s="11" t="s">
        <v>55</v>
      </c>
      <c r="B42" s="3">
        <v>107</v>
      </c>
      <c r="C42" s="3">
        <v>44</v>
      </c>
      <c r="D42" s="3">
        <v>6</v>
      </c>
      <c r="E42" s="3">
        <v>6</v>
      </c>
      <c r="F42" s="3">
        <v>6</v>
      </c>
      <c r="G42" s="3">
        <v>3</v>
      </c>
      <c r="H42" s="3">
        <v>0</v>
      </c>
      <c r="I42" s="3">
        <v>500</v>
      </c>
    </row>
    <row r="43" spans="1:9" x14ac:dyDescent="0.3">
      <c r="A43" s="11" t="s">
        <v>56</v>
      </c>
      <c r="B43" s="3">
        <v>74</v>
      </c>
      <c r="C43" s="3">
        <v>1</v>
      </c>
      <c r="D43" s="3">
        <v>325</v>
      </c>
      <c r="E43" s="3">
        <v>336</v>
      </c>
      <c r="F43" s="3">
        <v>9</v>
      </c>
      <c r="G43" s="3">
        <v>248</v>
      </c>
      <c r="H43" s="3">
        <v>2</v>
      </c>
      <c r="I43" s="3">
        <v>10</v>
      </c>
    </row>
    <row r="44" spans="1:9" x14ac:dyDescent="0.3">
      <c r="A44" s="11" t="s">
        <v>11</v>
      </c>
      <c r="B44" s="3">
        <v>2131</v>
      </c>
      <c r="C44" s="3">
        <v>2191</v>
      </c>
      <c r="D44" s="3">
        <v>2048</v>
      </c>
      <c r="E44" s="3">
        <v>2279</v>
      </c>
      <c r="F44" s="3">
        <v>2612</v>
      </c>
      <c r="G44" s="3">
        <v>2248</v>
      </c>
      <c r="H44" s="3">
        <v>2836</v>
      </c>
      <c r="I44" s="3">
        <v>3358</v>
      </c>
    </row>
    <row r="45" spans="1:9" x14ac:dyDescent="0.3">
      <c r="A45" s="11" t="s">
        <v>57</v>
      </c>
      <c r="B45" s="3">
        <v>0</v>
      </c>
      <c r="C45" s="3">
        <v>0</v>
      </c>
      <c r="D45" s="3">
        <v>0</v>
      </c>
      <c r="E45" s="3">
        <v>0</v>
      </c>
      <c r="F45" s="3">
        <v>0</v>
      </c>
      <c r="G45" s="3">
        <v>445</v>
      </c>
      <c r="H45" s="3">
        <v>467</v>
      </c>
      <c r="I45" s="3">
        <v>420</v>
      </c>
    </row>
    <row r="46" spans="1:9" x14ac:dyDescent="0.3">
      <c r="A46" s="11" t="s">
        <v>12</v>
      </c>
      <c r="B46" s="3">
        <v>3949</v>
      </c>
      <c r="C46" s="3">
        <v>3037</v>
      </c>
      <c r="D46" s="3">
        <v>3011</v>
      </c>
      <c r="E46" s="3">
        <v>3269</v>
      </c>
      <c r="F46" s="3">
        <v>5010</v>
      </c>
      <c r="G46" s="3">
        <v>5184</v>
      </c>
      <c r="H46" s="3">
        <v>6063</v>
      </c>
      <c r="I46" s="3">
        <v>6220</v>
      </c>
    </row>
    <row r="47" spans="1:9" x14ac:dyDescent="0.3">
      <c r="A47" s="11" t="s">
        <v>58</v>
      </c>
      <c r="B47" s="3">
        <v>71</v>
      </c>
      <c r="C47" s="3">
        <v>85</v>
      </c>
      <c r="D47" s="3">
        <v>84</v>
      </c>
      <c r="E47" s="3">
        <v>150</v>
      </c>
      <c r="F47" s="3">
        <v>229</v>
      </c>
      <c r="G47" s="3">
        <v>156</v>
      </c>
      <c r="H47" s="3">
        <v>306</v>
      </c>
      <c r="I47" s="3">
        <v>222</v>
      </c>
    </row>
    <row r="48" spans="1:9" x14ac:dyDescent="0.3">
      <c r="A48" s="4" t="s">
        <v>13</v>
      </c>
      <c r="B48" s="5">
        <f t="shared" ref="B48:H48" si="8">+SUM(B42:B47)</f>
        <v>6332</v>
      </c>
      <c r="C48" s="5">
        <f t="shared" si="8"/>
        <v>5358</v>
      </c>
      <c r="D48" s="5">
        <f t="shared" si="8"/>
        <v>5474</v>
      </c>
      <c r="E48" s="5">
        <f t="shared" si="8"/>
        <v>6040</v>
      </c>
      <c r="F48" s="5">
        <f t="shared" si="8"/>
        <v>7866</v>
      </c>
      <c r="G48" s="5">
        <f t="shared" si="8"/>
        <v>8284</v>
      </c>
      <c r="H48" s="5">
        <f t="shared" si="8"/>
        <v>9674</v>
      </c>
      <c r="I48" s="5">
        <f>+SUM(I42:I47)</f>
        <v>10730</v>
      </c>
    </row>
    <row r="49" spans="1:9" x14ac:dyDescent="0.3">
      <c r="A49" s="2" t="s">
        <v>59</v>
      </c>
      <c r="B49" s="3">
        <v>1079</v>
      </c>
      <c r="C49" s="3">
        <v>2010</v>
      </c>
      <c r="D49" s="3">
        <v>3471</v>
      </c>
      <c r="E49" s="3">
        <v>3468</v>
      </c>
      <c r="F49" s="3">
        <v>3464</v>
      </c>
      <c r="G49" s="3">
        <v>9406</v>
      </c>
      <c r="H49" s="3">
        <v>9413</v>
      </c>
      <c r="I49" s="3">
        <v>8920</v>
      </c>
    </row>
    <row r="50" spans="1:9" x14ac:dyDescent="0.3">
      <c r="A50" s="2" t="s">
        <v>60</v>
      </c>
      <c r="B50" s="3">
        <v>0</v>
      </c>
      <c r="C50" s="3">
        <v>0</v>
      </c>
      <c r="D50" s="3">
        <v>0</v>
      </c>
      <c r="E50" s="3">
        <v>0</v>
      </c>
      <c r="F50" s="3">
        <v>0</v>
      </c>
      <c r="G50" s="3">
        <v>2913</v>
      </c>
      <c r="H50" s="3">
        <v>2931</v>
      </c>
      <c r="I50" s="3">
        <v>2777</v>
      </c>
    </row>
    <row r="51" spans="1:9" x14ac:dyDescent="0.3">
      <c r="A51" s="2" t="s">
        <v>61</v>
      </c>
      <c r="B51" s="3">
        <v>1479</v>
      </c>
      <c r="C51" s="3">
        <v>1770</v>
      </c>
      <c r="D51" s="3">
        <v>1907</v>
      </c>
      <c r="E51" s="3">
        <v>3216</v>
      </c>
      <c r="F51" s="3">
        <v>3347</v>
      </c>
      <c r="G51" s="3">
        <v>2684</v>
      </c>
      <c r="H51" s="3">
        <v>2955</v>
      </c>
      <c r="I51" s="3">
        <v>2613</v>
      </c>
    </row>
    <row r="52" spans="1:9" x14ac:dyDescent="0.3">
      <c r="A52" s="2" t="s">
        <v>62</v>
      </c>
      <c r="B52" s="3">
        <v>0</v>
      </c>
      <c r="C52" s="3">
        <v>0</v>
      </c>
      <c r="D52" s="3">
        <v>0</v>
      </c>
      <c r="E52" s="3">
        <v>0</v>
      </c>
      <c r="F52" s="3">
        <v>0</v>
      </c>
      <c r="G52" s="3"/>
      <c r="H52" s="3"/>
      <c r="I52" s="3"/>
    </row>
    <row r="53" spans="1:9" x14ac:dyDescent="0.3">
      <c r="A53" s="11" t="s">
        <v>63</v>
      </c>
      <c r="B53" s="3">
        <v>0</v>
      </c>
      <c r="C53" s="3">
        <v>0</v>
      </c>
      <c r="D53" s="3">
        <v>0</v>
      </c>
      <c r="E53" s="3">
        <v>0</v>
      </c>
      <c r="F53" s="3">
        <v>0</v>
      </c>
      <c r="G53" s="3"/>
      <c r="H53" s="3">
        <v>0</v>
      </c>
      <c r="I53" s="3">
        <v>0</v>
      </c>
    </row>
    <row r="54" spans="1:9" x14ac:dyDescent="0.3">
      <c r="A54" s="2" t="s">
        <v>64</v>
      </c>
      <c r="B54" s="3"/>
      <c r="C54" s="3"/>
      <c r="D54" s="3"/>
      <c r="E54" s="3"/>
      <c r="F54" s="3"/>
      <c r="G54" s="3"/>
      <c r="H54" s="3"/>
      <c r="I54" s="3"/>
    </row>
    <row r="55" spans="1:9" x14ac:dyDescent="0.3">
      <c r="A55" s="11" t="s">
        <v>65</v>
      </c>
      <c r="B55" s="3"/>
      <c r="C55" s="3"/>
      <c r="D55" s="3"/>
      <c r="E55" s="3"/>
      <c r="F55" s="3"/>
      <c r="G55" s="3"/>
      <c r="H55" s="3"/>
      <c r="I55" s="3"/>
    </row>
    <row r="56" spans="1:9" x14ac:dyDescent="0.3">
      <c r="A56" s="17" t="s">
        <v>66</v>
      </c>
      <c r="B56" s="3">
        <v>0</v>
      </c>
      <c r="C56" s="3">
        <v>0</v>
      </c>
      <c r="D56" s="3">
        <v>0</v>
      </c>
      <c r="E56" s="3">
        <v>0</v>
      </c>
      <c r="F56" s="3">
        <v>0</v>
      </c>
      <c r="G56" s="3"/>
      <c r="H56" s="3"/>
      <c r="I56" s="3"/>
    </row>
    <row r="57" spans="1:9" x14ac:dyDescent="0.3">
      <c r="A57" s="17" t="s">
        <v>67</v>
      </c>
      <c r="B57" s="3">
        <v>3</v>
      </c>
      <c r="C57" s="3">
        <v>3</v>
      </c>
      <c r="D57" s="3">
        <v>0</v>
      </c>
      <c r="E57" s="3">
        <v>0</v>
      </c>
      <c r="F57" s="3">
        <v>3</v>
      </c>
      <c r="G57" s="3">
        <v>3</v>
      </c>
      <c r="H57" s="3">
        <v>3</v>
      </c>
      <c r="I57" s="3">
        <v>3</v>
      </c>
    </row>
    <row r="58" spans="1:9" x14ac:dyDescent="0.3">
      <c r="A58" s="17" t="s">
        <v>68</v>
      </c>
      <c r="B58" s="3">
        <v>6773</v>
      </c>
      <c r="C58" s="3">
        <v>7786</v>
      </c>
      <c r="D58" s="3">
        <v>0</v>
      </c>
      <c r="E58" s="3">
        <v>0</v>
      </c>
      <c r="F58" s="3">
        <v>7163</v>
      </c>
      <c r="G58" s="3">
        <v>8299</v>
      </c>
      <c r="H58" s="3">
        <v>9965</v>
      </c>
      <c r="I58" s="3">
        <v>11484</v>
      </c>
    </row>
    <row r="59" spans="1:9" x14ac:dyDescent="0.3">
      <c r="A59" s="17" t="s">
        <v>69</v>
      </c>
      <c r="B59" s="3">
        <v>1246</v>
      </c>
      <c r="C59" s="3">
        <v>318</v>
      </c>
      <c r="D59" s="3">
        <v>0</v>
      </c>
      <c r="E59" s="3">
        <v>0</v>
      </c>
      <c r="F59" s="3">
        <v>231</v>
      </c>
      <c r="G59" s="3">
        <v>-56</v>
      </c>
      <c r="H59" s="3">
        <v>-380</v>
      </c>
      <c r="I59" s="3">
        <v>318</v>
      </c>
    </row>
    <row r="60" spans="1:9" x14ac:dyDescent="0.3">
      <c r="A60" s="17" t="s">
        <v>70</v>
      </c>
      <c r="B60" s="3">
        <v>4685</v>
      </c>
      <c r="C60" s="3">
        <v>4151</v>
      </c>
      <c r="D60" s="3">
        <v>0</v>
      </c>
      <c r="E60" s="3">
        <v>0</v>
      </c>
      <c r="F60" s="3">
        <v>1643</v>
      </c>
      <c r="G60" s="3">
        <v>-191</v>
      </c>
      <c r="H60" s="3">
        <v>3179</v>
      </c>
      <c r="I60" s="3">
        <v>3476</v>
      </c>
    </row>
    <row r="61" spans="1:9" x14ac:dyDescent="0.3">
      <c r="A61" s="4" t="s">
        <v>71</v>
      </c>
      <c r="B61" s="5">
        <v>12707</v>
      </c>
      <c r="C61" s="5">
        <f t="shared" ref="C61:H61" si="9">+SUM(C56:C60)</f>
        <v>12258</v>
      </c>
      <c r="D61" s="5">
        <v>12407</v>
      </c>
      <c r="E61" s="5">
        <v>9812</v>
      </c>
      <c r="F61" s="5">
        <f t="shared" si="9"/>
        <v>9040</v>
      </c>
      <c r="G61" s="5">
        <f t="shared" si="9"/>
        <v>8055</v>
      </c>
      <c r="H61" s="5">
        <f t="shared" si="9"/>
        <v>12767</v>
      </c>
      <c r="I61" s="5">
        <f>+SUM(I56:I60)</f>
        <v>15281</v>
      </c>
    </row>
    <row r="62" spans="1:9" ht="15" thickBot="1" x14ac:dyDescent="0.35">
      <c r="A62" s="6" t="s">
        <v>72</v>
      </c>
      <c r="B62" s="7">
        <f t="shared" ref="B62:H62" si="10">+SUM(B48:B53)+B61</f>
        <v>21597</v>
      </c>
      <c r="C62" s="7">
        <f t="shared" si="10"/>
        <v>21396</v>
      </c>
      <c r="D62" s="7">
        <f t="shared" si="10"/>
        <v>23259</v>
      </c>
      <c r="E62" s="7">
        <f t="shared" si="10"/>
        <v>22536</v>
      </c>
      <c r="F62" s="7">
        <f t="shared" si="10"/>
        <v>23717</v>
      </c>
      <c r="G62" s="7">
        <f t="shared" si="10"/>
        <v>31342</v>
      </c>
      <c r="H62" s="7">
        <f t="shared" si="10"/>
        <v>37740</v>
      </c>
      <c r="I62" s="7">
        <f>+SUM(I48:I53)+I61</f>
        <v>40321</v>
      </c>
    </row>
    <row r="63" spans="1:9" s="12" customFormat="1" ht="15" thickTop="1" x14ac:dyDescent="0.3">
      <c r="A63" s="12" t="s">
        <v>3</v>
      </c>
      <c r="B63" s="13">
        <f t="shared" ref="B63:H63" si="11">+B62-B39</f>
        <v>0</v>
      </c>
      <c r="C63" s="13">
        <f t="shared" si="11"/>
        <v>0</v>
      </c>
      <c r="D63" s="13">
        <f t="shared" si="11"/>
        <v>0</v>
      </c>
      <c r="E63" s="13">
        <f t="shared" si="11"/>
        <v>0</v>
      </c>
      <c r="F63" s="13">
        <f t="shared" si="11"/>
        <v>0</v>
      </c>
      <c r="G63" s="13">
        <f t="shared" si="11"/>
        <v>0</v>
      </c>
      <c r="H63" s="13">
        <f t="shared" si="11"/>
        <v>0</v>
      </c>
      <c r="I63" s="13">
        <f>+I62-I39</f>
        <v>0</v>
      </c>
    </row>
    <row r="64" spans="1:9" x14ac:dyDescent="0.3">
      <c r="A64" s="14" t="s">
        <v>1</v>
      </c>
      <c r="B64" s="14"/>
      <c r="C64" s="14"/>
      <c r="D64" s="14"/>
      <c r="E64" s="14"/>
      <c r="F64" s="14"/>
      <c r="G64" s="14"/>
      <c r="H64" s="14"/>
      <c r="I64" s="14"/>
    </row>
    <row r="65" spans="1:9" x14ac:dyDescent="0.3">
      <c r="A65" t="s">
        <v>15</v>
      </c>
    </row>
    <row r="66" spans="1:9" x14ac:dyDescent="0.3">
      <c r="A66" s="1" t="s">
        <v>73</v>
      </c>
    </row>
    <row r="67" spans="1:9" s="1" customFormat="1" x14ac:dyDescent="0.3">
      <c r="A67" s="10" t="s">
        <v>74</v>
      </c>
      <c r="B67" s="9">
        <v>3273</v>
      </c>
      <c r="C67" s="9">
        <v>3760</v>
      </c>
      <c r="D67" s="9">
        <v>4240</v>
      </c>
      <c r="E67" s="9">
        <v>1933</v>
      </c>
      <c r="F67" s="9">
        <v>4029</v>
      </c>
      <c r="G67" s="9">
        <v>2539</v>
      </c>
      <c r="H67" s="9">
        <f>+H14</f>
        <v>5727</v>
      </c>
      <c r="I67" s="9">
        <f>+I14</f>
        <v>6046</v>
      </c>
    </row>
    <row r="68" spans="1:9" s="1" customFormat="1" x14ac:dyDescent="0.3">
      <c r="A68" s="2" t="s">
        <v>75</v>
      </c>
      <c r="B68" s="3"/>
      <c r="C68" s="3"/>
      <c r="D68" s="3"/>
      <c r="E68" s="3"/>
      <c r="F68" s="3"/>
      <c r="G68" s="3"/>
      <c r="H68" s="3"/>
      <c r="I68" s="3"/>
    </row>
    <row r="69" spans="1:9" x14ac:dyDescent="0.3">
      <c r="A69" s="11" t="s">
        <v>76</v>
      </c>
      <c r="B69" s="3">
        <v>606</v>
      </c>
      <c r="C69" s="3">
        <v>649</v>
      </c>
      <c r="D69" s="3">
        <v>706</v>
      </c>
      <c r="E69" s="3">
        <v>747</v>
      </c>
      <c r="F69" s="3">
        <v>705</v>
      </c>
      <c r="G69" s="3">
        <v>721</v>
      </c>
      <c r="H69" s="3">
        <v>744</v>
      </c>
      <c r="I69" s="3">
        <v>717</v>
      </c>
    </row>
    <row r="70" spans="1:9" x14ac:dyDescent="0.3">
      <c r="A70" s="11" t="s">
        <v>77</v>
      </c>
      <c r="B70" s="3">
        <v>-113</v>
      </c>
      <c r="C70" s="3">
        <v>-80</v>
      </c>
      <c r="D70" s="3">
        <v>-273</v>
      </c>
      <c r="E70" s="3">
        <v>647</v>
      </c>
      <c r="F70" s="3">
        <v>34</v>
      </c>
      <c r="G70" s="3">
        <v>-380</v>
      </c>
      <c r="H70" s="3">
        <v>-385</v>
      </c>
      <c r="I70" s="3">
        <v>-650</v>
      </c>
    </row>
    <row r="71" spans="1:9" x14ac:dyDescent="0.3">
      <c r="A71" s="11" t="s">
        <v>78</v>
      </c>
      <c r="B71" s="3">
        <v>191</v>
      </c>
      <c r="C71" s="3">
        <v>236</v>
      </c>
      <c r="D71" s="3">
        <v>215</v>
      </c>
      <c r="E71" s="3">
        <v>218</v>
      </c>
      <c r="F71" s="3">
        <v>325</v>
      </c>
      <c r="G71" s="3">
        <v>429</v>
      </c>
      <c r="H71" s="3">
        <v>611</v>
      </c>
      <c r="I71" s="3">
        <v>638</v>
      </c>
    </row>
    <row r="72" spans="1:9" x14ac:dyDescent="0.3">
      <c r="A72" s="11" t="s">
        <v>79</v>
      </c>
      <c r="B72" s="3">
        <v>43</v>
      </c>
      <c r="C72" s="3">
        <v>13</v>
      </c>
      <c r="D72" s="3">
        <v>10</v>
      </c>
      <c r="E72" s="3">
        <v>27</v>
      </c>
      <c r="F72" s="3">
        <v>15</v>
      </c>
      <c r="G72" s="3">
        <v>398</v>
      </c>
      <c r="H72" s="3">
        <v>53</v>
      </c>
      <c r="I72" s="3">
        <v>123</v>
      </c>
    </row>
    <row r="73" spans="1:9" x14ac:dyDescent="0.3">
      <c r="A73" s="11" t="s">
        <v>80</v>
      </c>
      <c r="B73" s="3">
        <v>424</v>
      </c>
      <c r="C73" s="3">
        <v>98</v>
      </c>
      <c r="D73" s="3">
        <v>-117</v>
      </c>
      <c r="E73" s="3">
        <v>-99</v>
      </c>
      <c r="F73" s="3">
        <v>233</v>
      </c>
      <c r="G73" s="3">
        <v>23</v>
      </c>
      <c r="H73" s="3">
        <v>-138</v>
      </c>
      <c r="I73" s="3">
        <v>-26</v>
      </c>
    </row>
    <row r="74" spans="1:9" x14ac:dyDescent="0.3">
      <c r="A74" s="2" t="s">
        <v>81</v>
      </c>
      <c r="B74" s="3"/>
      <c r="C74" s="3"/>
      <c r="D74" s="3"/>
      <c r="E74" s="3"/>
      <c r="F74" s="3"/>
      <c r="G74" s="3"/>
      <c r="H74" s="3"/>
      <c r="I74" s="3"/>
    </row>
    <row r="75" spans="1:9" x14ac:dyDescent="0.3">
      <c r="A75" s="11" t="s">
        <v>82</v>
      </c>
      <c r="B75" s="3">
        <v>-216</v>
      </c>
      <c r="C75" s="3">
        <v>60</v>
      </c>
      <c r="D75" s="3">
        <v>-426</v>
      </c>
      <c r="E75" s="3">
        <v>187</v>
      </c>
      <c r="F75" s="3">
        <v>-270</v>
      </c>
      <c r="G75" s="3">
        <v>1239</v>
      </c>
      <c r="H75" s="3">
        <v>-1606</v>
      </c>
      <c r="I75" s="3">
        <v>-504</v>
      </c>
    </row>
    <row r="76" spans="1:9" x14ac:dyDescent="0.3">
      <c r="A76" s="11" t="s">
        <v>83</v>
      </c>
      <c r="B76" s="3">
        <v>-621</v>
      </c>
      <c r="C76" s="3">
        <v>-590</v>
      </c>
      <c r="D76" s="3">
        <v>-231</v>
      </c>
      <c r="E76" s="3">
        <v>-255</v>
      </c>
      <c r="F76" s="3">
        <v>-490</v>
      </c>
      <c r="G76" s="3">
        <v>-1854</v>
      </c>
      <c r="H76" s="3">
        <v>507</v>
      </c>
      <c r="I76" s="3">
        <v>-1676</v>
      </c>
    </row>
    <row r="77" spans="1:9" x14ac:dyDescent="0.3">
      <c r="A77" s="11" t="s">
        <v>108</v>
      </c>
      <c r="B77" s="3">
        <v>-144</v>
      </c>
      <c r="C77" s="3">
        <v>-161</v>
      </c>
      <c r="D77" s="3">
        <v>-120</v>
      </c>
      <c r="E77" s="3">
        <v>35</v>
      </c>
      <c r="F77" s="3">
        <v>-203</v>
      </c>
      <c r="G77" s="3">
        <v>-654</v>
      </c>
      <c r="H77" s="3">
        <v>-182</v>
      </c>
      <c r="I77" s="3">
        <v>-845</v>
      </c>
    </row>
    <row r="78" spans="1:9" x14ac:dyDescent="0.3">
      <c r="A78" s="11" t="s">
        <v>107</v>
      </c>
      <c r="B78" s="3">
        <v>1237</v>
      </c>
      <c r="C78" s="3">
        <v>-889</v>
      </c>
      <c r="D78" s="3">
        <v>-158</v>
      </c>
      <c r="E78" s="3">
        <v>1515</v>
      </c>
      <c r="F78" s="3">
        <v>1525</v>
      </c>
      <c r="G78" s="3">
        <v>24</v>
      </c>
      <c r="H78" s="3">
        <v>1326</v>
      </c>
      <c r="I78" s="3">
        <v>1365</v>
      </c>
    </row>
    <row r="79" spans="1:9" x14ac:dyDescent="0.3">
      <c r="A79" s="27" t="s">
        <v>84</v>
      </c>
      <c r="B79" s="28">
        <f t="shared" ref="B79:H79" si="12">+SUM(B67:B78)</f>
        <v>4680</v>
      </c>
      <c r="C79" s="28">
        <f t="shared" si="12"/>
        <v>3096</v>
      </c>
      <c r="D79" s="28">
        <f t="shared" si="12"/>
        <v>3846</v>
      </c>
      <c r="E79" s="28">
        <f t="shared" si="12"/>
        <v>4955</v>
      </c>
      <c r="F79" s="28">
        <f t="shared" si="12"/>
        <v>5903</v>
      </c>
      <c r="G79" s="28">
        <f t="shared" si="12"/>
        <v>2485</v>
      </c>
      <c r="H79" s="28">
        <f t="shared" si="12"/>
        <v>6657</v>
      </c>
      <c r="I79" s="28">
        <f>+SUM(I67:I78)</f>
        <v>5188</v>
      </c>
    </row>
    <row r="80" spans="1:9" x14ac:dyDescent="0.3">
      <c r="A80" s="1" t="s">
        <v>85</v>
      </c>
      <c r="B80" s="3"/>
      <c r="C80" s="3"/>
      <c r="D80" s="3"/>
      <c r="E80" s="3"/>
      <c r="F80" s="3"/>
      <c r="G80" s="3"/>
      <c r="H80" s="3"/>
      <c r="I80" s="3"/>
    </row>
    <row r="81" spans="1:9" x14ac:dyDescent="0.3">
      <c r="A81" s="2" t="s">
        <v>86</v>
      </c>
      <c r="B81" s="3">
        <v>-4936</v>
      </c>
      <c r="C81" s="3">
        <v>-5367</v>
      </c>
      <c r="D81" s="3">
        <v>-5928</v>
      </c>
      <c r="E81" s="3">
        <v>-4783</v>
      </c>
      <c r="F81" s="3">
        <v>-2937</v>
      </c>
      <c r="G81" s="3">
        <v>-2426</v>
      </c>
      <c r="H81" s="3">
        <v>-9961</v>
      </c>
      <c r="I81" s="3">
        <v>-12913</v>
      </c>
    </row>
    <row r="82" spans="1:9" x14ac:dyDescent="0.3">
      <c r="A82" s="2" t="s">
        <v>87</v>
      </c>
      <c r="B82" s="3">
        <v>3655</v>
      </c>
      <c r="C82" s="3">
        <v>2924</v>
      </c>
      <c r="D82" s="3">
        <v>3623</v>
      </c>
      <c r="E82" s="3">
        <v>3613</v>
      </c>
      <c r="F82" s="3">
        <v>1715</v>
      </c>
      <c r="G82" s="3">
        <v>74</v>
      </c>
      <c r="H82" s="3">
        <v>4236</v>
      </c>
      <c r="I82" s="3">
        <v>8199</v>
      </c>
    </row>
    <row r="83" spans="1:9" x14ac:dyDescent="0.3">
      <c r="A83" s="2" t="s">
        <v>88</v>
      </c>
      <c r="B83" s="3">
        <v>2216</v>
      </c>
      <c r="C83" s="3">
        <v>2386</v>
      </c>
      <c r="D83" s="3">
        <v>2423</v>
      </c>
      <c r="E83" s="3">
        <v>2496</v>
      </c>
      <c r="F83" s="3">
        <v>2072</v>
      </c>
      <c r="G83" s="3">
        <v>2379</v>
      </c>
      <c r="H83" s="3">
        <v>2449</v>
      </c>
      <c r="I83" s="3">
        <v>3967</v>
      </c>
    </row>
    <row r="84" spans="1:9" x14ac:dyDescent="0.3">
      <c r="A84" s="2" t="s">
        <v>133</v>
      </c>
      <c r="B84" s="3">
        <v>-150</v>
      </c>
      <c r="C84" s="3">
        <v>150</v>
      </c>
      <c r="D84" s="3">
        <v>0</v>
      </c>
      <c r="E84" s="3">
        <v>0</v>
      </c>
      <c r="F84" s="3"/>
      <c r="G84" s="3"/>
      <c r="H84" s="3"/>
      <c r="I84" s="3"/>
    </row>
    <row r="85" spans="1:9" x14ac:dyDescent="0.3">
      <c r="A85" s="2" t="s">
        <v>14</v>
      </c>
      <c r="B85" s="3">
        <v>-963</v>
      </c>
      <c r="C85" s="3">
        <v>-1143</v>
      </c>
      <c r="D85" s="3">
        <v>-1105</v>
      </c>
      <c r="E85" s="3">
        <v>-1028</v>
      </c>
      <c r="F85" s="3">
        <v>-1119</v>
      </c>
      <c r="G85" s="3">
        <v>-1086</v>
      </c>
      <c r="H85" s="3">
        <v>-695</v>
      </c>
      <c r="I85" s="3">
        <v>-758</v>
      </c>
    </row>
    <row r="86" spans="1:9" x14ac:dyDescent="0.3">
      <c r="A86" s="2" t="s">
        <v>134</v>
      </c>
      <c r="B86" s="3">
        <v>3</v>
      </c>
      <c r="C86" s="3">
        <v>10</v>
      </c>
      <c r="D86" s="3">
        <v>13</v>
      </c>
      <c r="E86" s="3">
        <v>3</v>
      </c>
      <c r="F86" s="3"/>
      <c r="G86" s="3"/>
      <c r="H86" s="3"/>
      <c r="I86" s="3"/>
    </row>
    <row r="87" spans="1:9" x14ac:dyDescent="0.3">
      <c r="A87" s="2" t="s">
        <v>89</v>
      </c>
      <c r="B87" s="3">
        <v>0</v>
      </c>
      <c r="C87" s="3">
        <v>6</v>
      </c>
      <c r="D87" s="3">
        <v>-34</v>
      </c>
      <c r="E87" s="3">
        <v>-25</v>
      </c>
      <c r="F87" s="3">
        <v>5</v>
      </c>
      <c r="G87" s="3">
        <v>31</v>
      </c>
      <c r="H87" s="3">
        <v>171</v>
      </c>
      <c r="I87" s="3">
        <v>-19</v>
      </c>
    </row>
    <row r="88" spans="1:9" x14ac:dyDescent="0.3">
      <c r="A88" s="29" t="s">
        <v>90</v>
      </c>
      <c r="B88" s="28">
        <f t="shared" ref="B88:H88" si="13">+SUM(B81:B87)</f>
        <v>-175</v>
      </c>
      <c r="C88" s="28">
        <f t="shared" si="13"/>
        <v>-1034</v>
      </c>
      <c r="D88" s="28">
        <f t="shared" si="13"/>
        <v>-1008</v>
      </c>
      <c r="E88" s="28">
        <f t="shared" si="13"/>
        <v>276</v>
      </c>
      <c r="F88" s="28">
        <f t="shared" si="13"/>
        <v>-264</v>
      </c>
      <c r="G88" s="28">
        <f t="shared" si="13"/>
        <v>-1028</v>
      </c>
      <c r="H88" s="28">
        <f t="shared" si="13"/>
        <v>-3800</v>
      </c>
      <c r="I88" s="28">
        <f>+SUM(I81:I87)</f>
        <v>-1524</v>
      </c>
    </row>
    <row r="89" spans="1:9" x14ac:dyDescent="0.3">
      <c r="A89" s="1" t="s">
        <v>91</v>
      </c>
      <c r="B89" s="3"/>
      <c r="C89" s="3"/>
      <c r="D89" s="3"/>
      <c r="E89" s="3"/>
      <c r="F89" s="3"/>
      <c r="G89" s="3"/>
      <c r="H89" s="3"/>
      <c r="I89" s="3"/>
    </row>
    <row r="90" spans="1:9" x14ac:dyDescent="0.3">
      <c r="A90" s="2" t="s">
        <v>92</v>
      </c>
      <c r="B90" s="3">
        <v>0</v>
      </c>
      <c r="C90" s="3">
        <v>981</v>
      </c>
      <c r="D90" s="3">
        <v>1482</v>
      </c>
      <c r="E90" s="3">
        <v>0</v>
      </c>
      <c r="F90" s="3">
        <v>0</v>
      </c>
      <c r="G90" s="3">
        <v>6134</v>
      </c>
      <c r="H90" s="3">
        <v>0</v>
      </c>
      <c r="I90" s="3">
        <v>0</v>
      </c>
    </row>
    <row r="91" spans="1:9" x14ac:dyDescent="0.3">
      <c r="A91" s="2" t="s">
        <v>93</v>
      </c>
      <c r="B91" s="3">
        <v>-63</v>
      </c>
      <c r="C91" s="3">
        <v>-67</v>
      </c>
      <c r="D91" s="3">
        <v>327</v>
      </c>
      <c r="E91" s="3">
        <v>13</v>
      </c>
      <c r="F91" s="3">
        <v>-325</v>
      </c>
      <c r="G91" s="3">
        <v>49</v>
      </c>
      <c r="H91" s="3">
        <v>-52</v>
      </c>
      <c r="I91" s="3">
        <v>15</v>
      </c>
    </row>
    <row r="92" spans="1:9" x14ac:dyDescent="0.3">
      <c r="A92" s="2" t="s">
        <v>94</v>
      </c>
      <c r="B92" s="3">
        <v>-7</v>
      </c>
      <c r="C92" s="3">
        <v>-106</v>
      </c>
      <c r="D92" s="3">
        <v>-44</v>
      </c>
      <c r="E92" s="3">
        <v>-6</v>
      </c>
      <c r="F92" s="3">
        <v>-6</v>
      </c>
      <c r="G92" s="3">
        <v>-6</v>
      </c>
      <c r="H92" s="3">
        <v>-197</v>
      </c>
      <c r="I92" s="3">
        <v>0</v>
      </c>
    </row>
    <row r="93" spans="1:9" x14ac:dyDescent="0.3">
      <c r="A93" s="2" t="s">
        <v>95</v>
      </c>
      <c r="B93" s="3">
        <v>514</v>
      </c>
      <c r="C93" s="3">
        <v>507</v>
      </c>
      <c r="D93" s="3">
        <v>489</v>
      </c>
      <c r="E93" s="3">
        <v>733</v>
      </c>
      <c r="F93" s="3">
        <v>700</v>
      </c>
      <c r="G93" s="3">
        <v>885</v>
      </c>
      <c r="H93" s="3">
        <v>1172</v>
      </c>
      <c r="I93" s="3">
        <v>1151</v>
      </c>
    </row>
    <row r="94" spans="1:9" x14ac:dyDescent="0.3">
      <c r="A94" s="2" t="s">
        <v>16</v>
      </c>
      <c r="B94" s="3">
        <v>-2534</v>
      </c>
      <c r="C94" s="3">
        <v>-3238</v>
      </c>
      <c r="D94" s="3">
        <v>-3223</v>
      </c>
      <c r="E94" s="3">
        <v>-4254</v>
      </c>
      <c r="F94" s="3">
        <v>-4286</v>
      </c>
      <c r="G94" s="3">
        <v>-3067</v>
      </c>
      <c r="H94" s="3">
        <v>-608</v>
      </c>
      <c r="I94" s="3">
        <v>-4014</v>
      </c>
    </row>
    <row r="95" spans="1:9" x14ac:dyDescent="0.3">
      <c r="A95" s="2" t="s">
        <v>96</v>
      </c>
      <c r="B95" s="3">
        <v>-899</v>
      </c>
      <c r="C95" s="3">
        <v>-1022</v>
      </c>
      <c r="D95" s="3">
        <v>-1133</v>
      </c>
      <c r="E95" s="3">
        <v>-1243</v>
      </c>
      <c r="F95" s="3">
        <v>-1332</v>
      </c>
      <c r="G95" s="3">
        <v>-1452</v>
      </c>
      <c r="H95" s="3">
        <v>-1638</v>
      </c>
      <c r="I95" s="3">
        <v>-1837</v>
      </c>
    </row>
    <row r="96" spans="1:9" x14ac:dyDescent="0.3">
      <c r="A96" s="2" t="s">
        <v>97</v>
      </c>
      <c r="B96" s="3">
        <f>(218-19)</f>
        <v>199</v>
      </c>
      <c r="C96" s="3">
        <f>(281-7)</f>
        <v>274</v>
      </c>
      <c r="D96" s="3">
        <f>(-17-29)</f>
        <v>-46</v>
      </c>
      <c r="E96" s="3">
        <f>(-23-55)</f>
        <v>-78</v>
      </c>
      <c r="F96" s="3">
        <v>-44</v>
      </c>
      <c r="G96" s="3">
        <v>-52</v>
      </c>
      <c r="H96" s="3">
        <v>-136</v>
      </c>
      <c r="I96" s="3">
        <v>-151</v>
      </c>
    </row>
    <row r="97" spans="1:9" x14ac:dyDescent="0.3">
      <c r="A97" s="29" t="s">
        <v>98</v>
      </c>
      <c r="B97" s="28">
        <f t="shared" ref="B97:H97" si="14">+SUM(B90:B96)</f>
        <v>-2790</v>
      </c>
      <c r="C97" s="28">
        <f t="shared" si="14"/>
        <v>-2671</v>
      </c>
      <c r="D97" s="28">
        <f t="shared" si="14"/>
        <v>-2148</v>
      </c>
      <c r="E97" s="28">
        <f t="shared" si="14"/>
        <v>-4835</v>
      </c>
      <c r="F97" s="28">
        <f t="shared" si="14"/>
        <v>-5293</v>
      </c>
      <c r="G97" s="28">
        <f t="shared" si="14"/>
        <v>2491</v>
      </c>
      <c r="H97" s="28">
        <f t="shared" si="14"/>
        <v>-1459</v>
      </c>
      <c r="I97" s="28">
        <f>+SUM(I90:I96)</f>
        <v>-4836</v>
      </c>
    </row>
    <row r="98" spans="1:9" x14ac:dyDescent="0.3">
      <c r="A98" s="2" t="s">
        <v>99</v>
      </c>
      <c r="B98" s="3">
        <v>-83</v>
      </c>
      <c r="C98" s="3">
        <v>-105</v>
      </c>
      <c r="D98" s="3">
        <v>-20</v>
      </c>
      <c r="E98" s="3">
        <v>45</v>
      </c>
      <c r="F98" s="3">
        <v>-129</v>
      </c>
      <c r="G98" s="3">
        <v>-66</v>
      </c>
      <c r="H98" s="3">
        <v>143</v>
      </c>
      <c r="I98" s="3">
        <v>-143</v>
      </c>
    </row>
    <row r="99" spans="1:9" x14ac:dyDescent="0.3">
      <c r="A99" s="29" t="s">
        <v>100</v>
      </c>
      <c r="B99" s="28">
        <f t="shared" ref="B99:H99" si="15">+B79+B88+B97+B98</f>
        <v>1632</v>
      </c>
      <c r="C99" s="28">
        <f t="shared" si="15"/>
        <v>-714</v>
      </c>
      <c r="D99" s="28">
        <f t="shared" si="15"/>
        <v>670</v>
      </c>
      <c r="E99" s="28">
        <f t="shared" si="15"/>
        <v>441</v>
      </c>
      <c r="F99" s="28">
        <f t="shared" si="15"/>
        <v>217</v>
      </c>
      <c r="G99" s="28">
        <f t="shared" si="15"/>
        <v>3882</v>
      </c>
      <c r="H99" s="28">
        <f t="shared" si="15"/>
        <v>1541</v>
      </c>
      <c r="I99" s="28">
        <f>+I79+I88+I97+I98</f>
        <v>-1315</v>
      </c>
    </row>
    <row r="100" spans="1:9" x14ac:dyDescent="0.3">
      <c r="A100" t="s">
        <v>101</v>
      </c>
      <c r="B100" s="3">
        <v>2220</v>
      </c>
      <c r="C100" s="3">
        <v>3852</v>
      </c>
      <c r="D100" s="3">
        <v>3138</v>
      </c>
      <c r="E100" s="3">
        <v>3808</v>
      </c>
      <c r="F100" s="3">
        <v>4249</v>
      </c>
      <c r="G100" s="3">
        <v>4466</v>
      </c>
      <c r="H100" s="3">
        <v>8348</v>
      </c>
      <c r="I100" s="3">
        <f>+H101</f>
        <v>9889</v>
      </c>
    </row>
    <row r="101" spans="1:9" ht="15" thickBot="1" x14ac:dyDescent="0.35">
      <c r="A101" s="6" t="s">
        <v>102</v>
      </c>
      <c r="B101" s="7">
        <f>B100+B99</f>
        <v>3852</v>
      </c>
      <c r="C101" s="7">
        <f>C100+C99</f>
        <v>3138</v>
      </c>
      <c r="D101" s="7">
        <f>D100+D99</f>
        <v>3808</v>
      </c>
      <c r="E101" s="7">
        <f>E100+E99</f>
        <v>4249</v>
      </c>
      <c r="F101" s="7">
        <f>F99+F100</f>
        <v>4466</v>
      </c>
      <c r="G101" s="7">
        <f>G99+G100</f>
        <v>8348</v>
      </c>
      <c r="H101" s="7">
        <f>+H99+H100</f>
        <v>9889</v>
      </c>
      <c r="I101" s="7">
        <f>+I99+I100</f>
        <v>8574</v>
      </c>
    </row>
    <row r="102" spans="1:9" s="12" customFormat="1" ht="15" thickTop="1" x14ac:dyDescent="0.3">
      <c r="A102" s="12" t="s">
        <v>19</v>
      </c>
      <c r="B102" s="13">
        <f>+B101-B27</f>
        <v>0</v>
      </c>
      <c r="C102" s="13">
        <f t="shared" ref="C102:H102" si="16">+C101-C27</f>
        <v>0</v>
      </c>
      <c r="D102" s="13">
        <f t="shared" si="16"/>
        <v>0</v>
      </c>
      <c r="E102" s="13">
        <f t="shared" si="16"/>
        <v>0</v>
      </c>
      <c r="F102" s="13">
        <f t="shared" si="16"/>
        <v>0</v>
      </c>
      <c r="G102" s="13">
        <f t="shared" si="16"/>
        <v>0</v>
      </c>
      <c r="H102" s="13">
        <f t="shared" si="16"/>
        <v>0</v>
      </c>
      <c r="I102" s="13">
        <f>+I101-I27</f>
        <v>0</v>
      </c>
    </row>
    <row r="103" spans="1:9" x14ac:dyDescent="0.3">
      <c r="A103" t="s">
        <v>103</v>
      </c>
      <c r="B103" s="3"/>
      <c r="C103" s="3"/>
      <c r="D103" s="3"/>
      <c r="E103" s="3"/>
      <c r="F103" s="3"/>
      <c r="G103" s="3"/>
      <c r="H103" s="3"/>
      <c r="I103" s="3"/>
    </row>
    <row r="104" spans="1:9" x14ac:dyDescent="0.3">
      <c r="A104" s="2" t="s">
        <v>17</v>
      </c>
      <c r="B104" s="3"/>
      <c r="C104" s="3"/>
      <c r="D104" s="3"/>
      <c r="E104" s="3"/>
      <c r="F104" s="3"/>
      <c r="G104" s="3"/>
      <c r="H104" s="3"/>
      <c r="I104" s="3"/>
    </row>
    <row r="105" spans="1:9" x14ac:dyDescent="0.3">
      <c r="A105" s="11" t="s">
        <v>104</v>
      </c>
      <c r="B105" s="3">
        <v>53</v>
      </c>
      <c r="C105" s="3">
        <v>70</v>
      </c>
      <c r="D105" s="3">
        <v>98</v>
      </c>
      <c r="E105" s="3">
        <v>125</v>
      </c>
      <c r="F105" s="3">
        <v>153</v>
      </c>
      <c r="G105" s="3">
        <v>140</v>
      </c>
      <c r="H105" s="3">
        <v>293</v>
      </c>
      <c r="I105" s="3">
        <v>290</v>
      </c>
    </row>
    <row r="106" spans="1:9" x14ac:dyDescent="0.3">
      <c r="A106" s="11" t="s">
        <v>18</v>
      </c>
      <c r="B106" s="3">
        <v>1262</v>
      </c>
      <c r="C106" s="3">
        <v>748</v>
      </c>
      <c r="D106" s="3">
        <v>703</v>
      </c>
      <c r="E106" s="3">
        <v>529</v>
      </c>
      <c r="F106" s="3">
        <v>757</v>
      </c>
      <c r="G106" s="3">
        <v>1028</v>
      </c>
      <c r="H106" s="3">
        <v>1177</v>
      </c>
      <c r="I106" s="3">
        <v>1231</v>
      </c>
    </row>
    <row r="107" spans="1:9" x14ac:dyDescent="0.3">
      <c r="A107" s="11" t="s">
        <v>105</v>
      </c>
      <c r="B107" s="3">
        <v>206</v>
      </c>
      <c r="C107" s="3">
        <v>252</v>
      </c>
      <c r="D107" s="3">
        <v>266</v>
      </c>
      <c r="E107" s="3">
        <v>294</v>
      </c>
      <c r="F107" s="3">
        <v>160</v>
      </c>
      <c r="G107" s="3">
        <v>121</v>
      </c>
      <c r="H107" s="3">
        <v>179</v>
      </c>
      <c r="I107" s="3">
        <v>160</v>
      </c>
    </row>
    <row r="108" spans="1:9" x14ac:dyDescent="0.3">
      <c r="A108" s="11" t="s">
        <v>106</v>
      </c>
      <c r="B108" s="3">
        <v>240</v>
      </c>
      <c r="C108" s="3">
        <v>271</v>
      </c>
      <c r="D108" s="3">
        <v>300</v>
      </c>
      <c r="E108" s="3">
        <v>320</v>
      </c>
      <c r="F108" s="3">
        <v>347</v>
      </c>
      <c r="G108" s="3">
        <v>385</v>
      </c>
      <c r="H108" s="3">
        <v>438</v>
      </c>
      <c r="I108" s="3">
        <v>480</v>
      </c>
    </row>
    <row r="109" spans="1:9" x14ac:dyDescent="0.3">
      <c r="E109" s="3"/>
    </row>
    <row r="110" spans="1:9" x14ac:dyDescent="0.3">
      <c r="A110" s="14" t="s">
        <v>109</v>
      </c>
      <c r="B110" s="14"/>
      <c r="C110" s="14"/>
      <c r="D110" s="14"/>
      <c r="E110" s="14"/>
      <c r="F110" s="14"/>
      <c r="G110" s="14"/>
      <c r="H110" s="14"/>
      <c r="I110" s="14"/>
    </row>
    <row r="111" spans="1:9" x14ac:dyDescent="0.3">
      <c r="A111" s="30" t="s">
        <v>119</v>
      </c>
      <c r="B111" s="3"/>
      <c r="C111" s="3"/>
      <c r="D111" s="3"/>
      <c r="E111" s="3"/>
      <c r="F111" s="3"/>
      <c r="G111" s="3"/>
      <c r="H111" s="3"/>
      <c r="I111" s="3"/>
    </row>
    <row r="112" spans="1:9" x14ac:dyDescent="0.3">
      <c r="A112" s="10" t="s">
        <v>110</v>
      </c>
      <c r="B112" s="9">
        <f t="shared" ref="B112:H112" si="17">+SUM(B113:B115)</f>
        <v>13740</v>
      </c>
      <c r="C112" s="9">
        <f t="shared" si="17"/>
        <v>14764</v>
      </c>
      <c r="D112" s="9">
        <f t="shared" si="17"/>
        <v>15216</v>
      </c>
      <c r="E112" s="9">
        <f t="shared" si="17"/>
        <v>14855</v>
      </c>
      <c r="F112" s="9">
        <f t="shared" si="17"/>
        <v>15902</v>
      </c>
      <c r="G112" s="9">
        <f t="shared" si="17"/>
        <v>14484</v>
      </c>
      <c r="H112" s="9">
        <f t="shared" si="17"/>
        <v>17179</v>
      </c>
      <c r="I112" s="9">
        <f>+SUM(I113:I115)</f>
        <v>18353</v>
      </c>
    </row>
    <row r="113" spans="1:9" x14ac:dyDescent="0.3">
      <c r="A113" s="11" t="s">
        <v>123</v>
      </c>
      <c r="B113">
        <v>8506</v>
      </c>
      <c r="C113">
        <v>9299</v>
      </c>
      <c r="D113">
        <v>9684</v>
      </c>
      <c r="E113">
        <v>9322</v>
      </c>
      <c r="F113">
        <v>10045</v>
      </c>
      <c r="G113">
        <v>9329</v>
      </c>
      <c r="H113" s="8">
        <v>11644</v>
      </c>
      <c r="I113" s="8">
        <v>12228</v>
      </c>
    </row>
    <row r="114" spans="1:9" x14ac:dyDescent="0.3">
      <c r="A114" s="11" t="s">
        <v>124</v>
      </c>
      <c r="B114">
        <v>4410</v>
      </c>
      <c r="C114">
        <v>4746</v>
      </c>
      <c r="D114">
        <v>4886</v>
      </c>
      <c r="E114">
        <v>4938</v>
      </c>
      <c r="F114">
        <v>5260</v>
      </c>
      <c r="G114">
        <v>4639</v>
      </c>
      <c r="H114" s="8">
        <v>5028</v>
      </c>
      <c r="I114" s="8">
        <v>5492</v>
      </c>
    </row>
    <row r="115" spans="1:9" x14ac:dyDescent="0.3">
      <c r="A115" s="11" t="s">
        <v>125</v>
      </c>
      <c r="B115">
        <v>824</v>
      </c>
      <c r="C115">
        <v>719</v>
      </c>
      <c r="D115">
        <v>646</v>
      </c>
      <c r="E115">
        <v>595</v>
      </c>
      <c r="F115">
        <v>597</v>
      </c>
      <c r="G115">
        <v>516</v>
      </c>
      <c r="H115">
        <v>507</v>
      </c>
      <c r="I115">
        <v>633</v>
      </c>
    </row>
    <row r="116" spans="1:9" x14ac:dyDescent="0.3">
      <c r="A116" s="10" t="s">
        <v>111</v>
      </c>
      <c r="B116" s="9">
        <f t="shared" ref="B116" si="18">+SUM(B117:B119)</f>
        <v>7126</v>
      </c>
      <c r="C116" s="9">
        <f t="shared" ref="C116" si="19">+SUM(C117:C119)</f>
        <v>7315</v>
      </c>
      <c r="D116" s="9">
        <f t="shared" ref="D116" si="20">+SUM(D117:D119)</f>
        <v>7970</v>
      </c>
      <c r="E116" s="9">
        <f t="shared" ref="E116" si="21">+SUM(E117:E119)</f>
        <v>9242</v>
      </c>
      <c r="F116" s="9">
        <f t="shared" ref="F116" si="22">+SUM(F117:F119)</f>
        <v>9812</v>
      </c>
      <c r="G116" s="9">
        <f t="shared" ref="G116" si="23">+SUM(G117:G119)</f>
        <v>9347</v>
      </c>
      <c r="H116" s="9">
        <f t="shared" ref="H116" si="24">+SUM(H117:H119)</f>
        <v>11456</v>
      </c>
      <c r="I116" s="9">
        <f>+SUM(I117:I119)</f>
        <v>12479</v>
      </c>
    </row>
    <row r="117" spans="1:9" x14ac:dyDescent="0.3">
      <c r="A117" s="11" t="s">
        <v>123</v>
      </c>
      <c r="B117">
        <f>3876+827</f>
        <v>4703</v>
      </c>
      <c r="C117">
        <f>(3985+882)</f>
        <v>4867</v>
      </c>
      <c r="D117">
        <v>5192</v>
      </c>
      <c r="E117">
        <v>5875</v>
      </c>
      <c r="F117">
        <v>6293</v>
      </c>
      <c r="G117">
        <v>5892</v>
      </c>
      <c r="H117" s="8">
        <v>6970</v>
      </c>
      <c r="I117" s="8">
        <v>7388</v>
      </c>
    </row>
    <row r="118" spans="1:9" x14ac:dyDescent="0.3">
      <c r="A118" s="11" t="s">
        <v>124</v>
      </c>
      <c r="B118">
        <f>1555+495</f>
        <v>2050</v>
      </c>
      <c r="C118">
        <f>(1628+463)</f>
        <v>2091</v>
      </c>
      <c r="D118">
        <v>2395</v>
      </c>
      <c r="E118">
        <v>2940</v>
      </c>
      <c r="F118">
        <v>3087</v>
      </c>
      <c r="G118">
        <v>3053</v>
      </c>
      <c r="H118" s="8">
        <v>3996</v>
      </c>
      <c r="I118" s="8">
        <v>4527</v>
      </c>
    </row>
    <row r="119" spans="1:9" x14ac:dyDescent="0.3">
      <c r="A119" s="11" t="s">
        <v>125</v>
      </c>
      <c r="B119">
        <f>278+95</f>
        <v>373</v>
      </c>
      <c r="C119">
        <f>(271+86)</f>
        <v>357</v>
      </c>
      <c r="D119">
        <v>383</v>
      </c>
      <c r="E119">
        <v>427</v>
      </c>
      <c r="F119">
        <v>432</v>
      </c>
      <c r="G119">
        <v>402</v>
      </c>
      <c r="H119">
        <v>490</v>
      </c>
      <c r="I119">
        <v>564</v>
      </c>
    </row>
    <row r="120" spans="1:9" x14ac:dyDescent="0.3">
      <c r="A120" s="10" t="s">
        <v>112</v>
      </c>
      <c r="B120" s="9">
        <f t="shared" ref="B120" si="25">+SUM(B121:B123)</f>
        <v>3067</v>
      </c>
      <c r="C120" s="9">
        <f t="shared" ref="C120" si="26">+SUM(C121:C123)</f>
        <v>3785</v>
      </c>
      <c r="D120" s="9">
        <f t="shared" ref="D120" si="27">+SUM(D121:D123)</f>
        <v>4237</v>
      </c>
      <c r="E120" s="9">
        <f t="shared" ref="E120" si="28">+SUM(E121:E123)</f>
        <v>5134</v>
      </c>
      <c r="F120" s="9">
        <f t="shared" ref="F120" si="29">+SUM(F121:F123)</f>
        <v>6208</v>
      </c>
      <c r="G120" s="9">
        <f t="shared" ref="G120" si="30">+SUM(G121:G123)</f>
        <v>6679</v>
      </c>
      <c r="H120" s="9">
        <f t="shared" ref="H120" si="31">+SUM(H121:H123)</f>
        <v>8290</v>
      </c>
      <c r="I120" s="9">
        <f>+SUM(I121:I123)</f>
        <v>7547</v>
      </c>
    </row>
    <row r="121" spans="1:9" x14ac:dyDescent="0.3">
      <c r="A121" s="11" t="s">
        <v>123</v>
      </c>
      <c r="B121">
        <v>2016</v>
      </c>
      <c r="C121">
        <v>2599</v>
      </c>
      <c r="D121">
        <v>2920</v>
      </c>
      <c r="E121">
        <v>3496</v>
      </c>
      <c r="F121">
        <v>4262</v>
      </c>
      <c r="G121">
        <v>4635</v>
      </c>
      <c r="H121" s="8">
        <v>5748</v>
      </c>
      <c r="I121" s="8">
        <v>5416</v>
      </c>
    </row>
    <row r="122" spans="1:9" x14ac:dyDescent="0.3">
      <c r="A122" s="11" t="s">
        <v>124</v>
      </c>
      <c r="B122">
        <v>925</v>
      </c>
      <c r="C122">
        <v>1055</v>
      </c>
      <c r="D122">
        <v>1188</v>
      </c>
      <c r="E122">
        <v>1508</v>
      </c>
      <c r="F122">
        <v>1808</v>
      </c>
      <c r="G122">
        <v>1896</v>
      </c>
      <c r="H122" s="8">
        <v>2347</v>
      </c>
      <c r="I122" s="8">
        <v>1938</v>
      </c>
    </row>
    <row r="123" spans="1:9" x14ac:dyDescent="0.3">
      <c r="A123" s="11" t="s">
        <v>125</v>
      </c>
      <c r="B123">
        <v>126</v>
      </c>
      <c r="C123">
        <v>131</v>
      </c>
      <c r="D123">
        <v>129</v>
      </c>
      <c r="E123">
        <v>130</v>
      </c>
      <c r="F123">
        <v>138</v>
      </c>
      <c r="G123">
        <v>148</v>
      </c>
      <c r="H123">
        <v>195</v>
      </c>
      <c r="I123">
        <v>193</v>
      </c>
    </row>
    <row r="124" spans="1:9" x14ac:dyDescent="0.3">
      <c r="A124" s="10" t="s">
        <v>116</v>
      </c>
      <c r="B124" s="9">
        <f t="shared" ref="B124" si="32">+SUM(B125:B127)</f>
        <v>4653</v>
      </c>
      <c r="C124" s="9">
        <f t="shared" ref="C124" si="33">+SUM(C125:C127)</f>
        <v>4570</v>
      </c>
      <c r="D124" s="9">
        <f t="shared" ref="D124" si="34">+SUM(D125:D127)</f>
        <v>4737</v>
      </c>
      <c r="E124" s="9">
        <f t="shared" ref="E124" si="35">+SUM(E125:E127)</f>
        <v>5166</v>
      </c>
      <c r="F124" s="9">
        <f t="shared" ref="F124" si="36">+SUM(F125:F127)</f>
        <v>5254</v>
      </c>
      <c r="G124" s="9">
        <f t="shared" ref="G124" si="37">+SUM(G125:G127)</f>
        <v>5028</v>
      </c>
      <c r="H124" s="9">
        <f t="shared" ref="H124" si="38">+SUM(H125:H127)</f>
        <v>5343</v>
      </c>
      <c r="I124" s="9">
        <f>+SUM(I125:I127)</f>
        <v>5955</v>
      </c>
    </row>
    <row r="125" spans="1:9" x14ac:dyDescent="0.3">
      <c r="A125" s="11" t="s">
        <v>123</v>
      </c>
      <c r="B125">
        <f>452+2641</f>
        <v>3093</v>
      </c>
      <c r="C125">
        <f>570+2536</f>
        <v>3106</v>
      </c>
      <c r="D125">
        <v>3285</v>
      </c>
      <c r="E125">
        <v>3575</v>
      </c>
      <c r="F125">
        <v>3622</v>
      </c>
      <c r="G125">
        <v>3449</v>
      </c>
      <c r="H125" s="8">
        <v>3659</v>
      </c>
      <c r="I125" s="8">
        <v>4111</v>
      </c>
    </row>
    <row r="126" spans="1:9" x14ac:dyDescent="0.3">
      <c r="A126" s="11" t="s">
        <v>124</v>
      </c>
      <c r="B126">
        <f>230+1021</f>
        <v>1251</v>
      </c>
      <c r="C126">
        <f>228+947</f>
        <v>1175</v>
      </c>
      <c r="D126">
        <v>1185</v>
      </c>
      <c r="E126">
        <v>1347</v>
      </c>
      <c r="F126">
        <v>1395</v>
      </c>
      <c r="G126">
        <v>1365</v>
      </c>
      <c r="H126" s="8">
        <v>1494</v>
      </c>
      <c r="I126" s="8">
        <v>1610</v>
      </c>
    </row>
    <row r="127" spans="1:9" x14ac:dyDescent="0.3">
      <c r="A127" s="11" t="s">
        <v>125</v>
      </c>
      <c r="B127">
        <f>73+236</f>
        <v>309</v>
      </c>
      <c r="C127">
        <f>71+218</f>
        <v>289</v>
      </c>
      <c r="D127">
        <v>267</v>
      </c>
      <c r="E127">
        <v>244</v>
      </c>
      <c r="F127">
        <v>237</v>
      </c>
      <c r="G127">
        <v>214</v>
      </c>
      <c r="H127">
        <v>190</v>
      </c>
      <c r="I127">
        <v>234</v>
      </c>
    </row>
    <row r="128" spans="1:9" x14ac:dyDescent="0.3">
      <c r="A128" s="2" t="s">
        <v>117</v>
      </c>
      <c r="B128" s="3">
        <v>115</v>
      </c>
      <c r="C128" s="3">
        <v>73</v>
      </c>
      <c r="D128" s="3">
        <v>73</v>
      </c>
      <c r="E128" s="3">
        <v>88</v>
      </c>
      <c r="F128" s="3">
        <v>42</v>
      </c>
      <c r="G128" s="3">
        <v>30</v>
      </c>
      <c r="H128" s="3">
        <v>25</v>
      </c>
      <c r="I128" s="3">
        <v>102</v>
      </c>
    </row>
    <row r="129" spans="1:9" x14ac:dyDescent="0.3">
      <c r="A129" s="4" t="s">
        <v>113</v>
      </c>
      <c r="B129" s="5">
        <f t="shared" ref="B129:I129" si="39">+B112+B116+B120+B124+B128</f>
        <v>28701</v>
      </c>
      <c r="C129" s="5">
        <f t="shared" si="39"/>
        <v>30507</v>
      </c>
      <c r="D129" s="5">
        <f t="shared" si="39"/>
        <v>32233</v>
      </c>
      <c r="E129" s="5">
        <f t="shared" si="39"/>
        <v>34485</v>
      </c>
      <c r="F129" s="5">
        <f t="shared" si="39"/>
        <v>37218</v>
      </c>
      <c r="G129" s="5">
        <f t="shared" si="39"/>
        <v>35568</v>
      </c>
      <c r="H129" s="5">
        <f t="shared" si="39"/>
        <v>42293</v>
      </c>
      <c r="I129" s="5">
        <f t="shared" si="39"/>
        <v>44436</v>
      </c>
    </row>
    <row r="130" spans="1:9" x14ac:dyDescent="0.3">
      <c r="A130" s="2" t="s">
        <v>114</v>
      </c>
      <c r="B130" s="3">
        <v>1982</v>
      </c>
      <c r="C130" s="3">
        <v>1955</v>
      </c>
      <c r="D130" s="3">
        <v>2042</v>
      </c>
      <c r="E130" s="3">
        <v>1886</v>
      </c>
      <c r="F130" s="3">
        <v>1906</v>
      </c>
      <c r="G130" s="3">
        <v>1846</v>
      </c>
      <c r="H130" s="3">
        <v>2205</v>
      </c>
      <c r="I130" s="3">
        <v>2346</v>
      </c>
    </row>
    <row r="131" spans="1:9" x14ac:dyDescent="0.3">
      <c r="A131" s="2" t="s">
        <v>118</v>
      </c>
      <c r="B131" s="3">
        <v>-82</v>
      </c>
      <c r="C131" s="3">
        <v>-86</v>
      </c>
      <c r="D131" s="3">
        <v>75</v>
      </c>
      <c r="E131" s="3">
        <v>26</v>
      </c>
      <c r="F131" s="3">
        <v>-7</v>
      </c>
      <c r="G131" s="3">
        <v>-11</v>
      </c>
      <c r="H131" s="3">
        <v>40</v>
      </c>
      <c r="I131" s="3">
        <v>-72</v>
      </c>
    </row>
    <row r="132" spans="1:9" ht="15" thickBot="1" x14ac:dyDescent="0.35">
      <c r="A132" s="6" t="s">
        <v>115</v>
      </c>
      <c r="B132" s="7">
        <f t="shared" ref="B132:H132" si="40">+SUM(B129:B131)</f>
        <v>30601</v>
      </c>
      <c r="C132" s="7">
        <f t="shared" si="40"/>
        <v>32376</v>
      </c>
      <c r="D132" s="7">
        <f t="shared" si="40"/>
        <v>34350</v>
      </c>
      <c r="E132" s="7">
        <f t="shared" si="40"/>
        <v>36397</v>
      </c>
      <c r="F132" s="7">
        <f t="shared" si="40"/>
        <v>39117</v>
      </c>
      <c r="G132" s="7">
        <f t="shared" si="40"/>
        <v>37403</v>
      </c>
      <c r="H132" s="7">
        <f t="shared" si="40"/>
        <v>44538</v>
      </c>
      <c r="I132" s="7">
        <f>+SUM(I129:I131)</f>
        <v>46710</v>
      </c>
    </row>
    <row r="133" spans="1:9" s="12" customFormat="1" ht="15" thickTop="1" x14ac:dyDescent="0.3">
      <c r="A133" s="12" t="s">
        <v>121</v>
      </c>
      <c r="B133" s="13">
        <f t="shared" ref="B133:I133" si="41">+B132-B2</f>
        <v>0</v>
      </c>
      <c r="C133" s="13">
        <f t="shared" si="41"/>
        <v>0</v>
      </c>
      <c r="D133" s="13">
        <f t="shared" si="41"/>
        <v>0</v>
      </c>
      <c r="E133" s="13">
        <f t="shared" si="41"/>
        <v>0</v>
      </c>
      <c r="F133" s="13">
        <f t="shared" si="41"/>
        <v>0</v>
      </c>
      <c r="G133" s="13">
        <f t="shared" si="41"/>
        <v>0</v>
      </c>
      <c r="H133" s="13">
        <f t="shared" si="41"/>
        <v>0</v>
      </c>
      <c r="I133" s="13">
        <f t="shared" si="41"/>
        <v>0</v>
      </c>
    </row>
    <row r="134" spans="1:9" x14ac:dyDescent="0.3">
      <c r="A134" s="1" t="s">
        <v>120</v>
      </c>
    </row>
    <row r="135" spans="1:9" x14ac:dyDescent="0.3">
      <c r="A135" s="2" t="s">
        <v>110</v>
      </c>
      <c r="B135" s="3">
        <v>3645</v>
      </c>
      <c r="C135" s="3">
        <v>3763</v>
      </c>
      <c r="D135" s="3">
        <v>3875</v>
      </c>
      <c r="E135" s="3">
        <v>3600</v>
      </c>
      <c r="F135" s="3">
        <v>3925</v>
      </c>
      <c r="G135" s="3">
        <v>2899</v>
      </c>
      <c r="H135" s="3">
        <v>5089</v>
      </c>
      <c r="I135" s="3">
        <v>5114</v>
      </c>
    </row>
    <row r="136" spans="1:9" x14ac:dyDescent="0.3">
      <c r="A136" s="2" t="s">
        <v>111</v>
      </c>
      <c r="B136" s="3">
        <f>1277+247</f>
        <v>1524</v>
      </c>
      <c r="C136" s="3">
        <f>1434+289</f>
        <v>1723</v>
      </c>
      <c r="D136" s="3">
        <v>1507</v>
      </c>
      <c r="E136" s="3">
        <v>1587</v>
      </c>
      <c r="F136" s="3">
        <v>1995</v>
      </c>
      <c r="G136" s="3">
        <v>1541</v>
      </c>
      <c r="H136" s="3">
        <v>2435</v>
      </c>
      <c r="I136" s="3">
        <v>3293</v>
      </c>
    </row>
    <row r="137" spans="1:9" x14ac:dyDescent="0.3">
      <c r="A137" s="2" t="s">
        <v>112</v>
      </c>
      <c r="B137" s="3">
        <v>993</v>
      </c>
      <c r="C137" s="3">
        <v>1372</v>
      </c>
      <c r="D137" s="3">
        <v>1507</v>
      </c>
      <c r="E137" s="3">
        <v>1807</v>
      </c>
      <c r="F137" s="3">
        <v>2376</v>
      </c>
      <c r="G137" s="3">
        <v>2490</v>
      </c>
      <c r="H137" s="3">
        <v>3243</v>
      </c>
      <c r="I137" s="3">
        <v>2365</v>
      </c>
    </row>
    <row r="138" spans="1:9" x14ac:dyDescent="0.3">
      <c r="A138" s="2" t="s">
        <v>116</v>
      </c>
      <c r="B138" s="3">
        <f>100+818</f>
        <v>918</v>
      </c>
      <c r="C138" s="3">
        <f>174+892</f>
        <v>1066</v>
      </c>
      <c r="D138" s="3">
        <v>980</v>
      </c>
      <c r="E138" s="3">
        <v>1189</v>
      </c>
      <c r="F138" s="3">
        <v>1323</v>
      </c>
      <c r="G138" s="3">
        <v>1184</v>
      </c>
      <c r="H138" s="3">
        <v>1530</v>
      </c>
      <c r="I138" s="3">
        <v>1896</v>
      </c>
    </row>
    <row r="139" spans="1:9" x14ac:dyDescent="0.3">
      <c r="A139" s="2" t="s">
        <v>117</v>
      </c>
      <c r="B139" s="3">
        <v>-2263</v>
      </c>
      <c r="C139" s="3">
        <v>-2596</v>
      </c>
      <c r="D139" s="3">
        <v>-2677</v>
      </c>
      <c r="E139" s="3">
        <v>-2658</v>
      </c>
      <c r="F139" s="3">
        <v>-3262</v>
      </c>
      <c r="G139" s="3">
        <v>-3468</v>
      </c>
      <c r="H139" s="3">
        <v>-3656</v>
      </c>
      <c r="I139" s="3">
        <v>-4262</v>
      </c>
    </row>
    <row r="140" spans="1:9" x14ac:dyDescent="0.3">
      <c r="A140" s="4" t="s">
        <v>113</v>
      </c>
      <c r="B140" s="5">
        <f t="shared" ref="B140:I140" si="42">+SUM(B135:B139)</f>
        <v>4817</v>
      </c>
      <c r="C140" s="5">
        <f t="shared" si="42"/>
        <v>5328</v>
      </c>
      <c r="D140" s="5">
        <f t="shared" si="42"/>
        <v>5192</v>
      </c>
      <c r="E140" s="5">
        <f t="shared" si="42"/>
        <v>5525</v>
      </c>
      <c r="F140" s="5">
        <f t="shared" si="42"/>
        <v>6357</v>
      </c>
      <c r="G140" s="5">
        <f t="shared" si="42"/>
        <v>4646</v>
      </c>
      <c r="H140" s="5">
        <f t="shared" si="42"/>
        <v>8641</v>
      </c>
      <c r="I140" s="5">
        <f t="shared" si="42"/>
        <v>8406</v>
      </c>
    </row>
    <row r="141" spans="1:9" x14ac:dyDescent="0.3">
      <c r="A141" s="2" t="s">
        <v>114</v>
      </c>
      <c r="B141" s="3">
        <v>517</v>
      </c>
      <c r="C141" s="3">
        <v>487</v>
      </c>
      <c r="D141" s="3">
        <v>477</v>
      </c>
      <c r="E141" s="3">
        <v>310</v>
      </c>
      <c r="F141" s="3">
        <v>303</v>
      </c>
      <c r="G141" s="3">
        <v>297</v>
      </c>
      <c r="H141" s="3">
        <v>543</v>
      </c>
      <c r="I141" s="3">
        <v>669</v>
      </c>
    </row>
    <row r="142" spans="1:9" x14ac:dyDescent="0.3">
      <c r="A142" s="2" t="s">
        <v>118</v>
      </c>
      <c r="B142" s="3">
        <v>-1101</v>
      </c>
      <c r="C142" s="3">
        <v>-1173</v>
      </c>
      <c r="D142" s="3">
        <v>-724</v>
      </c>
      <c r="E142" s="3">
        <v>-1456</v>
      </c>
      <c r="F142" s="3">
        <v>-1810</v>
      </c>
      <c r="G142" s="3">
        <v>-1967</v>
      </c>
      <c r="H142" s="3">
        <v>-2261</v>
      </c>
      <c r="I142" s="3">
        <v>-2219</v>
      </c>
    </row>
    <row r="143" spans="1:9" ht="15" thickBot="1" x14ac:dyDescent="0.35">
      <c r="A143" s="6" t="s">
        <v>122</v>
      </c>
      <c r="B143" s="7">
        <f t="shared" ref="B143" si="43">+SUM(B140:B142)</f>
        <v>4233</v>
      </c>
      <c r="C143" s="7">
        <f t="shared" ref="C143" si="44">+SUM(C140:C142)</f>
        <v>4642</v>
      </c>
      <c r="D143" s="7">
        <f t="shared" ref="D143" si="45">+SUM(D140:D142)</f>
        <v>4945</v>
      </c>
      <c r="E143" s="7">
        <f t="shared" ref="E143" si="46">+SUM(E140:E142)</f>
        <v>4379</v>
      </c>
      <c r="F143" s="7">
        <f t="shared" ref="F143" si="47">+SUM(F140:F142)</f>
        <v>4850</v>
      </c>
      <c r="G143" s="7">
        <f t="shared" ref="G143" si="48">+SUM(G140:G142)</f>
        <v>2976</v>
      </c>
      <c r="H143" s="7">
        <f t="shared" ref="H143" si="49">+SUM(H140:H142)</f>
        <v>6923</v>
      </c>
      <c r="I143" s="7">
        <f>+SUM(I140:I142)</f>
        <v>6856</v>
      </c>
    </row>
    <row r="144" spans="1:9" s="12" customFormat="1" ht="15" thickTop="1" x14ac:dyDescent="0.3">
      <c r="A144" s="12" t="s">
        <v>121</v>
      </c>
      <c r="B144" s="13">
        <f t="shared" ref="B144:I144" si="50">+B143-B11-B9</f>
        <v>0</v>
      </c>
      <c r="C144" s="13">
        <f t="shared" si="50"/>
        <v>0</v>
      </c>
      <c r="D144" s="13">
        <f t="shared" si="50"/>
        <v>0</v>
      </c>
      <c r="E144" s="13">
        <f t="shared" si="50"/>
        <v>0</v>
      </c>
      <c r="F144" s="13">
        <f t="shared" si="50"/>
        <v>0</v>
      </c>
      <c r="G144" s="13">
        <f t="shared" si="50"/>
        <v>0</v>
      </c>
      <c r="H144" s="13">
        <f t="shared" si="50"/>
        <v>0</v>
      </c>
      <c r="I144" s="13">
        <f t="shared" si="50"/>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2020-05-20T17:26:08Z</dcterms:created>
  <dcterms:modified xsi:type="dcterms:W3CDTF">2023-07-18T23:21:23Z</dcterms:modified>
</cp:coreProperties>
</file>