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101544\Downloads\QCP SAM\"/>
    </mc:Choice>
  </mc:AlternateContent>
  <xr:revisionPtr revIDLastSave="0" documentId="8_{263D88CF-227D-4D8D-9EEC-1D7F05A2810E}" xr6:coauthVersionLast="47" xr6:coauthVersionMax="47" xr10:uidLastSave="{00000000-0000-0000-0000-000000000000}"/>
  <bookViews>
    <workbookView xWindow="28680" yWindow="30" windowWidth="29040" windowHeight="158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D46" i="3"/>
  <c r="C46" i="3"/>
  <c r="D42" i="3"/>
  <c r="E42" i="3"/>
  <c r="C42" i="3"/>
  <c r="D12" i="3"/>
  <c r="E12" i="3"/>
  <c r="C12" i="3"/>
  <c r="G39" i="1"/>
  <c r="H39" i="1"/>
  <c r="F39" i="1"/>
  <c r="G52" i="1"/>
  <c r="H52" i="1"/>
  <c r="F52" i="1"/>
  <c r="G51" i="1"/>
  <c r="H51" i="1"/>
  <c r="F51" i="1"/>
  <c r="B42" i="1"/>
  <c r="B56" i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D47" i="1"/>
  <c r="C47" i="1"/>
  <c r="B47" i="1"/>
  <c r="D42" i="1"/>
  <c r="C42" i="1"/>
  <c r="B48" i="1"/>
  <c r="D17" i="1"/>
  <c r="C17" i="1"/>
  <c r="B17" i="1"/>
  <c r="D13" i="1"/>
  <c r="D18" i="1" s="1"/>
  <c r="D20" i="1" s="1"/>
  <c r="D22" i="1" s="1"/>
  <c r="D76" i="1" s="1"/>
  <c r="D91" i="1" s="1"/>
  <c r="D109" i="1" s="1"/>
  <c r="D12" i="1"/>
  <c r="C12" i="1"/>
  <c r="B12" i="1"/>
  <c r="D8" i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<sst xmlns="http://schemas.openxmlformats.org/spreadsheetml/2006/main" count="197" uniqueCount="172">
  <si>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</si>
  <si>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</si>
  <si>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</si>
  <si>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</si>
  <si>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</si>
  <si>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</si>
  <si>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</si>
  <si>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</si>
  <si>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</si>
  <si>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</si>
  <si>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</si>
  <si>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</si>
  <si>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</si>
  <si>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</si>
  <si>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</si>
  <si>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</si>
  <si>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</si>
  <si>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</si>
  <si>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</si>
  <si>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</si>
  <si>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</si>
  <si>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</si>
  <si>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</si>
  <si>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</si>
  <si>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</si>
  <si>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</si>
  <si>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</si>
  <si>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</si>
  <si>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</si>
  <si>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</si>
  <si>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</si>
  <si>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</si>
  <si>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</si>
  <si>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</si>
  <si>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</si>
  <si>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</si>
  <si>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</si>
  <si>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</si>
  <si>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</si>
  <si>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</si>
  <si>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</si>
  <si>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</si>
  <si>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</si>
  <si>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</si>
  <si>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</si>
  <si>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</si>
  <si>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</si>
  <si>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</si>
  <si>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</si>
  <si>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</si>
  <si>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</si>
  <si>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</si>
  <si>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</si>
  <si>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</si>
  <si>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</si>
  <si>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</si>
  <si>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</si>
  <si>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</si>
  <si>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</si>
  <si>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</si>
  <si>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</si>
  <si>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</si>
  <si>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</si>
  <si>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</si>
  <si>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</si>
  <si>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</si>
  <si>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</si>
  <si>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</si>
  <si>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</si>
  <si>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</si>
  <si>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</si>
  <si>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</si>
  <si>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</si>
  <si>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</si>
  <si>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</si>
  <si>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</si>
  <si>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</si>
  <si>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</si>
  <si>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</si>
  <si>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</si>
  <si>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</si>
  <si>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</si>
  <si>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</si>
  <si>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</si>
  <si>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</si>
  <si>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</si>
  <si>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</si>
  <si>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</si>
  <si>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</si>
  <si>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</si>
  <si>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</si>
  <si>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</si>
  <si>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</si>
  <si>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</si>
  <si>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</si>
  <si>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</si>
  <si>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</si>
  <si>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</si>
  <si>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</si>
  <si>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</si>
  <si>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</si>
  <si>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</si>
  <si>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</si>
  <si>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</si>
  <si>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</si>
  <si>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</si>
  <si>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</si>
  <si>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</si>
  <si>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</si>
  <si>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</si>
  <si>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</si>
  <si>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</si>
  <si>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</si>
  <si>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</si>
  <si>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</si>
  <si>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</si>
  <si>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</si>
  <si>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</si>
  <si>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</si>
  <si>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</si>
  <si>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</si>
  <si>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</si>
  <si>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</si>
  <si>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</si>
  <si>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</si>
  <si>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</si>
  <si>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</si>
  <si>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</si>
  <si>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</si>
  <si>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</si>
  <si>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</si>
  <si>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</si>
  <si>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</si>
  <si>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</si>
  <si>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</si>
  <si>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</si>
  <si>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</si>
  <si>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</si>
  <si>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</si>
  <si>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</si>
  <si>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</si>
  <si>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</si>
  <si>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</si>
  <si>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</si>
  <si>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</si>
  <si>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</si>
  <si>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</si>
  <si>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</si>
  <si>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</si>
  <si>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</si>
  <si>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NS:</t>
  </si>
  <si>
    <t>Service:</t>
  </si>
  <si>
    <t>Product:</t>
  </si>
  <si>
    <t>GP:</t>
  </si>
  <si>
    <t>R&amp;D</t>
  </si>
  <si>
    <t>SGA:</t>
  </si>
  <si>
    <t>R&amp;D:</t>
  </si>
  <si>
    <t>OE:</t>
  </si>
  <si>
    <t>TA:</t>
  </si>
  <si>
    <t>TLSE:</t>
  </si>
  <si>
    <t>TSE:</t>
  </si>
  <si>
    <t>TL:</t>
  </si>
  <si>
    <t>COGS:</t>
  </si>
  <si>
    <t>OP:</t>
  </si>
  <si>
    <t>NP:</t>
  </si>
  <si>
    <t>ITR:</t>
  </si>
  <si>
    <t>CPX%NS:</t>
  </si>
  <si>
    <t>CPX%FA:</t>
  </si>
  <si>
    <t>2.8T</t>
  </si>
  <si>
    <t>3T</t>
  </si>
  <si>
    <t>2.2T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</si>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</sst>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3" zoomScale="150" zoomScaleNormal="150" workbookViewId="0">
      <selection activeCell="B9" sqref="B9"/>
    </sheetView>
  </sheetViews>
  <sheetFormatPr defaultColWidth="8.85546875" defaultRowHeight="15" x14ac:dyDescent="0.25"/>
  <cols>
    <col min="1" max="1" width="104.42578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8" zoomScale="130" zoomScaleNormal="130" workbookViewId="0">
      <selection activeCell="F39" sqref="F39:H39"/>
    </sheetView>
  </sheetViews>
  <sheetFormatPr defaultColWidth="8.85546875" defaultRowHeight="15" x14ac:dyDescent="0.25"/>
  <cols>
    <col min="1" max="1" width="59" customWidth="1"/>
    <col min="2" max="3" width="11.42578125" bestFit="1" customWidth="1"/>
    <col min="4" max="4" width="11.7109375" bestFit="1" customWidth="1"/>
    <col min="5" max="5" width="12.7109375" bestFit="1" customWidth="1"/>
    <col min="6" max="6" width="13.7109375" bestFit="1" customWidth="1"/>
    <col min="7" max="7" width="11.85546875" bestFit="1" customWidth="1"/>
    <col min="8" max="8" width="12.85546875" bestFit="1" customWidth="1"/>
    <col min="9" max="9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8" t="s">
        <v>1</v>
      </c>
      <c r="B2" s="28"/>
      <c r="C2" s="28"/>
      <c r="D2" s="28"/>
    </row>
    <row r="3" spans="1:10" x14ac:dyDescent="0.25">
      <c r="B3" s="27" t="s">
        <v>23</v>
      </c>
      <c r="C3" s="27"/>
      <c r="D3" s="27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24"/>
      <c r="F8" s="24"/>
      <c r="G8" s="24"/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8" t="s">
        <v>24</v>
      </c>
      <c r="B31" s="28"/>
      <c r="C31" s="28"/>
      <c r="D31" s="28"/>
    </row>
    <row r="32" spans="1:4" x14ac:dyDescent="0.25">
      <c r="B32" s="27" t="s">
        <v>142</v>
      </c>
      <c r="C32" s="27"/>
      <c r="D32" s="27"/>
    </row>
    <row r="33" spans="1:10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10" x14ac:dyDescent="0.25">
      <c r="A35" t="s">
        <v>25</v>
      </c>
    </row>
    <row r="36" spans="1:10" x14ac:dyDescent="0.25">
      <c r="A36" s="1" t="s">
        <v>26</v>
      </c>
      <c r="B36" s="12">
        <v>23646</v>
      </c>
      <c r="C36" s="12">
        <v>34940</v>
      </c>
      <c r="D36" s="12">
        <v>38016</v>
      </c>
      <c r="E36" s="24"/>
      <c r="F36" s="23"/>
      <c r="G36" s="23"/>
      <c r="H36" s="23"/>
      <c r="I36" s="23"/>
    </row>
    <row r="37" spans="1:10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10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10" x14ac:dyDescent="0.25">
      <c r="A39" s="1" t="s">
        <v>29</v>
      </c>
      <c r="B39" s="12">
        <v>4946</v>
      </c>
      <c r="C39" s="12">
        <v>6580</v>
      </c>
      <c r="D39" s="12">
        <v>4061</v>
      </c>
      <c r="F39" s="24">
        <f>(B39+C39)/2/B8</f>
        <v>1.4614736970237975E-2</v>
      </c>
      <c r="G39" s="24">
        <f t="shared" ref="G39:H39" si="9">(C39+D39)/2/C8</f>
        <v>1.4544157324563921E-2</v>
      </c>
      <c r="H39" s="24">
        <f t="shared" si="9"/>
        <v>7.3966814199588364E-3</v>
      </c>
      <c r="I39" s="25"/>
    </row>
    <row r="40" spans="1:10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10" x14ac:dyDescent="0.25">
      <c r="A41" s="1" t="s">
        <v>30</v>
      </c>
      <c r="B41" s="12">
        <v>21223</v>
      </c>
      <c r="C41" s="12">
        <v>14111</v>
      </c>
      <c r="D41" s="12">
        <v>11264</v>
      </c>
      <c r="E41" s="25"/>
      <c r="F41" s="25"/>
      <c r="G41" s="25"/>
    </row>
    <row r="42" spans="1:10" x14ac:dyDescent="0.25">
      <c r="A42" s="8" t="s">
        <v>31</v>
      </c>
      <c r="B42" s="13">
        <f>+SUM(B36:B41)</f>
        <v>135405</v>
      </c>
      <c r="C42" s="13">
        <f t="shared" ref="C42:D42" si="10">+SUM(C36:C41)</f>
        <v>134836</v>
      </c>
      <c r="D42" s="13">
        <f t="shared" si="10"/>
        <v>143713</v>
      </c>
      <c r="E42" s="24"/>
      <c r="F42" s="24"/>
      <c r="G42" s="24"/>
      <c r="H42" s="24"/>
      <c r="I42" s="24"/>
      <c r="J42" s="24"/>
    </row>
    <row r="43" spans="1:10" x14ac:dyDescent="0.25">
      <c r="A43" t="s">
        <v>48</v>
      </c>
      <c r="B43" s="12"/>
      <c r="C43" s="12"/>
      <c r="D43" s="12"/>
      <c r="E43" s="24"/>
      <c r="F43" s="24"/>
    </row>
    <row r="44" spans="1:10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10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10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10" x14ac:dyDescent="0.25">
      <c r="A47" s="8" t="s">
        <v>50</v>
      </c>
      <c r="B47" s="13">
        <f>+SUM(B44:B46)</f>
        <v>217350</v>
      </c>
      <c r="C47" s="13">
        <f t="shared" ref="C47:D47" si="11">+SUM(C44:C46)</f>
        <v>216166</v>
      </c>
      <c r="D47" s="13">
        <f t="shared" si="11"/>
        <v>180175</v>
      </c>
    </row>
    <row r="48" spans="1:10" ht="15.75" thickBot="1" x14ac:dyDescent="0.3">
      <c r="A48" s="9" t="s">
        <v>33</v>
      </c>
      <c r="B48" s="14">
        <f>+B42+B47</f>
        <v>352755</v>
      </c>
      <c r="C48" s="14">
        <f t="shared" ref="C48:D48" si="12">+C42+C47</f>
        <v>351002</v>
      </c>
      <c r="D48" s="14">
        <f t="shared" si="12"/>
        <v>323888</v>
      </c>
    </row>
    <row r="49" spans="1:8" ht="15.75" thickTop="1" x14ac:dyDescent="0.25"/>
    <row r="50" spans="1:8" x14ac:dyDescent="0.25">
      <c r="A50" t="s">
        <v>34</v>
      </c>
    </row>
    <row r="51" spans="1:8" x14ac:dyDescent="0.25">
      <c r="A51" s="1" t="s">
        <v>35</v>
      </c>
      <c r="B51" s="12">
        <v>64115</v>
      </c>
      <c r="C51" s="12">
        <v>54763</v>
      </c>
      <c r="D51" s="12">
        <v>42296</v>
      </c>
      <c r="F51" s="23">
        <f>(B51*365)/B12</f>
        <v>104.68527730310539</v>
      </c>
      <c r="G51" s="23">
        <f t="shared" ref="G51:H51" si="13">(C51*365)/C12</f>
        <v>93.85107122231561</v>
      </c>
      <c r="H51" s="23">
        <f t="shared" si="13"/>
        <v>91.048189715674184</v>
      </c>
    </row>
    <row r="52" spans="1:8" x14ac:dyDescent="0.25">
      <c r="A52" s="1" t="s">
        <v>36</v>
      </c>
      <c r="B52" s="12">
        <v>60845</v>
      </c>
      <c r="C52" s="12">
        <v>47493</v>
      </c>
      <c r="D52" s="12">
        <v>42684</v>
      </c>
      <c r="F52">
        <f>(B38/B8)*365</f>
        <v>26.087825363656648</v>
      </c>
      <c r="G52">
        <f t="shared" ref="G52:H52" si="14">(C38/C8)*365</f>
        <v>26.219311841713207</v>
      </c>
      <c r="H52">
        <f t="shared" si="14"/>
        <v>21.433437152796749</v>
      </c>
    </row>
    <row r="53" spans="1:8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8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8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8" x14ac:dyDescent="0.25">
      <c r="A56" s="8" t="s">
        <v>40</v>
      </c>
      <c r="B56" s="13">
        <f>+SUM(B51:B55)</f>
        <v>153982</v>
      </c>
      <c r="C56" s="13">
        <f t="shared" ref="C56:D56" si="15">+SUM(C51:C55)</f>
        <v>125481</v>
      </c>
      <c r="D56" s="13">
        <f t="shared" si="15"/>
        <v>105392</v>
      </c>
    </row>
    <row r="57" spans="1:8" x14ac:dyDescent="0.25">
      <c r="A57" t="s">
        <v>51</v>
      </c>
      <c r="B57" s="12"/>
      <c r="C57" s="12"/>
      <c r="D57" s="12"/>
    </row>
    <row r="58" spans="1:8" x14ac:dyDescent="0.25">
      <c r="A58" s="1" t="s">
        <v>37</v>
      </c>
      <c r="B58" s="12"/>
      <c r="C58" s="12"/>
      <c r="D58" s="12"/>
    </row>
    <row r="59" spans="1:8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8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8" x14ac:dyDescent="0.25">
      <c r="A61" s="22" t="s">
        <v>53</v>
      </c>
      <c r="B61" s="21">
        <f>+B59+B60</f>
        <v>148101</v>
      </c>
      <c r="C61" s="21">
        <f t="shared" ref="C61:D61" si="16">+C59+C60</f>
        <v>162431</v>
      </c>
      <c r="D61" s="21">
        <f t="shared" si="16"/>
        <v>153157</v>
      </c>
    </row>
    <row r="62" spans="1:8" x14ac:dyDescent="0.25">
      <c r="A62" s="8" t="s">
        <v>41</v>
      </c>
      <c r="B62" s="13">
        <f>+B56+B61</f>
        <v>302083</v>
      </c>
      <c r="C62" s="13">
        <f t="shared" ref="C62:D62" si="17">+C56+C61</f>
        <v>287912</v>
      </c>
      <c r="D62" s="13">
        <f t="shared" si="17"/>
        <v>258549</v>
      </c>
    </row>
    <row r="63" spans="1:8" x14ac:dyDescent="0.25">
      <c r="B63" s="12"/>
      <c r="C63" s="12"/>
      <c r="D63" s="12"/>
    </row>
    <row r="64" spans="1:8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8">+SUM(C65:C67)</f>
        <v>63090</v>
      </c>
      <c r="D68" s="13">
        <f t="shared" si="18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9">+C68+C62</f>
        <v>351002</v>
      </c>
      <c r="D69" s="14">
        <f t="shared" si="19"/>
        <v>323888</v>
      </c>
    </row>
    <row r="70" spans="1:4" ht="15.75" thickTop="1" x14ac:dyDescent="0.25"/>
    <row r="71" spans="1:4" x14ac:dyDescent="0.25">
      <c r="A71" s="28" t="s">
        <v>55</v>
      </c>
      <c r="B71" s="28"/>
      <c r="C71" s="28"/>
      <c r="D71" s="28"/>
    </row>
    <row r="72" spans="1:4" x14ac:dyDescent="0.25">
      <c r="B72" s="27" t="s">
        <v>23</v>
      </c>
      <c r="C72" s="27"/>
      <c r="D72" s="27"/>
    </row>
    <row r="73" spans="1:4" x14ac:dyDescent="0.25">
      <c r="B73" s="7">
        <f>+B33</f>
        <v>2022</v>
      </c>
      <c r="C73" s="7">
        <f t="shared" ref="C73:D73" si="20">+C33</f>
        <v>2021</v>
      </c>
      <c r="D73" s="7">
        <f t="shared" si="20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21">+C22</f>
        <v>94680</v>
      </c>
      <c r="D76" s="12">
        <f t="shared" si="21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22">+SUM(C76:C90)</f>
        <v>104038</v>
      </c>
      <c r="D91" s="13">
        <f t="shared" si="22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3">+SUM(C93:C98)</f>
        <v>-14545</v>
      </c>
      <c r="D99" s="13">
        <f t="shared" si="23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4">+SUM(C101:C107)</f>
        <v>-93353</v>
      </c>
      <c r="D108" s="13">
        <f t="shared" si="24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5">+C91+C99+C108</f>
        <v>-3860</v>
      </c>
      <c r="D109" s="13">
        <f t="shared" si="25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zoomScale="180" zoomScaleNormal="180" workbookViewId="0">
      <selection activeCell="G2" sqref="G2"/>
    </sheetView>
  </sheetViews>
  <sheetFormatPr defaultColWidth="8.85546875" defaultRowHeight="15" x14ac:dyDescent="0.25"/>
  <cols>
    <col min="1" max="1" width="4.7109375" customWidth="1"/>
    <col min="2" max="2" width="44.8554687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7" t="s">
        <v>23</v>
      </c>
      <c r="D2" s="27"/>
      <c r="E2" s="27"/>
      <c r="G2" t="s">
        <v>171</v>
      </c>
      <c r="H2">
        <v>2022</v>
      </c>
      <c r="I2">
        <v>2021</v>
      </c>
      <c r="J2">
        <v>2020</v>
      </c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G3" t="s">
        <v>150</v>
      </c>
      <c r="H3" s="25">
        <v>7.7937876041846058E-2</v>
      </c>
      <c r="I3" s="25">
        <v>0.33259384733074693</v>
      </c>
    </row>
    <row r="4" spans="1:10" x14ac:dyDescent="0.25">
      <c r="A4" s="18">
        <v>1</v>
      </c>
      <c r="B4" s="7" t="s">
        <v>99</v>
      </c>
      <c r="G4" t="s">
        <v>152</v>
      </c>
      <c r="H4" s="25">
        <v>6.3239764351428418E-2</v>
      </c>
      <c r="I4" s="25">
        <v>0.34720743656765435</v>
      </c>
    </row>
    <row r="5" spans="1:10" x14ac:dyDescent="0.25">
      <c r="A5" s="18">
        <f>+A4+0.1</f>
        <v>1.1000000000000001</v>
      </c>
      <c r="B5" s="1" t="s">
        <v>100</v>
      </c>
      <c r="C5">
        <v>0.88</v>
      </c>
      <c r="D5">
        <v>1.07</v>
      </c>
      <c r="E5">
        <v>1.36</v>
      </c>
      <c r="G5" t="s">
        <v>151</v>
      </c>
      <c r="H5" s="25">
        <v>0.14181951041286078</v>
      </c>
      <c r="I5" s="25">
        <v>0.27259708376729652</v>
      </c>
    </row>
    <row r="6" spans="1:10" x14ac:dyDescent="0.25">
      <c r="A6" s="18">
        <f t="shared" ref="A6:A13" si="0">+A5+0.1</f>
        <v>1.2000000000000002</v>
      </c>
      <c r="B6" s="1" t="s">
        <v>101</v>
      </c>
      <c r="C6">
        <v>0.5</v>
      </c>
      <c r="D6">
        <v>0.71</v>
      </c>
      <c r="E6">
        <v>1.02</v>
      </c>
      <c r="G6" t="s">
        <v>153</v>
      </c>
      <c r="H6" s="25">
        <v>0.11741997958596143</v>
      </c>
      <c r="I6" s="25">
        <v>0.45619116582186819</v>
      </c>
    </row>
    <row r="7" spans="1:10" x14ac:dyDescent="0.25">
      <c r="A7" s="18">
        <f t="shared" si="0"/>
        <v>1.3000000000000003</v>
      </c>
      <c r="B7" s="1" t="s">
        <v>102</v>
      </c>
      <c r="C7">
        <v>1.27</v>
      </c>
      <c r="D7">
        <v>1.74</v>
      </c>
      <c r="E7">
        <v>2.63</v>
      </c>
      <c r="G7" t="s">
        <v>157</v>
      </c>
      <c r="H7" s="25">
        <v>0.16993642764372138</v>
      </c>
      <c r="I7" s="25">
        <v>0.13496948381090307</v>
      </c>
    </row>
    <row r="8" spans="1:10" x14ac:dyDescent="0.25">
      <c r="A8" s="18">
        <f t="shared" si="0"/>
        <v>1.4000000000000004</v>
      </c>
      <c r="B8" s="1" t="s">
        <v>103</v>
      </c>
      <c r="C8">
        <v>1.49</v>
      </c>
      <c r="D8">
        <v>2</v>
      </c>
      <c r="E8">
        <v>2.77</v>
      </c>
      <c r="G8" t="s">
        <v>156</v>
      </c>
      <c r="H8" s="25">
        <v>0.19791001186456147</v>
      </c>
      <c r="I8" s="25">
        <v>0.16862201365187712</v>
      </c>
    </row>
    <row r="9" spans="1:10" x14ac:dyDescent="0.25">
      <c r="A9" s="18">
        <f t="shared" si="0"/>
        <v>1.5000000000000004</v>
      </c>
      <c r="B9" s="1" t="s">
        <v>104</v>
      </c>
      <c r="C9" s="25">
        <v>0.01</v>
      </c>
      <c r="D9" s="25">
        <v>0.01</v>
      </c>
      <c r="E9" s="25">
        <v>0.01</v>
      </c>
      <c r="F9" s="25"/>
      <c r="G9" s="25" t="s">
        <v>155</v>
      </c>
      <c r="H9" s="25">
        <v>0.14203795567287125</v>
      </c>
      <c r="I9" s="25">
        <v>0.10328379192608958</v>
      </c>
    </row>
    <row r="10" spans="1:10" x14ac:dyDescent="0.25">
      <c r="A10" s="18">
        <f t="shared" si="0"/>
        <v>1.6000000000000005</v>
      </c>
      <c r="B10" s="1" t="s">
        <v>105</v>
      </c>
      <c r="C10" s="25">
        <v>104.68527730310539</v>
      </c>
      <c r="D10" s="25">
        <v>93.85107122231561</v>
      </c>
      <c r="E10" s="25">
        <v>91.048189715674184</v>
      </c>
      <c r="G10" t="s">
        <v>158</v>
      </c>
      <c r="H10" s="26">
        <v>4.9942735369029236E-3</v>
      </c>
      <c r="I10" s="25">
        <v>8.3714123400681711E-2</v>
      </c>
    </row>
    <row r="11" spans="1:10" x14ac:dyDescent="0.25">
      <c r="A11" s="18">
        <f t="shared" si="0"/>
        <v>1.7000000000000006</v>
      </c>
      <c r="B11" s="1" t="s">
        <v>106</v>
      </c>
      <c r="C11" s="23">
        <v>26.087825363656648</v>
      </c>
      <c r="D11" s="23">
        <v>26.219311841713207</v>
      </c>
      <c r="E11" s="23">
        <v>21.433437152796749</v>
      </c>
      <c r="G11" t="s">
        <v>161</v>
      </c>
      <c r="H11" s="25">
        <v>4.9219900525160468E-2</v>
      </c>
      <c r="I11" s="25">
        <v>0.11356841449783213</v>
      </c>
    </row>
    <row r="12" spans="1:10" x14ac:dyDescent="0.25">
      <c r="A12" s="18">
        <f t="shared" si="0"/>
        <v>1.8000000000000007</v>
      </c>
      <c r="B12" s="1" t="s">
        <v>107</v>
      </c>
      <c r="C12" s="24">
        <f>(C9+C10)-C11</f>
        <v>78.607451939448751</v>
      </c>
      <c r="D12" s="24">
        <f t="shared" ref="D12:E12" si="1">(D9+D10)-D11</f>
        <v>67.641759380602409</v>
      </c>
      <c r="E12" s="24">
        <f t="shared" si="1"/>
        <v>69.624752562877433</v>
      </c>
      <c r="G12" t="s">
        <v>160</v>
      </c>
      <c r="H12" s="25">
        <v>-0.19682992550324932</v>
      </c>
      <c r="I12" s="25">
        <v>-3.4420483937617659E-2</v>
      </c>
    </row>
    <row r="13" spans="1:10" x14ac:dyDescent="0.25">
      <c r="A13" s="18">
        <f t="shared" si="0"/>
        <v>1.9000000000000008</v>
      </c>
      <c r="B13" s="1" t="s">
        <v>108</v>
      </c>
      <c r="C13" s="25">
        <v>-4.7110527276784806</v>
      </c>
      <c r="D13" s="25">
        <v>2.5572895737486232</v>
      </c>
      <c r="E13" s="25">
        <v>13.959528623208204</v>
      </c>
      <c r="G13" t="s">
        <v>159</v>
      </c>
      <c r="H13" s="26">
        <v>4.9942735369029236E-3</v>
      </c>
      <c r="I13" s="25">
        <v>8.3714123400681711E-2</v>
      </c>
    </row>
    <row r="14" spans="1:10" x14ac:dyDescent="0.25">
      <c r="A14" s="18"/>
      <c r="B14" s="3" t="s">
        <v>109</v>
      </c>
      <c r="C14">
        <v>-18577</v>
      </c>
      <c r="D14">
        <v>9355</v>
      </c>
      <c r="E14">
        <v>38321</v>
      </c>
    </row>
    <row r="15" spans="1:10" x14ac:dyDescent="0.25">
      <c r="A15" s="18"/>
      <c r="G15" t="s">
        <v>162</v>
      </c>
      <c r="H15" s="25">
        <v>56.690369438639912</v>
      </c>
      <c r="I15" s="25">
        <v>58.220640374832222</v>
      </c>
      <c r="J15" s="25">
        <v>61.76675227218913</v>
      </c>
    </row>
    <row r="16" spans="1:10" x14ac:dyDescent="0.25">
      <c r="A16" s="18">
        <f>+A4+1</f>
        <v>2</v>
      </c>
      <c r="B16" s="17" t="s">
        <v>110</v>
      </c>
      <c r="G16" t="s">
        <v>153</v>
      </c>
      <c r="H16" s="25">
        <v>43.309630561360088</v>
      </c>
      <c r="I16" s="25">
        <v>41.779359625167778</v>
      </c>
      <c r="J16" s="25">
        <v>38.233247727810863</v>
      </c>
    </row>
    <row r="17" spans="1:10" x14ac:dyDescent="0.25">
      <c r="A17" s="18">
        <f>+A16+0.1</f>
        <v>2.1</v>
      </c>
      <c r="B17" s="1" t="s">
        <v>9</v>
      </c>
      <c r="C17" s="25">
        <v>0.43309630561360085</v>
      </c>
      <c r="D17" s="25">
        <v>0.41779359625167778</v>
      </c>
      <c r="E17" s="25">
        <v>0.38233247727810865</v>
      </c>
      <c r="G17" t="s">
        <v>154</v>
      </c>
      <c r="H17" s="25">
        <v>6.6571483637986653</v>
      </c>
      <c r="I17" s="25">
        <v>5.9904269074427923</v>
      </c>
      <c r="J17" s="25">
        <v>6.8309564140393064</v>
      </c>
    </row>
    <row r="18" spans="1:10" x14ac:dyDescent="0.25">
      <c r="A18" s="18">
        <f>+A17+0.1</f>
        <v>2.2000000000000002</v>
      </c>
      <c r="B18" s="1" t="s">
        <v>111</v>
      </c>
      <c r="C18" s="25">
        <v>0.14840183806374388</v>
      </c>
      <c r="D18" s="25">
        <v>0.20579962112203642</v>
      </c>
      <c r="E18" s="25">
        <v>0.2307633462652314</v>
      </c>
      <c r="G18" t="s">
        <v>155</v>
      </c>
      <c r="H18" s="25">
        <v>6.3637378020328264</v>
      </c>
      <c r="I18" s="25">
        <v>6.0065551901633878</v>
      </c>
      <c r="J18" s="25">
        <v>7.254976959364698</v>
      </c>
    </row>
    <row r="19" spans="1:10" x14ac:dyDescent="0.25">
      <c r="A19" s="18"/>
      <c r="B19" s="3" t="s">
        <v>112</v>
      </c>
      <c r="C19">
        <v>58519</v>
      </c>
      <c r="D19">
        <v>58519</v>
      </c>
      <c r="E19">
        <v>58519</v>
      </c>
      <c r="G19" t="s">
        <v>163</v>
      </c>
      <c r="H19" s="25">
        <v>30.288744395528592</v>
      </c>
      <c r="I19" s="25">
        <v>29.782377527561593</v>
      </c>
      <c r="J19" s="25">
        <v>24.147314354406863</v>
      </c>
    </row>
    <row r="20" spans="1:10" x14ac:dyDescent="0.25">
      <c r="A20" s="18">
        <f>+A18+0.1</f>
        <v>2.3000000000000003</v>
      </c>
      <c r="B20" s="1" t="s">
        <v>113</v>
      </c>
      <c r="C20" s="25">
        <v>30.288744395528592</v>
      </c>
      <c r="D20" s="25">
        <v>29.782377527561593</v>
      </c>
      <c r="E20" s="25">
        <v>24.147314354406863</v>
      </c>
      <c r="G20" t="s">
        <v>164</v>
      </c>
      <c r="H20" s="25">
        <v>25.309640705199733</v>
      </c>
      <c r="I20" s="25">
        <v>25.881793355694239</v>
      </c>
      <c r="J20" s="25">
        <v>20.913611278072235</v>
      </c>
    </row>
    <row r="21" spans="1:10" x14ac:dyDescent="0.25">
      <c r="A21" s="18"/>
      <c r="B21" s="3" t="s">
        <v>114</v>
      </c>
      <c r="C21">
        <v>119437</v>
      </c>
      <c r="D21">
        <v>108949</v>
      </c>
      <c r="E21">
        <v>66288</v>
      </c>
    </row>
    <row r="22" spans="1:10" x14ac:dyDescent="0.25">
      <c r="A22" s="18">
        <f>+A20+0.1</f>
        <v>2.4000000000000004</v>
      </c>
      <c r="B22" s="1" t="s">
        <v>115</v>
      </c>
      <c r="C22" s="25">
        <v>0.25309640705199732</v>
      </c>
      <c r="D22" s="25">
        <v>0.25881793355694238</v>
      </c>
      <c r="E22" s="25">
        <v>0.20913611278072236</v>
      </c>
      <c r="G22" t="s">
        <v>165</v>
      </c>
      <c r="H22" s="25">
        <v>19.611634920793964</v>
      </c>
      <c r="I22" s="25">
        <v>26.811364596535697</v>
      </c>
      <c r="J22" s="25">
        <v>16.549093379317554</v>
      </c>
    </row>
    <row r="23" spans="1:10" x14ac:dyDescent="0.25">
      <c r="A23" s="18"/>
      <c r="G23" t="s">
        <v>166</v>
      </c>
      <c r="H23" s="25">
        <v>10.680702359457102</v>
      </c>
      <c r="I23" s="25">
        <v>10.781346957631822</v>
      </c>
      <c r="J23" s="25">
        <v>13.393075059650656</v>
      </c>
    </row>
    <row r="24" spans="1:10" x14ac:dyDescent="0.25">
      <c r="A24" s="18">
        <f>+A16+1</f>
        <v>3</v>
      </c>
      <c r="B24" s="7" t="s">
        <v>116</v>
      </c>
      <c r="G24" t="s">
        <v>167</v>
      </c>
      <c r="H24">
        <v>19.377501725327811</v>
      </c>
      <c r="I24">
        <v>18.245237456399249</v>
      </c>
      <c r="J24">
        <v>20.405716664354102</v>
      </c>
    </row>
    <row r="25" spans="1:10" x14ac:dyDescent="0.25">
      <c r="A25" s="18">
        <f>+A24+0.1</f>
        <v>3.1</v>
      </c>
      <c r="B25" s="1" t="s">
        <v>117</v>
      </c>
      <c r="C25" s="25">
        <v>5.9615369434796337</v>
      </c>
      <c r="D25" s="25">
        <v>4.5635124425423994</v>
      </c>
      <c r="E25" s="25">
        <v>3.9570394404566951</v>
      </c>
    </row>
    <row r="26" spans="1:10" x14ac:dyDescent="0.25">
      <c r="A26" s="18">
        <f t="shared" ref="A26:A30" si="2">+A25+0.1</f>
        <v>3.2</v>
      </c>
      <c r="B26" s="1" t="s">
        <v>118</v>
      </c>
      <c r="C26" s="25">
        <v>0.43651259372652407</v>
      </c>
      <c r="D26" s="25">
        <v>0.35749368949464677</v>
      </c>
      <c r="E26" s="25">
        <v>0.32539643333497997</v>
      </c>
    </row>
    <row r="27" spans="1:10" x14ac:dyDescent="0.25">
      <c r="A27" s="18">
        <f t="shared" si="2"/>
        <v>3.3000000000000003</v>
      </c>
      <c r="B27" s="1" t="s">
        <v>119</v>
      </c>
      <c r="C27">
        <v>0.66135359651409131</v>
      </c>
      <c r="D27">
        <v>0.63361518269878514</v>
      </c>
      <c r="E27">
        <v>0.60160603880345842</v>
      </c>
    </row>
    <row r="28" spans="1:10" x14ac:dyDescent="0.25">
      <c r="A28" s="18">
        <f t="shared" si="2"/>
        <v>3.4000000000000004</v>
      </c>
      <c r="B28" s="1" t="s">
        <v>120</v>
      </c>
    </row>
    <row r="29" spans="1:10" x14ac:dyDescent="0.25">
      <c r="A29" s="18">
        <f t="shared" si="2"/>
        <v>3.5000000000000004</v>
      </c>
      <c r="B29" s="1" t="s">
        <v>121</v>
      </c>
      <c r="C29" s="25">
        <v>1.0849328258559139</v>
      </c>
      <c r="D29" s="25">
        <v>0.91770483241941059</v>
      </c>
      <c r="E29" s="25">
        <v>0.61697691734921822</v>
      </c>
    </row>
    <row r="30" spans="1:10" x14ac:dyDescent="0.25">
      <c r="A30" s="18">
        <f t="shared" si="2"/>
        <v>3.6000000000000005</v>
      </c>
      <c r="B30" s="1" t="s">
        <v>122</v>
      </c>
    </row>
    <row r="31" spans="1:10" x14ac:dyDescent="0.25">
      <c r="A31" s="18"/>
      <c r="B31" s="3" t="s">
        <v>123</v>
      </c>
      <c r="C31">
        <v>163761</v>
      </c>
      <c r="D31">
        <v>153288</v>
      </c>
      <c r="E31">
        <v>98946</v>
      </c>
    </row>
    <row r="32" spans="1:10" x14ac:dyDescent="0.25">
      <c r="A32" s="18"/>
    </row>
    <row r="33" spans="1:5" x14ac:dyDescent="0.25">
      <c r="A33" s="18">
        <f>+A24+1</f>
        <v>4</v>
      </c>
      <c r="B33" s="17" t="s">
        <v>124</v>
      </c>
    </row>
    <row r="34" spans="1:5" x14ac:dyDescent="0.25">
      <c r="A34" s="18">
        <f>+A33+0.1</f>
        <v>4.0999999999999996</v>
      </c>
      <c r="B34" s="1" t="s">
        <v>125</v>
      </c>
      <c r="C34" s="24">
        <v>2.9122115136073261</v>
      </c>
      <c r="D34" s="24">
        <v>2.7130514106025099</v>
      </c>
      <c r="E34" s="24">
        <v>1.9101612241063788</v>
      </c>
    </row>
    <row r="35" spans="1:5" x14ac:dyDescent="0.25">
      <c r="A35" s="18">
        <f t="shared" ref="A35:A37" si="3">+A34+0.1</f>
        <v>4.1999999999999993</v>
      </c>
      <c r="B35" s="1" t="s">
        <v>126</v>
      </c>
      <c r="C35" s="25">
        <v>9.3626801529073767</v>
      </c>
      <c r="D35" s="25">
        <v>9.2752789046653152</v>
      </c>
      <c r="E35" s="25">
        <v>7.4665451776097482</v>
      </c>
    </row>
    <row r="36" spans="1:5" x14ac:dyDescent="0.25">
      <c r="A36" s="18">
        <f t="shared" si="3"/>
        <v>4.2999999999999989</v>
      </c>
      <c r="B36" s="1" t="s">
        <v>127</v>
      </c>
      <c r="C36" s="25">
        <v>79.726647796198947</v>
      </c>
      <c r="D36" s="25">
        <v>55.595288753799394</v>
      </c>
      <c r="E36" s="25">
        <v>67.597882295001227</v>
      </c>
    </row>
    <row r="37" spans="1:5" x14ac:dyDescent="0.25">
      <c r="A37" s="18">
        <f t="shared" si="3"/>
        <v>4.3999999999999986</v>
      </c>
      <c r="B37" s="1" t="s">
        <v>128</v>
      </c>
      <c r="C37" s="25">
        <v>0.28292440929256851</v>
      </c>
      <c r="D37" s="25">
        <v>0.26974205275183616</v>
      </c>
      <c r="E37" s="25">
        <v>0.1772557180259843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129</v>
      </c>
    </row>
    <row r="40" spans="1:5" x14ac:dyDescent="0.25">
      <c r="A40" s="18">
        <f>+A39+0.1</f>
        <v>5.0999999999999996</v>
      </c>
      <c r="B40" s="1" t="s">
        <v>130</v>
      </c>
      <c r="C40" s="25">
        <v>28.643207855973809</v>
      </c>
      <c r="D40" s="25">
        <v>31.196078431372545</v>
      </c>
      <c r="E40" s="25">
        <v>53.356707317073173</v>
      </c>
    </row>
    <row r="41" spans="1:5" x14ac:dyDescent="0.25">
      <c r="A41" s="18">
        <f t="shared" ref="A41:A44" si="4">+A40+0.1</f>
        <v>5.1999999999999993</v>
      </c>
      <c r="B41" s="3" t="s">
        <v>131</v>
      </c>
      <c r="C41">
        <v>6.11</v>
      </c>
      <c r="D41">
        <v>5.61</v>
      </c>
      <c r="E41">
        <v>3.28</v>
      </c>
    </row>
    <row r="42" spans="1:5" x14ac:dyDescent="0.25">
      <c r="A42" s="18">
        <f t="shared" si="4"/>
        <v>5.2999999999999989</v>
      </c>
      <c r="B42" s="1" t="s">
        <v>132</v>
      </c>
      <c r="C42">
        <f>175/3.85</f>
        <v>45.454545454545453</v>
      </c>
      <c r="D42">
        <f t="shared" ref="D42:E42" si="5">175/3.85</f>
        <v>45.454545454545453</v>
      </c>
      <c r="E42">
        <f t="shared" si="5"/>
        <v>45.454545454545453</v>
      </c>
    </row>
    <row r="43" spans="1:5" x14ac:dyDescent="0.25">
      <c r="A43" s="18">
        <f t="shared" si="4"/>
        <v>5.3999999999999986</v>
      </c>
      <c r="B43" s="3" t="s">
        <v>133</v>
      </c>
      <c r="C43" s="25">
        <v>0.3124822127430853</v>
      </c>
      <c r="D43" s="25">
        <v>0.37775565837141029</v>
      </c>
      <c r="E43" s="25">
        <v>0.37654767120949317</v>
      </c>
    </row>
    <row r="44" spans="1:5" x14ac:dyDescent="0.25">
      <c r="A44" s="18">
        <f t="shared" si="4"/>
        <v>5.4999999999999982</v>
      </c>
      <c r="B44" s="1" t="s">
        <v>134</v>
      </c>
      <c r="C44">
        <v>-14.870294480125848</v>
      </c>
      <c r="D44">
        <v>-15.279890156316011</v>
      </c>
      <c r="E44">
        <v>-24.526658654264864</v>
      </c>
    </row>
    <row r="45" spans="1:5" x14ac:dyDescent="0.25">
      <c r="A45" s="18"/>
      <c r="B45" s="3" t="s">
        <v>135</v>
      </c>
      <c r="C45" s="25">
        <v>0.91</v>
      </c>
      <c r="D45">
        <v>0.88</v>
      </c>
      <c r="E45">
        <v>2.62</v>
      </c>
    </row>
    <row r="46" spans="1:5" x14ac:dyDescent="0.25">
      <c r="A46" s="18">
        <f>+A44+0.1</f>
        <v>5.5999999999999979</v>
      </c>
      <c r="B46" s="1" t="s">
        <v>136</v>
      </c>
      <c r="C46" s="25">
        <f>0.91/175.01</f>
        <v>5.1997028741214788E-3</v>
      </c>
      <c r="D46" s="25">
        <f>D45/175</f>
        <v>5.0285714285714283E-3</v>
      </c>
      <c r="E46" s="25">
        <f>E45/175</f>
        <v>1.4971428571428571E-2</v>
      </c>
    </row>
    <row r="47" spans="1:5" x14ac:dyDescent="0.25">
      <c r="A47" s="18">
        <f t="shared" ref="A47:A50" si="6">+A45+0.1</f>
        <v>0.1</v>
      </c>
      <c r="B47" s="1" t="s">
        <v>137</v>
      </c>
      <c r="C47" s="25">
        <v>1467.6911764705883</v>
      </c>
      <c r="D47" s="25">
        <v>1392.3529411764705</v>
      </c>
      <c r="E47" s="25">
        <v>844.27941176470586</v>
      </c>
    </row>
    <row r="48" spans="1:5" x14ac:dyDescent="0.25">
      <c r="A48" s="18">
        <f t="shared" si="6"/>
        <v>5.6999999999999975</v>
      </c>
      <c r="B48" s="1" t="s">
        <v>138</v>
      </c>
      <c r="C48" s="25">
        <v>2.8358382600850014</v>
      </c>
      <c r="D48" s="25">
        <v>3.0283215010141986</v>
      </c>
      <c r="E48" s="25">
        <v>3.2485720502638307</v>
      </c>
    </row>
    <row r="49" spans="1:5" x14ac:dyDescent="0.25">
      <c r="A49" s="18">
        <f t="shared" si="6"/>
        <v>0.2</v>
      </c>
      <c r="B49" s="1" t="s">
        <v>128</v>
      </c>
      <c r="C49" s="25">
        <v>0.28292440929256851</v>
      </c>
      <c r="D49" s="25">
        <v>0.26974205275183616</v>
      </c>
      <c r="E49" s="25">
        <v>0.1772557180259843</v>
      </c>
    </row>
    <row r="50" spans="1:5" x14ac:dyDescent="0.25">
      <c r="A50" s="18">
        <f t="shared" si="6"/>
        <v>5.7999999999999972</v>
      </c>
      <c r="B50" s="1" t="s">
        <v>139</v>
      </c>
      <c r="C50" s="25">
        <v>21.8</v>
      </c>
      <c r="D50" s="25">
        <v>22.09</v>
      </c>
      <c r="E50" s="25">
        <v>23.6</v>
      </c>
    </row>
    <row r="51" spans="1:5" x14ac:dyDescent="0.25">
      <c r="A51" s="18"/>
      <c r="B51" s="3" t="s">
        <v>140</v>
      </c>
      <c r="C51" s="25" t="s">
        <v>168</v>
      </c>
      <c r="D51" s="25" t="s">
        <v>169</v>
      </c>
      <c r="E51" s="25" t="s">
        <v>170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Richard Horsley</cp:lastModifiedBy>
  <cp:lastPrinted>2023-09-14T11:04:05Z</cp:lastPrinted>
  <dcterms:created xsi:type="dcterms:W3CDTF">2020-05-18T16:32:37Z</dcterms:created>
  <dcterms:modified xsi:type="dcterms:W3CDTF">2023-09-16T11:41:26Z</dcterms:modified>
</cp:coreProperties>
</file>