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2C35379B-F938-4FD7-9557-65CF6E688CF2}" xr6:coauthVersionLast="47" xr6:coauthVersionMax="47" xr10:uidLastSave="{00000000-0000-0000-0000-000000000000}"/>
  <bookViews>
    <workbookView xWindow="-108" yWindow="-108" windowWidth="23256" windowHeight="13896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4" l="1"/>
  <c r="C43" i="4"/>
  <c r="D43" i="4"/>
  <c r="E43" i="4"/>
  <c r="F43" i="4"/>
  <c r="G43" i="4"/>
  <c r="H43" i="4"/>
  <c r="I43" i="4"/>
  <c r="B35" i="4"/>
  <c r="B43" i="4" s="1"/>
  <c r="C23" i="4"/>
  <c r="C39" i="4" l="1"/>
  <c r="D39" i="4"/>
  <c r="E39" i="4"/>
  <c r="F39" i="4"/>
  <c r="G39" i="4"/>
  <c r="H39" i="4"/>
  <c r="I39" i="4"/>
  <c r="B39" i="4"/>
  <c r="D23" i="4"/>
  <c r="E23" i="4"/>
  <c r="F23" i="4"/>
  <c r="G23" i="4"/>
  <c r="H23" i="4"/>
  <c r="I23" i="4"/>
  <c r="C25" i="4"/>
  <c r="D25" i="4"/>
  <c r="E25" i="4"/>
  <c r="F25" i="4"/>
  <c r="G25" i="4"/>
  <c r="H25" i="4"/>
  <c r="I25" i="4"/>
  <c r="C32" i="4"/>
  <c r="D32" i="4"/>
  <c r="E32" i="4"/>
  <c r="F32" i="4"/>
  <c r="G32" i="4"/>
  <c r="H32" i="4"/>
  <c r="I32" i="4"/>
  <c r="B32" i="4"/>
  <c r="B31" i="4"/>
  <c r="B25" i="4"/>
  <c r="C22" i="4"/>
  <c r="D22" i="4"/>
  <c r="E22" i="4"/>
  <c r="F22" i="4"/>
  <c r="G22" i="4"/>
  <c r="H22" i="4"/>
  <c r="I22" i="4"/>
  <c r="B22" i="4"/>
  <c r="D66" i="4"/>
  <c r="C68" i="4"/>
  <c r="D68" i="4"/>
  <c r="E68" i="4"/>
  <c r="F68" i="4"/>
  <c r="G68" i="4"/>
  <c r="H68" i="4"/>
  <c r="I68" i="4"/>
  <c r="B68" i="4"/>
  <c r="C67" i="4"/>
  <c r="D67" i="4"/>
  <c r="E67" i="4"/>
  <c r="F67" i="4"/>
  <c r="G67" i="4"/>
  <c r="H67" i="4"/>
  <c r="I67" i="4"/>
  <c r="B67" i="4"/>
  <c r="C66" i="4"/>
  <c r="E66" i="4"/>
  <c r="F66" i="4"/>
  <c r="G66" i="4"/>
  <c r="H66" i="4"/>
  <c r="I66" i="4"/>
  <c r="B66" i="4"/>
  <c r="C65" i="4"/>
  <c r="D65" i="4"/>
  <c r="E65" i="4"/>
  <c r="F65" i="4"/>
  <c r="G65" i="4"/>
  <c r="H65" i="4"/>
  <c r="I65" i="4"/>
  <c r="B65" i="4"/>
  <c r="B98" i="1"/>
  <c r="C51" i="4"/>
  <c r="D51" i="4"/>
  <c r="E51" i="4"/>
  <c r="F51" i="4"/>
  <c r="G51" i="4"/>
  <c r="H51" i="4"/>
  <c r="I51" i="4"/>
  <c r="B51" i="4"/>
  <c r="I57" i="4"/>
  <c r="I58" i="4" s="1"/>
  <c r="G57" i="4"/>
  <c r="H57" i="4"/>
  <c r="H58" i="4" s="1"/>
  <c r="F57" i="4"/>
  <c r="F58" i="4" s="1"/>
  <c r="E57" i="4"/>
  <c r="E58" i="4" s="1"/>
  <c r="D57" i="4"/>
  <c r="D58" i="4" s="1"/>
  <c r="C57" i="4"/>
  <c r="C58" i="4" s="1"/>
  <c r="B57" i="4"/>
  <c r="B58" i="4" s="1"/>
  <c r="G58" i="4"/>
  <c r="C56" i="4"/>
  <c r="D56" i="4"/>
  <c r="E56" i="4"/>
  <c r="F56" i="4"/>
  <c r="G56" i="4"/>
  <c r="H56" i="4"/>
  <c r="I56" i="4"/>
  <c r="B56" i="4"/>
  <c r="C63" i="4"/>
  <c r="D63" i="4"/>
  <c r="E63" i="4"/>
  <c r="F63" i="4"/>
  <c r="G63" i="4"/>
  <c r="H63" i="4"/>
  <c r="H64" i="4" s="1"/>
  <c r="I63" i="4"/>
  <c r="E64" i="4"/>
  <c r="C64" i="4"/>
  <c r="D64" i="4"/>
  <c r="B63" i="4"/>
  <c r="B64" i="4" s="1"/>
  <c r="F64" i="4"/>
  <c r="G64" i="4"/>
  <c r="I64" i="4"/>
  <c r="C62" i="4"/>
  <c r="D62" i="4"/>
  <c r="E62" i="4"/>
  <c r="F62" i="4"/>
  <c r="G62" i="4"/>
  <c r="H62" i="4"/>
  <c r="I62" i="4"/>
  <c r="B62" i="4"/>
  <c r="C60" i="4"/>
  <c r="D60" i="4"/>
  <c r="E60" i="4"/>
  <c r="F60" i="4"/>
  <c r="G60" i="4"/>
  <c r="H60" i="4"/>
  <c r="I60" i="4"/>
  <c r="B60" i="4"/>
  <c r="C59" i="4"/>
  <c r="D59" i="4"/>
  <c r="E59" i="4"/>
  <c r="F59" i="4"/>
  <c r="G59" i="4"/>
  <c r="H59" i="4"/>
  <c r="I59" i="4"/>
  <c r="B59" i="4"/>
  <c r="B55" i="4"/>
  <c r="C55" i="4"/>
  <c r="D55" i="4"/>
  <c r="E55" i="4"/>
  <c r="F55" i="4"/>
  <c r="G55" i="4"/>
  <c r="H55" i="4"/>
  <c r="I55" i="4"/>
  <c r="C16" i="4" l="1"/>
  <c r="D16" i="4"/>
  <c r="D19" i="4" s="1"/>
  <c r="E16" i="4"/>
  <c r="F16" i="4"/>
  <c r="G16" i="4"/>
  <c r="H16" i="4"/>
  <c r="I16" i="4"/>
  <c r="B16" i="4"/>
  <c r="I61" i="4"/>
  <c r="C61" i="4"/>
  <c r="D61" i="4"/>
  <c r="E61" i="4"/>
  <c r="F61" i="4"/>
  <c r="G61" i="4"/>
  <c r="H61" i="4"/>
  <c r="B61" i="4"/>
  <c r="G50" i="4"/>
  <c r="H50" i="4"/>
  <c r="I50" i="4"/>
  <c r="C50" i="4"/>
  <c r="D50" i="4"/>
  <c r="E50" i="4"/>
  <c r="F50" i="4"/>
  <c r="B50" i="4"/>
  <c r="G48" i="4"/>
  <c r="H48" i="4"/>
  <c r="I48" i="4"/>
  <c r="C48" i="4"/>
  <c r="D48" i="4"/>
  <c r="E48" i="4"/>
  <c r="F48" i="4"/>
  <c r="B48" i="4"/>
  <c r="C44" i="4"/>
  <c r="D44" i="4"/>
  <c r="H44" i="4"/>
  <c r="C42" i="4"/>
  <c r="D42" i="4"/>
  <c r="E42" i="4"/>
  <c r="F42" i="4"/>
  <c r="G42" i="4"/>
  <c r="H42" i="4"/>
  <c r="I42" i="4"/>
  <c r="B42" i="4"/>
  <c r="C40" i="4"/>
  <c r="D40" i="4"/>
  <c r="E40" i="4"/>
  <c r="F40" i="4"/>
  <c r="G40" i="4"/>
  <c r="H40" i="4"/>
  <c r="I40" i="4"/>
  <c r="B40" i="4"/>
  <c r="C41" i="4"/>
  <c r="D41" i="4"/>
  <c r="E41" i="4"/>
  <c r="F41" i="4"/>
  <c r="G41" i="4"/>
  <c r="H41" i="4"/>
  <c r="I41" i="4"/>
  <c r="B41" i="4"/>
  <c r="C36" i="4"/>
  <c r="D36" i="4"/>
  <c r="E36" i="4"/>
  <c r="F36" i="4"/>
  <c r="G36" i="4"/>
  <c r="H36" i="4"/>
  <c r="I36" i="4"/>
  <c r="C37" i="4"/>
  <c r="D37" i="4"/>
  <c r="E37" i="4"/>
  <c r="F37" i="4"/>
  <c r="G37" i="4"/>
  <c r="H37" i="4"/>
  <c r="I37" i="4"/>
  <c r="C38" i="4"/>
  <c r="D38" i="4"/>
  <c r="E38" i="4"/>
  <c r="F38" i="4"/>
  <c r="G38" i="4"/>
  <c r="H38" i="4"/>
  <c r="I38" i="4"/>
  <c r="C35" i="4"/>
  <c r="D35" i="4"/>
  <c r="E35" i="4"/>
  <c r="F35" i="4"/>
  <c r="G35" i="4"/>
  <c r="H35" i="4"/>
  <c r="I35" i="4"/>
  <c r="B38" i="4"/>
  <c r="B37" i="4"/>
  <c r="B36" i="4"/>
  <c r="C34" i="4"/>
  <c r="D34" i="4"/>
  <c r="E34" i="4"/>
  <c r="F34" i="4"/>
  <c r="G34" i="4"/>
  <c r="H34" i="4"/>
  <c r="I34" i="4"/>
  <c r="B34" i="4"/>
  <c r="C33" i="4"/>
  <c r="D33" i="4"/>
  <c r="E33" i="4"/>
  <c r="F33" i="4"/>
  <c r="G33" i="4"/>
  <c r="H33" i="4"/>
  <c r="I33" i="4"/>
  <c r="B33" i="4"/>
  <c r="C31" i="4"/>
  <c r="D31" i="4"/>
  <c r="E31" i="4"/>
  <c r="E44" i="4" s="1"/>
  <c r="F31" i="4"/>
  <c r="F44" i="4" s="1"/>
  <c r="G31" i="4"/>
  <c r="G44" i="4" s="1"/>
  <c r="H31" i="4"/>
  <c r="I31" i="4"/>
  <c r="I44" i="4" s="1"/>
  <c r="B44" i="4"/>
  <c r="B26" i="4"/>
  <c r="C30" i="4"/>
  <c r="D30" i="4"/>
  <c r="E30" i="4"/>
  <c r="F30" i="4"/>
  <c r="G30" i="4"/>
  <c r="H30" i="4"/>
  <c r="I30" i="4"/>
  <c r="B30" i="4"/>
  <c r="C29" i="4"/>
  <c r="D29" i="4"/>
  <c r="E29" i="4"/>
  <c r="F29" i="4"/>
  <c r="G29" i="4"/>
  <c r="H29" i="4"/>
  <c r="I29" i="4"/>
  <c r="B29" i="4"/>
  <c r="B28" i="4"/>
  <c r="C28" i="4"/>
  <c r="D28" i="4"/>
  <c r="E28" i="4"/>
  <c r="F28" i="4"/>
  <c r="G28" i="4"/>
  <c r="H28" i="4"/>
  <c r="I28" i="4"/>
  <c r="C27" i="4"/>
  <c r="D27" i="4"/>
  <c r="E27" i="4"/>
  <c r="F27" i="4"/>
  <c r="G27" i="4"/>
  <c r="H27" i="4"/>
  <c r="I27" i="4"/>
  <c r="B27" i="4"/>
  <c r="C26" i="4"/>
  <c r="D26" i="4"/>
  <c r="E26" i="4"/>
  <c r="F26" i="4"/>
  <c r="G26" i="4"/>
  <c r="H26" i="4"/>
  <c r="I26" i="4"/>
  <c r="C21" i="4"/>
  <c r="D21" i="4"/>
  <c r="E21" i="4"/>
  <c r="F21" i="4"/>
  <c r="G21" i="4"/>
  <c r="H21" i="4"/>
  <c r="I21" i="4"/>
  <c r="B21" i="4"/>
  <c r="B17" i="4"/>
  <c r="B19" i="4" s="1"/>
  <c r="C19" i="4"/>
  <c r="E19" i="4"/>
  <c r="F19" i="4"/>
  <c r="G19" i="4"/>
  <c r="H19" i="4"/>
  <c r="I19" i="4"/>
  <c r="D18" i="4"/>
  <c r="C17" i="4"/>
  <c r="D17" i="4"/>
  <c r="E18" i="4" s="1"/>
  <c r="E17" i="4"/>
  <c r="F18" i="4" s="1"/>
  <c r="F17" i="4"/>
  <c r="G17" i="4"/>
  <c r="H17" i="4"/>
  <c r="H18" i="4" s="1"/>
  <c r="I17" i="4"/>
  <c r="I18" i="4" s="1"/>
  <c r="G18" i="4"/>
  <c r="C15" i="4"/>
  <c r="D15" i="4"/>
  <c r="E15" i="4"/>
  <c r="F15" i="4"/>
  <c r="G15" i="4"/>
  <c r="H15" i="4"/>
  <c r="I15" i="4"/>
  <c r="B15" i="4"/>
  <c r="B10" i="1"/>
  <c r="C12" i="4"/>
  <c r="D12" i="4"/>
  <c r="E12" i="4"/>
  <c r="F12" i="4"/>
  <c r="G12" i="4"/>
  <c r="H12" i="4"/>
  <c r="I12" i="4"/>
  <c r="B12" i="4"/>
  <c r="C10" i="4"/>
  <c r="D10" i="4"/>
  <c r="E10" i="4"/>
  <c r="F10" i="4"/>
  <c r="G10" i="4"/>
  <c r="H10" i="4"/>
  <c r="I10" i="4"/>
  <c r="B10" i="4"/>
  <c r="C147" i="3"/>
  <c r="D147" i="3"/>
  <c r="E147" i="3"/>
  <c r="F147" i="3"/>
  <c r="G147" i="3"/>
  <c r="H147" i="3"/>
  <c r="I147" i="3"/>
  <c r="B147" i="3"/>
  <c r="C126" i="3"/>
  <c r="D126" i="3"/>
  <c r="E126" i="3"/>
  <c r="F126" i="3"/>
  <c r="G126" i="3"/>
  <c r="H126" i="3"/>
  <c r="I126" i="3"/>
  <c r="B126" i="3"/>
  <c r="C122" i="3"/>
  <c r="D122" i="3"/>
  <c r="E122" i="3"/>
  <c r="F122" i="3"/>
  <c r="G122" i="3"/>
  <c r="H122" i="3"/>
  <c r="I122" i="3"/>
  <c r="B122" i="3"/>
  <c r="I118" i="3"/>
  <c r="H118" i="3"/>
  <c r="G118" i="3"/>
  <c r="F118" i="3"/>
  <c r="E118" i="3"/>
  <c r="D118" i="3"/>
  <c r="C118" i="3"/>
  <c r="B118" i="3"/>
  <c r="C95" i="3"/>
  <c r="D95" i="3"/>
  <c r="E95" i="3"/>
  <c r="F95" i="3"/>
  <c r="G95" i="3"/>
  <c r="H95" i="3"/>
  <c r="I95" i="3"/>
  <c r="B95" i="3"/>
  <c r="D91" i="3"/>
  <c r="E91" i="3"/>
  <c r="F91" i="3"/>
  <c r="G91" i="3"/>
  <c r="H91" i="3"/>
  <c r="I91" i="3"/>
  <c r="C91" i="3"/>
  <c r="B91" i="3"/>
  <c r="C87" i="3"/>
  <c r="D87" i="3"/>
  <c r="E87" i="3"/>
  <c r="F87" i="3"/>
  <c r="G87" i="3"/>
  <c r="H87" i="3"/>
  <c r="I87" i="3"/>
  <c r="B87" i="3"/>
  <c r="C64" i="3"/>
  <c r="D64" i="3"/>
  <c r="E64" i="3"/>
  <c r="F64" i="3"/>
  <c r="G64" i="3"/>
  <c r="H64" i="3"/>
  <c r="I64" i="3"/>
  <c r="B64" i="3"/>
  <c r="C60" i="3"/>
  <c r="D60" i="3"/>
  <c r="E60" i="3"/>
  <c r="F60" i="3"/>
  <c r="G60" i="3"/>
  <c r="H60" i="3"/>
  <c r="I60" i="3"/>
  <c r="B60" i="3"/>
  <c r="C56" i="3"/>
  <c r="D56" i="3"/>
  <c r="E56" i="3"/>
  <c r="F56" i="3"/>
  <c r="G56" i="3"/>
  <c r="H56" i="3"/>
  <c r="I56" i="3"/>
  <c r="B56" i="3"/>
  <c r="C33" i="3"/>
  <c r="D33" i="3"/>
  <c r="E33" i="3"/>
  <c r="F33" i="3"/>
  <c r="G33" i="3"/>
  <c r="H33" i="3"/>
  <c r="I33" i="3"/>
  <c r="B33" i="3"/>
  <c r="C29" i="3"/>
  <c r="D29" i="3"/>
  <c r="E29" i="3"/>
  <c r="F29" i="3"/>
  <c r="G29" i="3"/>
  <c r="H29" i="3"/>
  <c r="I29" i="3"/>
  <c r="B29" i="3"/>
  <c r="C25" i="3"/>
  <c r="D25" i="3"/>
  <c r="E25" i="3"/>
  <c r="F25" i="3"/>
  <c r="G25" i="3"/>
  <c r="H25" i="3"/>
  <c r="I25" i="3"/>
  <c r="B25" i="3"/>
  <c r="I204" i="3"/>
  <c r="H204" i="3"/>
  <c r="G204" i="3"/>
  <c r="F204" i="3"/>
  <c r="F205" i="3" s="1"/>
  <c r="E204" i="3"/>
  <c r="D204" i="3"/>
  <c r="C204" i="3"/>
  <c r="B204" i="3"/>
  <c r="B205" i="3" s="1"/>
  <c r="I202" i="3"/>
  <c r="I201" i="3"/>
  <c r="I203" i="3" s="1"/>
  <c r="J203" i="3" s="1"/>
  <c r="K203" i="3" s="1"/>
  <c r="L203" i="3" s="1"/>
  <c r="M203" i="3" s="1"/>
  <c r="N203" i="3" s="1"/>
  <c r="H201" i="3"/>
  <c r="G201" i="3"/>
  <c r="F201" i="3"/>
  <c r="E201" i="3"/>
  <c r="D201" i="3"/>
  <c r="D203" i="3" s="1"/>
  <c r="C201" i="3"/>
  <c r="B201" i="3"/>
  <c r="I198" i="3"/>
  <c r="H198" i="3"/>
  <c r="H200" i="3" s="1"/>
  <c r="G198" i="3"/>
  <c r="F198" i="3"/>
  <c r="E198" i="3"/>
  <c r="D198" i="3"/>
  <c r="C198" i="3"/>
  <c r="B198" i="3"/>
  <c r="H195" i="3"/>
  <c r="I194" i="3"/>
  <c r="H194" i="3"/>
  <c r="G194" i="3"/>
  <c r="F194" i="3"/>
  <c r="E194" i="3"/>
  <c r="D194" i="3"/>
  <c r="D197" i="3" s="1"/>
  <c r="C194" i="3"/>
  <c r="B194" i="3"/>
  <c r="B197" i="3" s="1"/>
  <c r="B191" i="3"/>
  <c r="I189" i="3"/>
  <c r="H189" i="3"/>
  <c r="G189" i="3"/>
  <c r="F189" i="3"/>
  <c r="E189" i="3"/>
  <c r="D189" i="3"/>
  <c r="C189" i="3"/>
  <c r="B189" i="3"/>
  <c r="N188" i="3"/>
  <c r="M188" i="3"/>
  <c r="L188" i="3"/>
  <c r="K188" i="3"/>
  <c r="J188" i="3"/>
  <c r="D188" i="3"/>
  <c r="D190" i="3" s="1"/>
  <c r="I187" i="3"/>
  <c r="J187" i="3" s="1"/>
  <c r="H187" i="3"/>
  <c r="G187" i="3"/>
  <c r="F187" i="3"/>
  <c r="F188" i="3" s="1"/>
  <c r="E187" i="3"/>
  <c r="D187" i="3"/>
  <c r="E188" i="3" s="1"/>
  <c r="E190" i="3" s="1"/>
  <c r="C187" i="3"/>
  <c r="B187" i="3"/>
  <c r="B206" i="3" s="1"/>
  <c r="A186" i="3"/>
  <c r="E184" i="3"/>
  <c r="I183" i="3"/>
  <c r="I184" i="3" s="1"/>
  <c r="H183" i="3"/>
  <c r="G183" i="3"/>
  <c r="F183" i="3"/>
  <c r="F184" i="3" s="1"/>
  <c r="E183" i="3"/>
  <c r="D183" i="3"/>
  <c r="C183" i="3"/>
  <c r="B183" i="3"/>
  <c r="B184" i="3" s="1"/>
  <c r="E181" i="3"/>
  <c r="I180" i="3"/>
  <c r="H180" i="3"/>
  <c r="G180" i="3"/>
  <c r="F180" i="3"/>
  <c r="F181" i="3" s="1"/>
  <c r="E180" i="3"/>
  <c r="D180" i="3"/>
  <c r="C180" i="3"/>
  <c r="B180" i="3"/>
  <c r="I177" i="3"/>
  <c r="H177" i="3"/>
  <c r="G177" i="3"/>
  <c r="F177" i="3"/>
  <c r="E177" i="3"/>
  <c r="D177" i="3"/>
  <c r="C177" i="3"/>
  <c r="C179" i="3" s="1"/>
  <c r="B177" i="3"/>
  <c r="I173" i="3"/>
  <c r="I176" i="3" s="1"/>
  <c r="J176" i="3" s="1"/>
  <c r="K176" i="3" s="1"/>
  <c r="L176" i="3" s="1"/>
  <c r="M176" i="3" s="1"/>
  <c r="N176" i="3" s="1"/>
  <c r="H173" i="3"/>
  <c r="G173" i="3"/>
  <c r="F173" i="3"/>
  <c r="E173" i="3"/>
  <c r="E176" i="3" s="1"/>
  <c r="D173" i="3"/>
  <c r="D175" i="3" s="1"/>
  <c r="C173" i="3"/>
  <c r="D174" i="3" s="1"/>
  <c r="B173" i="3"/>
  <c r="B174" i="3" s="1"/>
  <c r="I168" i="3"/>
  <c r="H168" i="3"/>
  <c r="G168" i="3"/>
  <c r="F168" i="3"/>
  <c r="E168" i="3"/>
  <c r="D168" i="3"/>
  <c r="C168" i="3"/>
  <c r="B168" i="3"/>
  <c r="N167" i="3"/>
  <c r="M167" i="3"/>
  <c r="L167" i="3"/>
  <c r="K167" i="3"/>
  <c r="J167" i="3"/>
  <c r="I166" i="3"/>
  <c r="J166" i="3" s="1"/>
  <c r="H166" i="3"/>
  <c r="G166" i="3"/>
  <c r="F166" i="3"/>
  <c r="E166" i="3"/>
  <c r="D166" i="3"/>
  <c r="C166" i="3"/>
  <c r="B166" i="3"/>
  <c r="B175" i="3" s="1"/>
  <c r="A165" i="3"/>
  <c r="G164" i="3"/>
  <c r="I162" i="3"/>
  <c r="H162" i="3"/>
  <c r="H163" i="3" s="1"/>
  <c r="G162" i="3"/>
  <c r="F162" i="3"/>
  <c r="E162" i="3"/>
  <c r="D162" i="3"/>
  <c r="C162" i="3"/>
  <c r="C164" i="3" s="1"/>
  <c r="B162" i="3"/>
  <c r="B163" i="3" s="1"/>
  <c r="I159" i="3"/>
  <c r="H159" i="3"/>
  <c r="G159" i="3"/>
  <c r="G160" i="3" s="1"/>
  <c r="F159" i="3"/>
  <c r="E159" i="3"/>
  <c r="D159" i="3"/>
  <c r="C159" i="3"/>
  <c r="C160" i="3" s="1"/>
  <c r="B159" i="3"/>
  <c r="B160" i="3" s="1"/>
  <c r="B158" i="3"/>
  <c r="I156" i="3"/>
  <c r="H156" i="3"/>
  <c r="G156" i="3"/>
  <c r="G149" i="3" s="1"/>
  <c r="F156" i="3"/>
  <c r="E156" i="3"/>
  <c r="D156" i="3"/>
  <c r="C156" i="3"/>
  <c r="C158" i="3" s="1"/>
  <c r="B156" i="3"/>
  <c r="G155" i="3"/>
  <c r="D154" i="3"/>
  <c r="I152" i="3"/>
  <c r="H152" i="3"/>
  <c r="G152" i="3"/>
  <c r="F152" i="3"/>
  <c r="G153" i="3" s="1"/>
  <c r="E152" i="3"/>
  <c r="D152" i="3"/>
  <c r="C152" i="3"/>
  <c r="C153" i="3" s="1"/>
  <c r="B152" i="3"/>
  <c r="B153" i="3" s="1"/>
  <c r="H149" i="3"/>
  <c r="N146" i="3"/>
  <c r="M146" i="3"/>
  <c r="L146" i="3"/>
  <c r="K146" i="3"/>
  <c r="J146" i="3"/>
  <c r="I145" i="3"/>
  <c r="H145" i="3"/>
  <c r="G145" i="3"/>
  <c r="F145" i="3"/>
  <c r="E145" i="3"/>
  <c r="D145" i="3"/>
  <c r="C145" i="3"/>
  <c r="B145" i="3"/>
  <c r="C146" i="3" s="1"/>
  <c r="A144" i="3"/>
  <c r="I141" i="3"/>
  <c r="H141" i="3"/>
  <c r="G141" i="3"/>
  <c r="F141" i="3"/>
  <c r="F142" i="3" s="1"/>
  <c r="E141" i="3"/>
  <c r="D141" i="3"/>
  <c r="E142" i="3" s="1"/>
  <c r="C141" i="3"/>
  <c r="B141" i="3"/>
  <c r="B142" i="3" s="1"/>
  <c r="I138" i="3"/>
  <c r="H138" i="3"/>
  <c r="G138" i="3"/>
  <c r="F138" i="3"/>
  <c r="E138" i="3"/>
  <c r="D138" i="3"/>
  <c r="C138" i="3"/>
  <c r="C139" i="3" s="1"/>
  <c r="B138" i="3"/>
  <c r="B139" i="3" s="1"/>
  <c r="I135" i="3"/>
  <c r="H135" i="3"/>
  <c r="I136" i="3" s="1"/>
  <c r="G135" i="3"/>
  <c r="F135" i="3"/>
  <c r="E135" i="3"/>
  <c r="F136" i="3" s="1"/>
  <c r="D135" i="3"/>
  <c r="C135" i="3"/>
  <c r="B135" i="3"/>
  <c r="I131" i="3"/>
  <c r="H131" i="3"/>
  <c r="H134" i="3" s="1"/>
  <c r="G131" i="3"/>
  <c r="F131" i="3"/>
  <c r="F132" i="3" s="1"/>
  <c r="E131" i="3"/>
  <c r="E134" i="3" s="1"/>
  <c r="D131" i="3"/>
  <c r="C131" i="3"/>
  <c r="B131" i="3"/>
  <c r="B132" i="3" s="1"/>
  <c r="N125" i="3"/>
  <c r="M125" i="3"/>
  <c r="L125" i="3"/>
  <c r="K125" i="3"/>
  <c r="J125" i="3"/>
  <c r="I124" i="3"/>
  <c r="H124" i="3"/>
  <c r="G124" i="3"/>
  <c r="F124" i="3"/>
  <c r="E124" i="3"/>
  <c r="D124" i="3"/>
  <c r="C124" i="3"/>
  <c r="B124" i="3"/>
  <c r="B125" i="3" s="1"/>
  <c r="B127" i="3" s="1"/>
  <c r="N121" i="3"/>
  <c r="M121" i="3"/>
  <c r="L121" i="3"/>
  <c r="K121" i="3"/>
  <c r="J121" i="3"/>
  <c r="I120" i="3"/>
  <c r="J120" i="3" s="1"/>
  <c r="H120" i="3"/>
  <c r="G120" i="3"/>
  <c r="F120" i="3"/>
  <c r="E120" i="3"/>
  <c r="D120" i="3"/>
  <c r="C120" i="3"/>
  <c r="B120" i="3"/>
  <c r="N117" i="3"/>
  <c r="M117" i="3"/>
  <c r="L117" i="3"/>
  <c r="K117" i="3"/>
  <c r="J117" i="3"/>
  <c r="I116" i="3"/>
  <c r="H116" i="3"/>
  <c r="G116" i="3"/>
  <c r="F116" i="3"/>
  <c r="E116" i="3"/>
  <c r="D116" i="3"/>
  <c r="C116" i="3"/>
  <c r="B116" i="3"/>
  <c r="A113" i="3"/>
  <c r="I110" i="3"/>
  <c r="H110" i="3"/>
  <c r="G110" i="3"/>
  <c r="F110" i="3"/>
  <c r="F111" i="3" s="1"/>
  <c r="E110" i="3"/>
  <c r="D110" i="3"/>
  <c r="C110" i="3"/>
  <c r="B110" i="3"/>
  <c r="B111" i="3" s="1"/>
  <c r="I107" i="3"/>
  <c r="H107" i="3"/>
  <c r="H108" i="3" s="1"/>
  <c r="G107" i="3"/>
  <c r="F107" i="3"/>
  <c r="E107" i="3"/>
  <c r="D107" i="3"/>
  <c r="C107" i="3"/>
  <c r="B107" i="3"/>
  <c r="I104" i="3"/>
  <c r="H104" i="3"/>
  <c r="G104" i="3"/>
  <c r="F104" i="3"/>
  <c r="F97" i="3" s="1"/>
  <c r="E104" i="3"/>
  <c r="D104" i="3"/>
  <c r="C104" i="3"/>
  <c r="B104" i="3"/>
  <c r="F101" i="3"/>
  <c r="I100" i="3"/>
  <c r="H100" i="3"/>
  <c r="G100" i="3"/>
  <c r="F100" i="3"/>
  <c r="E100" i="3"/>
  <c r="D100" i="3"/>
  <c r="C100" i="3"/>
  <c r="C8" i="3" s="1"/>
  <c r="B100" i="3"/>
  <c r="B101" i="3" s="1"/>
  <c r="G97" i="3"/>
  <c r="N94" i="3"/>
  <c r="M94" i="3"/>
  <c r="L94" i="3"/>
  <c r="K94" i="3"/>
  <c r="J94" i="3"/>
  <c r="G94" i="3"/>
  <c r="G96" i="3" s="1"/>
  <c r="I93" i="3"/>
  <c r="H93" i="3"/>
  <c r="G93" i="3"/>
  <c r="F93" i="3"/>
  <c r="E93" i="3"/>
  <c r="D93" i="3"/>
  <c r="D94" i="3" s="1"/>
  <c r="D96" i="3" s="1"/>
  <c r="C93" i="3"/>
  <c r="B93" i="3"/>
  <c r="N90" i="3"/>
  <c r="M90" i="3"/>
  <c r="L90" i="3"/>
  <c r="K90" i="3"/>
  <c r="J90" i="3"/>
  <c r="I89" i="3"/>
  <c r="I90" i="3" s="1"/>
  <c r="H89" i="3"/>
  <c r="G89" i="3"/>
  <c r="F89" i="3"/>
  <c r="E89" i="3"/>
  <c r="D89" i="3"/>
  <c r="E90" i="3" s="1"/>
  <c r="C89" i="3"/>
  <c r="B89" i="3"/>
  <c r="N86" i="3"/>
  <c r="M86" i="3"/>
  <c r="L86" i="3"/>
  <c r="K86" i="3"/>
  <c r="J86" i="3"/>
  <c r="H86" i="3"/>
  <c r="H88" i="3" s="1"/>
  <c r="G86" i="3"/>
  <c r="G88" i="3" s="1"/>
  <c r="F86" i="3"/>
  <c r="F88" i="3" s="1"/>
  <c r="I85" i="3"/>
  <c r="H85" i="3"/>
  <c r="H83" i="3" s="1"/>
  <c r="G85" i="3"/>
  <c r="F85" i="3"/>
  <c r="E85" i="3"/>
  <c r="D85" i="3"/>
  <c r="D83" i="3" s="1"/>
  <c r="C85" i="3"/>
  <c r="B85" i="3"/>
  <c r="B86" i="3" s="1"/>
  <c r="B88" i="3" s="1"/>
  <c r="A82" i="3"/>
  <c r="I79" i="3"/>
  <c r="H79" i="3"/>
  <c r="G79" i="3"/>
  <c r="F79" i="3"/>
  <c r="E79" i="3"/>
  <c r="D79" i="3"/>
  <c r="C79" i="3"/>
  <c r="B79" i="3"/>
  <c r="H77" i="3"/>
  <c r="I76" i="3"/>
  <c r="I77" i="3" s="1"/>
  <c r="H76" i="3"/>
  <c r="G76" i="3"/>
  <c r="F76" i="3"/>
  <c r="E76" i="3"/>
  <c r="D76" i="3"/>
  <c r="C76" i="3"/>
  <c r="B76" i="3"/>
  <c r="I73" i="3"/>
  <c r="H73" i="3"/>
  <c r="G73" i="3"/>
  <c r="F73" i="3"/>
  <c r="E73" i="3"/>
  <c r="D73" i="3"/>
  <c r="D74" i="3" s="1"/>
  <c r="C73" i="3"/>
  <c r="C74" i="3" s="1"/>
  <c r="B73" i="3"/>
  <c r="D70" i="3"/>
  <c r="I69" i="3"/>
  <c r="I72" i="3" s="1"/>
  <c r="J72" i="3" s="1"/>
  <c r="H69" i="3"/>
  <c r="G69" i="3"/>
  <c r="F69" i="3"/>
  <c r="E69" i="3"/>
  <c r="D69" i="3"/>
  <c r="C69" i="3"/>
  <c r="B69" i="3"/>
  <c r="B70" i="3" s="1"/>
  <c r="C66" i="3"/>
  <c r="N63" i="3"/>
  <c r="M63" i="3"/>
  <c r="L63" i="3"/>
  <c r="K63" i="3"/>
  <c r="J63" i="3"/>
  <c r="I62" i="3"/>
  <c r="J62" i="3" s="1"/>
  <c r="K62" i="3" s="1"/>
  <c r="L62" i="3" s="1"/>
  <c r="H62" i="3"/>
  <c r="G62" i="3"/>
  <c r="F62" i="3"/>
  <c r="E62" i="3"/>
  <c r="D62" i="3"/>
  <c r="D63" i="3" s="1"/>
  <c r="C62" i="3"/>
  <c r="B62" i="3"/>
  <c r="B63" i="3" s="1"/>
  <c r="N59" i="3"/>
  <c r="M59" i="3"/>
  <c r="L59" i="3"/>
  <c r="K59" i="3"/>
  <c r="J59" i="3"/>
  <c r="I58" i="3"/>
  <c r="J58" i="3" s="1"/>
  <c r="H58" i="3"/>
  <c r="G58" i="3"/>
  <c r="F58" i="3"/>
  <c r="F59" i="3" s="1"/>
  <c r="F61" i="3" s="1"/>
  <c r="E58" i="3"/>
  <c r="D58" i="3"/>
  <c r="E59" i="3" s="1"/>
  <c r="E61" i="3" s="1"/>
  <c r="C58" i="3"/>
  <c r="B58" i="3"/>
  <c r="B59" i="3" s="1"/>
  <c r="N55" i="3"/>
  <c r="M55" i="3"/>
  <c r="L55" i="3"/>
  <c r="K55" i="3"/>
  <c r="J55" i="3"/>
  <c r="I54" i="3"/>
  <c r="J54" i="3" s="1"/>
  <c r="H54" i="3"/>
  <c r="G54" i="3"/>
  <c r="F54" i="3"/>
  <c r="E54" i="3"/>
  <c r="D54" i="3"/>
  <c r="E55" i="3" s="1"/>
  <c r="E57" i="3" s="1"/>
  <c r="C54" i="3"/>
  <c r="D55" i="3" s="1"/>
  <c r="D57" i="3" s="1"/>
  <c r="B54" i="3"/>
  <c r="A51" i="3"/>
  <c r="I48" i="3"/>
  <c r="H48" i="3"/>
  <c r="G48" i="3"/>
  <c r="G49" i="3" s="1"/>
  <c r="F48" i="3"/>
  <c r="E48" i="3"/>
  <c r="D48" i="3"/>
  <c r="C48" i="3"/>
  <c r="B48" i="3"/>
  <c r="B49" i="3" s="1"/>
  <c r="I45" i="3"/>
  <c r="I46" i="3" s="1"/>
  <c r="H45" i="3"/>
  <c r="G45" i="3"/>
  <c r="F45" i="3"/>
  <c r="E45" i="3"/>
  <c r="E46" i="3" s="1"/>
  <c r="D45" i="3"/>
  <c r="C45" i="3"/>
  <c r="B45" i="3"/>
  <c r="I43" i="3"/>
  <c r="I42" i="3"/>
  <c r="H42" i="3"/>
  <c r="G42" i="3"/>
  <c r="F42" i="3"/>
  <c r="E42" i="3"/>
  <c r="D42" i="3"/>
  <c r="C42" i="3"/>
  <c r="B42" i="3"/>
  <c r="B35" i="3" s="1"/>
  <c r="I38" i="3"/>
  <c r="H38" i="3"/>
  <c r="G38" i="3"/>
  <c r="F38" i="3"/>
  <c r="E38" i="3"/>
  <c r="D38" i="3"/>
  <c r="D8" i="3" s="1"/>
  <c r="D6" i="4" s="1"/>
  <c r="D47" i="4" s="1"/>
  <c r="C38" i="3"/>
  <c r="B38" i="3"/>
  <c r="B41" i="3" s="1"/>
  <c r="K34" i="3"/>
  <c r="L34" i="3" s="1"/>
  <c r="M34" i="3" s="1"/>
  <c r="N34" i="3" s="1"/>
  <c r="L33" i="3"/>
  <c r="K33" i="3"/>
  <c r="J32" i="3"/>
  <c r="H32" i="3"/>
  <c r="I31" i="3"/>
  <c r="J31" i="3" s="1"/>
  <c r="H31" i="3"/>
  <c r="G31" i="3"/>
  <c r="F31" i="3"/>
  <c r="E31" i="3"/>
  <c r="D31" i="3"/>
  <c r="D32" i="3" s="1"/>
  <c r="D34" i="3" s="1"/>
  <c r="C31" i="3"/>
  <c r="B31" i="3"/>
  <c r="B32" i="3" s="1"/>
  <c r="B34" i="3" s="1"/>
  <c r="M30" i="3"/>
  <c r="N30" i="3" s="1"/>
  <c r="L30" i="3"/>
  <c r="K30" i="3"/>
  <c r="M29" i="3"/>
  <c r="M28" i="3" s="1"/>
  <c r="K29" i="3"/>
  <c r="L29" i="3" s="1"/>
  <c r="L28" i="3" s="1"/>
  <c r="J28" i="3"/>
  <c r="J27" i="3"/>
  <c r="I27" i="3"/>
  <c r="H27" i="3"/>
  <c r="I28" i="3" s="1"/>
  <c r="G27" i="3"/>
  <c r="F27" i="3"/>
  <c r="E27" i="3"/>
  <c r="D27" i="3"/>
  <c r="C27" i="3"/>
  <c r="B27" i="3"/>
  <c r="B21" i="3" s="1"/>
  <c r="K26" i="3"/>
  <c r="L26" i="3" s="1"/>
  <c r="K25" i="3"/>
  <c r="L25" i="3" s="1"/>
  <c r="M25" i="3" s="1"/>
  <c r="K24" i="3"/>
  <c r="J24" i="3"/>
  <c r="I23" i="3"/>
  <c r="H23" i="3"/>
  <c r="G23" i="3"/>
  <c r="G24" i="3" s="1"/>
  <c r="F23" i="3"/>
  <c r="E23" i="3"/>
  <c r="D23" i="3"/>
  <c r="C23" i="3"/>
  <c r="B23" i="3"/>
  <c r="B24" i="3" s="1"/>
  <c r="C21" i="3"/>
  <c r="A20" i="3"/>
  <c r="H14" i="3"/>
  <c r="H52" i="4" s="1"/>
  <c r="J1" i="3"/>
  <c r="K1" i="3" s="1"/>
  <c r="L1" i="3" s="1"/>
  <c r="M1" i="3" s="1"/>
  <c r="N1" i="3" s="1"/>
  <c r="H1" i="3"/>
  <c r="G1" i="3" s="1"/>
  <c r="F1" i="3" s="1"/>
  <c r="E1" i="3"/>
  <c r="D1" i="3"/>
  <c r="C1" i="3"/>
  <c r="B1" i="3" s="1"/>
  <c r="C194" i="1"/>
  <c r="B194" i="1"/>
  <c r="C193" i="1"/>
  <c r="B193" i="1"/>
  <c r="C192" i="1"/>
  <c r="B192" i="1"/>
  <c r="C191" i="1"/>
  <c r="B191" i="1"/>
  <c r="C186" i="1"/>
  <c r="B186" i="1"/>
  <c r="C185" i="1"/>
  <c r="B185" i="1"/>
  <c r="C184" i="1"/>
  <c r="B184" i="1"/>
  <c r="C183" i="1"/>
  <c r="B183" i="1"/>
  <c r="I172" i="1"/>
  <c r="I175" i="1" s="1"/>
  <c r="I176" i="1" s="1"/>
  <c r="H172" i="1"/>
  <c r="H175" i="1" s="1"/>
  <c r="H176" i="1" s="1"/>
  <c r="G172" i="1"/>
  <c r="G175" i="1" s="1"/>
  <c r="G176" i="1" s="1"/>
  <c r="F172" i="1"/>
  <c r="F175" i="1" s="1"/>
  <c r="F176" i="1" s="1"/>
  <c r="E172" i="1"/>
  <c r="E175" i="1" s="1"/>
  <c r="E176" i="1" s="1"/>
  <c r="D172" i="1"/>
  <c r="D175" i="1" s="1"/>
  <c r="D176" i="1" s="1"/>
  <c r="C172" i="1"/>
  <c r="C175" i="1" s="1"/>
  <c r="C176" i="1" s="1"/>
  <c r="B170" i="1"/>
  <c r="B168" i="1"/>
  <c r="B172" i="1" s="1"/>
  <c r="B175" i="1" s="1"/>
  <c r="B176" i="1" s="1"/>
  <c r="I161" i="1"/>
  <c r="I163" i="1" s="1"/>
  <c r="H161" i="1"/>
  <c r="G161" i="1"/>
  <c r="F161" i="1"/>
  <c r="E161" i="1"/>
  <c r="D161" i="1"/>
  <c r="C161" i="1"/>
  <c r="B159" i="1"/>
  <c r="B157" i="1"/>
  <c r="B161" i="1" s="1"/>
  <c r="I150" i="1"/>
  <c r="I153" i="1" s="1"/>
  <c r="I154" i="1" s="1"/>
  <c r="H150" i="1"/>
  <c r="H153" i="1" s="1"/>
  <c r="H154" i="1" s="1"/>
  <c r="G150" i="1"/>
  <c r="G153" i="1" s="1"/>
  <c r="G154" i="1" s="1"/>
  <c r="F150" i="1"/>
  <c r="F153" i="1" s="1"/>
  <c r="F154" i="1" s="1"/>
  <c r="E150" i="1"/>
  <c r="E153" i="1" s="1"/>
  <c r="E154" i="1" s="1"/>
  <c r="D150" i="1"/>
  <c r="D153" i="1" s="1"/>
  <c r="D154" i="1" s="1"/>
  <c r="C150" i="1"/>
  <c r="C153" i="1" s="1"/>
  <c r="C154" i="1" s="1"/>
  <c r="B150" i="1"/>
  <c r="B153" i="1" s="1"/>
  <c r="B154" i="1" s="1"/>
  <c r="C148" i="1"/>
  <c r="B148" i="1"/>
  <c r="C146" i="1"/>
  <c r="B146" i="1"/>
  <c r="I139" i="1"/>
  <c r="I142" i="1" s="1"/>
  <c r="H139" i="1"/>
  <c r="H142" i="1" s="1"/>
  <c r="H143" i="1" s="1"/>
  <c r="G139" i="1"/>
  <c r="G142" i="1" s="1"/>
  <c r="F139" i="1"/>
  <c r="F142" i="1" s="1"/>
  <c r="E139" i="1"/>
  <c r="E142" i="1" s="1"/>
  <c r="E143" i="1" s="1"/>
  <c r="D139" i="1"/>
  <c r="D142" i="1" s="1"/>
  <c r="C139" i="1"/>
  <c r="C142" i="1" s="1"/>
  <c r="B137" i="1"/>
  <c r="B135" i="1"/>
  <c r="B139" i="1" s="1"/>
  <c r="B142" i="1" s="1"/>
  <c r="I123" i="1"/>
  <c r="H123" i="1"/>
  <c r="G123" i="1"/>
  <c r="F123" i="1"/>
  <c r="E123" i="1"/>
  <c r="D123" i="1"/>
  <c r="C123" i="1"/>
  <c r="B123" i="1"/>
  <c r="I119" i="1"/>
  <c r="H119" i="1"/>
  <c r="G119" i="1"/>
  <c r="F119" i="1"/>
  <c r="E119" i="1"/>
  <c r="D119" i="1"/>
  <c r="C119" i="1"/>
  <c r="B119" i="1"/>
  <c r="I115" i="1"/>
  <c r="H115" i="1"/>
  <c r="G115" i="1"/>
  <c r="F115" i="1"/>
  <c r="E115" i="1"/>
  <c r="D115" i="1"/>
  <c r="C115" i="1"/>
  <c r="B115" i="1"/>
  <c r="I111" i="1"/>
  <c r="I128" i="1" s="1"/>
  <c r="I131" i="1" s="1"/>
  <c r="I132" i="1" s="1"/>
  <c r="H111" i="1"/>
  <c r="H128" i="1" s="1"/>
  <c r="H131" i="1" s="1"/>
  <c r="H132" i="1" s="1"/>
  <c r="G111" i="1"/>
  <c r="G128" i="1" s="1"/>
  <c r="G131" i="1" s="1"/>
  <c r="G132" i="1" s="1"/>
  <c r="F111" i="1"/>
  <c r="F128" i="1" s="1"/>
  <c r="F131" i="1" s="1"/>
  <c r="F132" i="1" s="1"/>
  <c r="E111" i="1"/>
  <c r="E128" i="1" s="1"/>
  <c r="E131" i="1" s="1"/>
  <c r="E132" i="1" s="1"/>
  <c r="D111" i="1"/>
  <c r="D128" i="1" s="1"/>
  <c r="D131" i="1" s="1"/>
  <c r="D132" i="1" s="1"/>
  <c r="C111" i="1"/>
  <c r="C128" i="1" s="1"/>
  <c r="C131" i="1" s="1"/>
  <c r="C132" i="1" s="1"/>
  <c r="B111" i="1"/>
  <c r="B128" i="1" s="1"/>
  <c r="B131" i="1" s="1"/>
  <c r="B132" i="1" s="1"/>
  <c r="I96" i="1"/>
  <c r="H96" i="1"/>
  <c r="G96" i="1"/>
  <c r="F96" i="1"/>
  <c r="E96" i="1"/>
  <c r="D96" i="1"/>
  <c r="C96" i="1"/>
  <c r="B96" i="1"/>
  <c r="I85" i="1"/>
  <c r="H85" i="1"/>
  <c r="G85" i="1"/>
  <c r="F85" i="1"/>
  <c r="E85" i="1"/>
  <c r="D85" i="1"/>
  <c r="C85" i="1"/>
  <c r="B85" i="1"/>
  <c r="I58" i="1"/>
  <c r="I59" i="1" s="1"/>
  <c r="I60" i="1" s="1"/>
  <c r="H58" i="1"/>
  <c r="H59" i="1" s="1"/>
  <c r="G58" i="1"/>
  <c r="G59" i="1" s="1"/>
  <c r="F58" i="1"/>
  <c r="F59" i="1" s="1"/>
  <c r="E58" i="1"/>
  <c r="E59" i="1" s="1"/>
  <c r="D58" i="1"/>
  <c r="D59" i="1" s="1"/>
  <c r="C58" i="1"/>
  <c r="C59" i="1" s="1"/>
  <c r="B58" i="1"/>
  <c r="B59" i="1" s="1"/>
  <c r="B60" i="1" s="1"/>
  <c r="I45" i="1"/>
  <c r="H45" i="1"/>
  <c r="G45" i="1"/>
  <c r="F45" i="1"/>
  <c r="E45" i="1"/>
  <c r="D45" i="1"/>
  <c r="C45" i="1"/>
  <c r="B45" i="1"/>
  <c r="I30" i="1"/>
  <c r="I36" i="1" s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7" i="1"/>
  <c r="H7" i="1"/>
  <c r="G7" i="1"/>
  <c r="F7" i="1"/>
  <c r="E7" i="1"/>
  <c r="D7" i="1"/>
  <c r="C7" i="1"/>
  <c r="B7" i="1"/>
  <c r="I4" i="1"/>
  <c r="I10" i="1" s="1"/>
  <c r="I12" i="1" s="1"/>
  <c r="H4" i="1"/>
  <c r="H10" i="1" s="1"/>
  <c r="H12" i="1" s="1"/>
  <c r="G4" i="1"/>
  <c r="G10" i="1" s="1"/>
  <c r="G12" i="1" s="1"/>
  <c r="F4" i="1"/>
  <c r="F10" i="1" s="1"/>
  <c r="F12" i="1" s="1"/>
  <c r="E4" i="1"/>
  <c r="E10" i="1" s="1"/>
  <c r="E12" i="1" s="1"/>
  <c r="D4" i="1"/>
  <c r="D10" i="1" s="1"/>
  <c r="D12" i="1" s="1"/>
  <c r="C4" i="1"/>
  <c r="C10" i="1" s="1"/>
  <c r="C12" i="1" s="1"/>
  <c r="B4" i="1"/>
  <c r="B12" i="1" s="1"/>
  <c r="H1" i="1"/>
  <c r="G1" i="1" s="1"/>
  <c r="F1" i="1" s="1"/>
  <c r="E1" i="1" s="1"/>
  <c r="D1" i="1" s="1"/>
  <c r="C1" i="1" s="1"/>
  <c r="B1" i="1" s="1"/>
  <c r="G39" i="3" l="1"/>
  <c r="F94" i="3"/>
  <c r="F96" i="3" s="1"/>
  <c r="B103" i="3"/>
  <c r="B8" i="3"/>
  <c r="C24" i="3"/>
  <c r="C26" i="3" s="1"/>
  <c r="H8" i="3"/>
  <c r="H6" i="4" s="1"/>
  <c r="H47" i="4" s="1"/>
  <c r="C72" i="3"/>
  <c r="B72" i="3"/>
  <c r="H66" i="3"/>
  <c r="H68" i="3" s="1"/>
  <c r="G8" i="3"/>
  <c r="G6" i="4" s="1"/>
  <c r="G47" i="4" s="1"/>
  <c r="B164" i="3"/>
  <c r="G179" i="3"/>
  <c r="E28" i="3"/>
  <c r="F49" i="3"/>
  <c r="D21" i="3"/>
  <c r="D47" i="3" s="1"/>
  <c r="D66" i="3"/>
  <c r="D67" i="3" s="1"/>
  <c r="F125" i="3"/>
  <c r="F127" i="3" s="1"/>
  <c r="B66" i="3"/>
  <c r="B67" i="3" s="1"/>
  <c r="I94" i="3"/>
  <c r="I96" i="3" s="1"/>
  <c r="F103" i="3"/>
  <c r="D105" i="3"/>
  <c r="C17" i="3"/>
  <c r="C18" i="3" s="1"/>
  <c r="E128" i="3"/>
  <c r="F139" i="3"/>
  <c r="D153" i="3"/>
  <c r="I158" i="3"/>
  <c r="J158" i="3" s="1"/>
  <c r="K158" i="3" s="1"/>
  <c r="L158" i="3" s="1"/>
  <c r="M158" i="3" s="1"/>
  <c r="N158" i="3" s="1"/>
  <c r="H167" i="3"/>
  <c r="H185" i="3"/>
  <c r="C43" i="3"/>
  <c r="F66" i="3"/>
  <c r="E111" i="3"/>
  <c r="G128" i="3"/>
  <c r="G130" i="3" s="1"/>
  <c r="G157" i="3"/>
  <c r="I205" i="3"/>
  <c r="C205" i="3"/>
  <c r="D35" i="3"/>
  <c r="B97" i="3"/>
  <c r="B98" i="3" s="1"/>
  <c r="C114" i="3"/>
  <c r="C140" i="3" s="1"/>
  <c r="F74" i="3"/>
  <c r="E94" i="3"/>
  <c r="E96" i="3" s="1"/>
  <c r="H105" i="3"/>
  <c r="E117" i="3"/>
  <c r="E119" i="3" s="1"/>
  <c r="I128" i="3"/>
  <c r="I139" i="3"/>
  <c r="C149" i="3"/>
  <c r="C151" i="3" s="1"/>
  <c r="D170" i="3"/>
  <c r="C197" i="3"/>
  <c r="I134" i="3"/>
  <c r="J134" i="3" s="1"/>
  <c r="K134" i="3" s="1"/>
  <c r="L134" i="3" s="1"/>
  <c r="M134" i="3" s="1"/>
  <c r="N134" i="3" s="1"/>
  <c r="E149" i="3"/>
  <c r="E151" i="3" s="1"/>
  <c r="D185" i="3"/>
  <c r="I188" i="3"/>
  <c r="I190" i="3" s="1"/>
  <c r="H199" i="3"/>
  <c r="H202" i="3"/>
  <c r="E39" i="3"/>
  <c r="E41" i="3"/>
  <c r="E35" i="3"/>
  <c r="E36" i="3" s="1"/>
  <c r="D108" i="3"/>
  <c r="D14" i="3"/>
  <c r="D52" i="4" s="1"/>
  <c r="B193" i="3"/>
  <c r="B192" i="3"/>
  <c r="F28" i="3"/>
  <c r="F30" i="3" s="1"/>
  <c r="J89" i="3"/>
  <c r="K89" i="3" s="1"/>
  <c r="D181" i="3"/>
  <c r="C182" i="3"/>
  <c r="I14" i="3"/>
  <c r="I52" i="4" s="1"/>
  <c r="I39" i="3"/>
  <c r="I41" i="3"/>
  <c r="J41" i="3" s="1"/>
  <c r="K41" i="3" s="1"/>
  <c r="H55" i="3"/>
  <c r="H57" i="3" s="1"/>
  <c r="B40" i="3"/>
  <c r="D17" i="3"/>
  <c r="D18" i="3" s="1"/>
  <c r="C52" i="3"/>
  <c r="C78" i="3" s="1"/>
  <c r="F83" i="3"/>
  <c r="F112" i="3" s="1"/>
  <c r="F90" i="3"/>
  <c r="F92" i="3" s="1"/>
  <c r="D101" i="3"/>
  <c r="D103" i="3"/>
  <c r="G105" i="3"/>
  <c r="F117" i="3"/>
  <c r="F114" i="3"/>
  <c r="F143" i="3" s="1"/>
  <c r="E153" i="3"/>
  <c r="E154" i="3"/>
  <c r="H169" i="3"/>
  <c r="G74" i="3"/>
  <c r="G66" i="3"/>
  <c r="C178" i="3"/>
  <c r="B179" i="3"/>
  <c r="B170" i="3"/>
  <c r="F32" i="3"/>
  <c r="F34" i="3" s="1"/>
  <c r="G32" i="3"/>
  <c r="G34" i="3" s="1"/>
  <c r="B14" i="3"/>
  <c r="B52" i="4" s="1"/>
  <c r="B47" i="3"/>
  <c r="F121" i="3"/>
  <c r="F123" i="3" s="1"/>
  <c r="E121" i="3"/>
  <c r="F157" i="3"/>
  <c r="G139" i="3"/>
  <c r="C161" i="3"/>
  <c r="G200" i="3"/>
  <c r="G199" i="3"/>
  <c r="G191" i="3"/>
  <c r="G193" i="3" s="1"/>
  <c r="F24" i="3"/>
  <c r="F26" i="3" s="1"/>
  <c r="H74" i="3"/>
  <c r="C125" i="3"/>
  <c r="C127" i="3" s="1"/>
  <c r="B17" i="3"/>
  <c r="B18" i="3" s="1"/>
  <c r="B39" i="3"/>
  <c r="F46" i="3"/>
  <c r="C63" i="3"/>
  <c r="C65" i="3" s="1"/>
  <c r="D41" i="3"/>
  <c r="C59" i="3"/>
  <c r="C61" i="3" s="1"/>
  <c r="I80" i="3"/>
  <c r="F134" i="3"/>
  <c r="H164" i="3"/>
  <c r="E164" i="3"/>
  <c r="J180" i="3"/>
  <c r="J181" i="3" s="1"/>
  <c r="C174" i="3"/>
  <c r="C175" i="3"/>
  <c r="I185" i="3"/>
  <c r="J185" i="3" s="1"/>
  <c r="K185" i="3" s="1"/>
  <c r="L185" i="3" s="1"/>
  <c r="M185" i="3" s="1"/>
  <c r="N185" i="3" s="1"/>
  <c r="C200" i="3"/>
  <c r="B203" i="3"/>
  <c r="G205" i="3"/>
  <c r="G197" i="3"/>
  <c r="C9" i="3"/>
  <c r="C6" i="4"/>
  <c r="C47" i="4" s="1"/>
  <c r="B178" i="3"/>
  <c r="F39" i="3"/>
  <c r="B46" i="3"/>
  <c r="I149" i="3"/>
  <c r="I151" i="3" s="1"/>
  <c r="J151" i="3" s="1"/>
  <c r="K151" i="3" s="1"/>
  <c r="L151" i="3" s="1"/>
  <c r="M151" i="3" s="1"/>
  <c r="N151" i="3" s="1"/>
  <c r="I154" i="3"/>
  <c r="D178" i="3"/>
  <c r="C188" i="3"/>
  <c r="C190" i="3" s="1"/>
  <c r="I195" i="3"/>
  <c r="I196" i="3"/>
  <c r="I197" i="3"/>
  <c r="J197" i="3" s="1"/>
  <c r="K197" i="3" s="1"/>
  <c r="L197" i="3" s="1"/>
  <c r="M197" i="3" s="1"/>
  <c r="N197" i="3" s="1"/>
  <c r="E43" i="3"/>
  <c r="I55" i="3"/>
  <c r="I57" i="3" s="1"/>
  <c r="D176" i="3"/>
  <c r="G181" i="3"/>
  <c r="H114" i="3"/>
  <c r="H140" i="3" s="1"/>
  <c r="J145" i="3"/>
  <c r="K145" i="3" s="1"/>
  <c r="H150" i="3"/>
  <c r="B185" i="3"/>
  <c r="B167" i="3"/>
  <c r="B169" i="3" s="1"/>
  <c r="H182" i="3"/>
  <c r="D196" i="3"/>
  <c r="F190" i="3"/>
  <c r="G21" i="3"/>
  <c r="G44" i="3" s="1"/>
  <c r="H28" i="3"/>
  <c r="H30" i="3" s="1"/>
  <c r="D52" i="3"/>
  <c r="D78" i="3" s="1"/>
  <c r="E63" i="3"/>
  <c r="E65" i="3" s="1"/>
  <c r="G72" i="3"/>
  <c r="B74" i="3"/>
  <c r="D77" i="3"/>
  <c r="B80" i="3"/>
  <c r="D97" i="3"/>
  <c r="D125" i="3"/>
  <c r="D127" i="3" s="1"/>
  <c r="F158" i="3"/>
  <c r="F161" i="3"/>
  <c r="C163" i="3"/>
  <c r="D163" i="3"/>
  <c r="C167" i="3"/>
  <c r="C169" i="3" s="1"/>
  <c r="D167" i="3"/>
  <c r="D169" i="3" s="1"/>
  <c r="I175" i="3"/>
  <c r="E178" i="3"/>
  <c r="I182" i="3"/>
  <c r="J182" i="3" s="1"/>
  <c r="K182" i="3" s="1"/>
  <c r="L182" i="3" s="1"/>
  <c r="M182" i="3" s="1"/>
  <c r="N182" i="3" s="1"/>
  <c r="H191" i="3"/>
  <c r="E202" i="3"/>
  <c r="K58" i="3"/>
  <c r="L58" i="3" s="1"/>
  <c r="M58" i="3" s="1"/>
  <c r="N58" i="3" s="1"/>
  <c r="I108" i="3"/>
  <c r="G111" i="3"/>
  <c r="D117" i="3"/>
  <c r="D119" i="3" s="1"/>
  <c r="D121" i="3"/>
  <c r="D123" i="3" s="1"/>
  <c r="H151" i="3"/>
  <c r="H155" i="3"/>
  <c r="B155" i="3"/>
  <c r="H157" i="3"/>
  <c r="D182" i="3"/>
  <c r="E170" i="3"/>
  <c r="E172" i="3" s="1"/>
  <c r="B176" i="3"/>
  <c r="F178" i="3"/>
  <c r="H197" i="3"/>
  <c r="F203" i="3"/>
  <c r="H52" i="3"/>
  <c r="H71" i="3" s="1"/>
  <c r="I17" i="3"/>
  <c r="F146" i="3"/>
  <c r="F148" i="3" s="1"/>
  <c r="B149" i="3"/>
  <c r="B151" i="3" s="1"/>
  <c r="B157" i="3"/>
  <c r="H179" i="3"/>
  <c r="I181" i="3"/>
  <c r="H188" i="3"/>
  <c r="H190" i="3" s="1"/>
  <c r="D199" i="3"/>
  <c r="H203" i="3"/>
  <c r="C32" i="3"/>
  <c r="C34" i="3" s="1"/>
  <c r="F41" i="3"/>
  <c r="H63" i="3"/>
  <c r="H65" i="3" s="1"/>
  <c r="G125" i="3"/>
  <c r="G127" i="3" s="1"/>
  <c r="I132" i="3"/>
  <c r="E136" i="3"/>
  <c r="D28" i="3"/>
  <c r="D30" i="3" s="1"/>
  <c r="F35" i="3"/>
  <c r="F36" i="3" s="1"/>
  <c r="C70" i="3"/>
  <c r="F17" i="3"/>
  <c r="C103" i="3"/>
  <c r="E114" i="3"/>
  <c r="E133" i="3" s="1"/>
  <c r="G121" i="3"/>
  <c r="E139" i="3"/>
  <c r="G163" i="3"/>
  <c r="G182" i="3"/>
  <c r="E205" i="3"/>
  <c r="I92" i="3"/>
  <c r="E206" i="3"/>
  <c r="C18" i="4"/>
  <c r="B18" i="4"/>
  <c r="C148" i="3"/>
  <c r="G123" i="3"/>
  <c r="E123" i="3"/>
  <c r="F119" i="3"/>
  <c r="E92" i="3"/>
  <c r="B65" i="3"/>
  <c r="B61" i="3"/>
  <c r="H34" i="3"/>
  <c r="I30" i="3"/>
  <c r="G26" i="3"/>
  <c r="B26" i="3"/>
  <c r="K72" i="3"/>
  <c r="M26" i="3"/>
  <c r="N26" i="3" s="1"/>
  <c r="L24" i="3"/>
  <c r="H78" i="3"/>
  <c r="B50" i="3"/>
  <c r="B22" i="3"/>
  <c r="I15" i="3"/>
  <c r="C46" i="3"/>
  <c r="C47" i="3"/>
  <c r="C14" i="3"/>
  <c r="C52" i="4" s="1"/>
  <c r="K54" i="3"/>
  <c r="J52" i="3"/>
  <c r="F197" i="3"/>
  <c r="F195" i="3"/>
  <c r="F196" i="3"/>
  <c r="D9" i="3"/>
  <c r="I105" i="3"/>
  <c r="I97" i="3"/>
  <c r="H49" i="3"/>
  <c r="H17" i="3"/>
  <c r="I49" i="3"/>
  <c r="H106" i="3"/>
  <c r="I24" i="3"/>
  <c r="I26" i="3" s="1"/>
  <c r="J23" i="3"/>
  <c r="N29" i="3"/>
  <c r="N28" i="3" s="1"/>
  <c r="M62" i="3"/>
  <c r="N62" i="3" s="1"/>
  <c r="N25" i="3"/>
  <c r="B28" i="3"/>
  <c r="B30" i="3" s="1"/>
  <c r="G41" i="3"/>
  <c r="D36" i="3"/>
  <c r="C67" i="3"/>
  <c r="F77" i="3"/>
  <c r="F14" i="3"/>
  <c r="F52" i="4" s="1"/>
  <c r="G77" i="3"/>
  <c r="F8" i="3"/>
  <c r="F6" i="4" s="1"/>
  <c r="F47" i="4" s="1"/>
  <c r="D22" i="3"/>
  <c r="E30" i="3"/>
  <c r="E32" i="3"/>
  <c r="E34" i="3" s="1"/>
  <c r="C50" i="3"/>
  <c r="C49" i="3"/>
  <c r="G52" i="3"/>
  <c r="G59" i="3"/>
  <c r="G61" i="3" s="1"/>
  <c r="D65" i="3"/>
  <c r="F70" i="3"/>
  <c r="E70" i="3"/>
  <c r="E8" i="3"/>
  <c r="E6" i="4" s="1"/>
  <c r="E47" i="4" s="1"/>
  <c r="E72" i="3"/>
  <c r="C86" i="3"/>
  <c r="C88" i="3" s="1"/>
  <c r="C83" i="3"/>
  <c r="C112" i="3" s="1"/>
  <c r="H90" i="3"/>
  <c r="H92" i="3" s="1"/>
  <c r="G90" i="3"/>
  <c r="G92" i="3" s="1"/>
  <c r="F99" i="3"/>
  <c r="B106" i="3"/>
  <c r="H109" i="3"/>
  <c r="H117" i="3"/>
  <c r="H119" i="3" s="1"/>
  <c r="G114" i="3"/>
  <c r="G133" i="3" s="1"/>
  <c r="G117" i="3"/>
  <c r="G119" i="3" s="1"/>
  <c r="E80" i="3"/>
  <c r="E17" i="3"/>
  <c r="C28" i="3"/>
  <c r="C30" i="3" s="1"/>
  <c r="D46" i="3"/>
  <c r="G98" i="3"/>
  <c r="C22" i="3"/>
  <c r="E21" i="3"/>
  <c r="E44" i="3" s="1"/>
  <c r="D24" i="3"/>
  <c r="D26" i="3" s="1"/>
  <c r="G28" i="3"/>
  <c r="G30" i="3" s="1"/>
  <c r="B36" i="3"/>
  <c r="B37" i="3"/>
  <c r="G35" i="3"/>
  <c r="H43" i="3"/>
  <c r="G43" i="3"/>
  <c r="D44" i="3"/>
  <c r="F55" i="3"/>
  <c r="F57" i="3" s="1"/>
  <c r="G55" i="3"/>
  <c r="G57" i="3" s="1"/>
  <c r="F52" i="3"/>
  <c r="F81" i="3" s="1"/>
  <c r="H21" i="3"/>
  <c r="H50" i="3" s="1"/>
  <c r="H24" i="3"/>
  <c r="H26" i="3" s="1"/>
  <c r="B44" i="3"/>
  <c r="F72" i="3"/>
  <c r="I160" i="3"/>
  <c r="I161" i="3"/>
  <c r="J161" i="3" s="1"/>
  <c r="K161" i="3" s="1"/>
  <c r="L161" i="3" s="1"/>
  <c r="M161" i="3" s="1"/>
  <c r="N161" i="3" s="1"/>
  <c r="G46" i="3"/>
  <c r="G47" i="3"/>
  <c r="H46" i="3"/>
  <c r="G14" i="3"/>
  <c r="G52" i="4" s="1"/>
  <c r="I59" i="3"/>
  <c r="I61" i="3" s="1"/>
  <c r="H59" i="3"/>
  <c r="H61" i="3" s="1"/>
  <c r="E14" i="3"/>
  <c r="E52" i="4" s="1"/>
  <c r="F21" i="3"/>
  <c r="F44" i="3" s="1"/>
  <c r="K32" i="3"/>
  <c r="C35" i="3"/>
  <c r="C41" i="3"/>
  <c r="C39" i="3"/>
  <c r="C40" i="3"/>
  <c r="G63" i="3"/>
  <c r="G65" i="3" s="1"/>
  <c r="F63" i="3"/>
  <c r="F65" i="3" s="1"/>
  <c r="C71" i="3"/>
  <c r="F80" i="3"/>
  <c r="G83" i="3"/>
  <c r="G109" i="3" s="1"/>
  <c r="B83" i="3"/>
  <c r="B109" i="3" s="1"/>
  <c r="B90" i="3"/>
  <c r="B92" i="3" s="1"/>
  <c r="L89" i="3"/>
  <c r="M89" i="3" s="1"/>
  <c r="N89" i="3" s="1"/>
  <c r="G101" i="3"/>
  <c r="G103" i="3"/>
  <c r="E97" i="3"/>
  <c r="E105" i="3"/>
  <c r="L32" i="3"/>
  <c r="M33" i="3"/>
  <c r="D43" i="3"/>
  <c r="C55" i="3"/>
  <c r="C57" i="3" s="1"/>
  <c r="B52" i="3"/>
  <c r="B55" i="3"/>
  <c r="B57" i="3" s="1"/>
  <c r="G9" i="3"/>
  <c r="H41" i="3"/>
  <c r="C44" i="3"/>
  <c r="I63" i="3"/>
  <c r="I65" i="3" s="1"/>
  <c r="I125" i="3"/>
  <c r="I127" i="3" s="1"/>
  <c r="J124" i="3"/>
  <c r="K124" i="3" s="1"/>
  <c r="L124" i="3" s="1"/>
  <c r="M124" i="3" s="1"/>
  <c r="N124" i="3" s="1"/>
  <c r="I21" i="3"/>
  <c r="I44" i="3" s="1"/>
  <c r="K31" i="3"/>
  <c r="L31" i="3" s="1"/>
  <c r="D39" i="3"/>
  <c r="D40" i="3"/>
  <c r="G17" i="3"/>
  <c r="I70" i="3"/>
  <c r="I8" i="3"/>
  <c r="I6" i="4" s="1"/>
  <c r="I47" i="4" s="1"/>
  <c r="E77" i="3"/>
  <c r="C94" i="3"/>
  <c r="C96" i="3" s="1"/>
  <c r="B94" i="3"/>
  <c r="B96" i="3" s="1"/>
  <c r="J93" i="3"/>
  <c r="K93" i="3" s="1"/>
  <c r="L93" i="3" s="1"/>
  <c r="M93" i="3" s="1"/>
  <c r="N93" i="3" s="1"/>
  <c r="H101" i="3"/>
  <c r="I111" i="3"/>
  <c r="G142" i="3"/>
  <c r="E24" i="3"/>
  <c r="E26" i="3" s="1"/>
  <c r="K28" i="3"/>
  <c r="K27" i="3" s="1"/>
  <c r="L27" i="3" s="1"/>
  <c r="M27" i="3" s="1"/>
  <c r="N27" i="3" s="1"/>
  <c r="I32" i="3"/>
  <c r="I34" i="3" s="1"/>
  <c r="H39" i="3"/>
  <c r="G80" i="3"/>
  <c r="G81" i="3"/>
  <c r="H80" i="3"/>
  <c r="J85" i="3"/>
  <c r="I83" i="3"/>
  <c r="I112" i="3" s="1"/>
  <c r="J112" i="3" s="1"/>
  <c r="K112" i="3" s="1"/>
  <c r="L112" i="3" s="1"/>
  <c r="M112" i="3" s="1"/>
  <c r="N112" i="3" s="1"/>
  <c r="I86" i="3"/>
  <c r="I88" i="3" s="1"/>
  <c r="H97" i="3"/>
  <c r="E103" i="3"/>
  <c r="E101" i="3"/>
  <c r="G112" i="3"/>
  <c r="H143" i="3"/>
  <c r="I164" i="3"/>
  <c r="J164" i="3" s="1"/>
  <c r="K164" i="3" s="1"/>
  <c r="L164" i="3" s="1"/>
  <c r="M164" i="3" s="1"/>
  <c r="N164" i="3" s="1"/>
  <c r="I163" i="3"/>
  <c r="I155" i="3"/>
  <c r="J155" i="3" s="1"/>
  <c r="K155" i="3" s="1"/>
  <c r="L155" i="3" s="1"/>
  <c r="M155" i="3" s="1"/>
  <c r="N155" i="3" s="1"/>
  <c r="E52" i="3"/>
  <c r="D72" i="3"/>
  <c r="I74" i="3"/>
  <c r="I66" i="3"/>
  <c r="C108" i="3"/>
  <c r="H112" i="3"/>
  <c r="I117" i="3"/>
  <c r="I119" i="3" s="1"/>
  <c r="J116" i="3"/>
  <c r="I121" i="3"/>
  <c r="I123" i="3" s="1"/>
  <c r="H121" i="3"/>
  <c r="H123" i="3" s="1"/>
  <c r="D172" i="3"/>
  <c r="E49" i="3"/>
  <c r="D49" i="3"/>
  <c r="D59" i="3"/>
  <c r="D61" i="3" s="1"/>
  <c r="C77" i="3"/>
  <c r="B77" i="3"/>
  <c r="D109" i="3"/>
  <c r="C90" i="3"/>
  <c r="C92" i="3" s="1"/>
  <c r="H102" i="3"/>
  <c r="D102" i="3"/>
  <c r="H103" i="3"/>
  <c r="E108" i="3"/>
  <c r="C121" i="3"/>
  <c r="C123" i="3" s="1"/>
  <c r="B121" i="3"/>
  <c r="B123" i="3" s="1"/>
  <c r="K120" i="3"/>
  <c r="L120" i="3" s="1"/>
  <c r="M120" i="3" s="1"/>
  <c r="N120" i="3" s="1"/>
  <c r="C133" i="3"/>
  <c r="C134" i="3"/>
  <c r="C132" i="3"/>
  <c r="F170" i="3"/>
  <c r="G174" i="3"/>
  <c r="F176" i="3"/>
  <c r="F174" i="3"/>
  <c r="F175" i="3"/>
  <c r="H35" i="3"/>
  <c r="G70" i="3"/>
  <c r="D75" i="3"/>
  <c r="D80" i="3"/>
  <c r="C80" i="3"/>
  <c r="C81" i="3"/>
  <c r="E86" i="3"/>
  <c r="E88" i="3" s="1"/>
  <c r="I103" i="3"/>
  <c r="J103" i="3" s="1"/>
  <c r="K103" i="3" s="1"/>
  <c r="L103" i="3" s="1"/>
  <c r="M103" i="3" s="1"/>
  <c r="N103" i="3" s="1"/>
  <c r="I102" i="3"/>
  <c r="I101" i="3"/>
  <c r="F109" i="3"/>
  <c r="D132" i="3"/>
  <c r="E132" i="3"/>
  <c r="D134" i="3"/>
  <c r="B136" i="3"/>
  <c r="B128" i="3"/>
  <c r="D157" i="3"/>
  <c r="D149" i="3"/>
  <c r="D158" i="3"/>
  <c r="I35" i="3"/>
  <c r="F43" i="3"/>
  <c r="B43" i="3"/>
  <c r="D50" i="3"/>
  <c r="I52" i="3"/>
  <c r="I78" i="3" s="1"/>
  <c r="J78" i="3" s="1"/>
  <c r="K78" i="3" s="1"/>
  <c r="L78" i="3" s="1"/>
  <c r="M78" i="3" s="1"/>
  <c r="N78" i="3" s="1"/>
  <c r="H70" i="3"/>
  <c r="G71" i="3"/>
  <c r="H72" i="3"/>
  <c r="E74" i="3"/>
  <c r="E66" i="3"/>
  <c r="E83" i="3"/>
  <c r="E109" i="3" s="1"/>
  <c r="D86" i="3"/>
  <c r="D88" i="3" s="1"/>
  <c r="D90" i="3"/>
  <c r="D92" i="3" s="1"/>
  <c r="I114" i="3"/>
  <c r="C137" i="3"/>
  <c r="C136" i="3"/>
  <c r="C128" i="3"/>
  <c r="B102" i="3"/>
  <c r="C117" i="3"/>
  <c r="C119" i="3" s="1"/>
  <c r="B114" i="3"/>
  <c r="B133" i="3" s="1"/>
  <c r="E158" i="3"/>
  <c r="E157" i="3"/>
  <c r="E185" i="3"/>
  <c r="E167" i="3"/>
  <c r="E169" i="3" s="1"/>
  <c r="H175" i="3"/>
  <c r="H176" i="3"/>
  <c r="H170" i="3"/>
  <c r="I174" i="3"/>
  <c r="C105" i="3"/>
  <c r="C97" i="3"/>
  <c r="C111" i="3"/>
  <c r="E125" i="3"/>
  <c r="E127" i="3" s="1"/>
  <c r="G134" i="3"/>
  <c r="F128" i="3"/>
  <c r="D142" i="3"/>
  <c r="D160" i="3"/>
  <c r="D161" i="3"/>
  <c r="F167" i="3"/>
  <c r="F169" i="3" s="1"/>
  <c r="F179" i="3"/>
  <c r="D106" i="3"/>
  <c r="F108" i="3"/>
  <c r="B117" i="3"/>
  <c r="B119" i="3" s="1"/>
  <c r="D164" i="3"/>
  <c r="E146" i="3"/>
  <c r="E148" i="3" s="1"/>
  <c r="D146" i="3"/>
  <c r="D148" i="3" s="1"/>
  <c r="D155" i="3"/>
  <c r="J201" i="3"/>
  <c r="J202" i="3" s="1"/>
  <c r="C143" i="3"/>
  <c r="H125" i="3"/>
  <c r="H127" i="3" s="1"/>
  <c r="H137" i="3"/>
  <c r="H128" i="3"/>
  <c r="H136" i="3"/>
  <c r="E171" i="3"/>
  <c r="E179" i="3"/>
  <c r="G184" i="3"/>
  <c r="G176" i="3"/>
  <c r="G185" i="3"/>
  <c r="B202" i="3"/>
  <c r="H94" i="3"/>
  <c r="H96" i="3" s="1"/>
  <c r="C101" i="3"/>
  <c r="F106" i="3"/>
  <c r="B105" i="3"/>
  <c r="B108" i="3"/>
  <c r="D111" i="3"/>
  <c r="D112" i="3"/>
  <c r="D114" i="3"/>
  <c r="D143" i="3" s="1"/>
  <c r="F133" i="3"/>
  <c r="K166" i="3"/>
  <c r="J183" i="3"/>
  <c r="H174" i="3"/>
  <c r="H184" i="3"/>
  <c r="I200" i="3"/>
  <c r="J200" i="3" s="1"/>
  <c r="K200" i="3" s="1"/>
  <c r="L200" i="3" s="1"/>
  <c r="M200" i="3" s="1"/>
  <c r="N200" i="3" s="1"/>
  <c r="I199" i="3"/>
  <c r="I191" i="3"/>
  <c r="B181" i="3"/>
  <c r="B182" i="3"/>
  <c r="C181" i="3"/>
  <c r="F105" i="3"/>
  <c r="G108" i="3"/>
  <c r="H111" i="3"/>
  <c r="D136" i="3"/>
  <c r="D128" i="3"/>
  <c r="I140" i="3"/>
  <c r="J140" i="3" s="1"/>
  <c r="K140" i="3" s="1"/>
  <c r="L140" i="3" s="1"/>
  <c r="M140" i="3" s="1"/>
  <c r="N140" i="3" s="1"/>
  <c r="H142" i="3"/>
  <c r="G151" i="3"/>
  <c r="F155" i="3"/>
  <c r="F149" i="3"/>
  <c r="F153" i="3"/>
  <c r="F154" i="3"/>
  <c r="G167" i="3"/>
  <c r="G169" i="3" s="1"/>
  <c r="G170" i="3"/>
  <c r="G175" i="3"/>
  <c r="G188" i="3"/>
  <c r="G190" i="3" s="1"/>
  <c r="G206" i="3"/>
  <c r="E196" i="3"/>
  <c r="E197" i="3"/>
  <c r="E195" i="3"/>
  <c r="C195" i="3"/>
  <c r="G196" i="3"/>
  <c r="C203" i="3"/>
  <c r="E203" i="3"/>
  <c r="G161" i="3"/>
  <c r="G154" i="3"/>
  <c r="G146" i="3"/>
  <c r="G148" i="3" s="1"/>
  <c r="H153" i="3"/>
  <c r="H154" i="3"/>
  <c r="I153" i="3"/>
  <c r="H158" i="3"/>
  <c r="E160" i="3"/>
  <c r="E161" i="3"/>
  <c r="I167" i="3"/>
  <c r="I169" i="3" s="1"/>
  <c r="G178" i="3"/>
  <c r="C184" i="3"/>
  <c r="C185" i="3"/>
  <c r="B200" i="3"/>
  <c r="B199" i="3"/>
  <c r="F202" i="3"/>
  <c r="H132" i="3"/>
  <c r="G136" i="3"/>
  <c r="H146" i="3"/>
  <c r="H148" i="3" s="1"/>
  <c r="I150" i="3"/>
  <c r="I157" i="3"/>
  <c r="F160" i="3"/>
  <c r="E155" i="3"/>
  <c r="E163" i="3"/>
  <c r="H178" i="3"/>
  <c r="F182" i="3"/>
  <c r="K187" i="3"/>
  <c r="D191" i="3"/>
  <c r="D200" i="3"/>
  <c r="I206" i="3"/>
  <c r="J206" i="3" s="1"/>
  <c r="K206" i="3" s="1"/>
  <c r="L206" i="3" s="1"/>
  <c r="M206" i="3" s="1"/>
  <c r="N206" i="3" s="1"/>
  <c r="F163" i="3"/>
  <c r="F164" i="3"/>
  <c r="C176" i="3"/>
  <c r="C170" i="3"/>
  <c r="D171" i="3" s="1"/>
  <c r="I178" i="3"/>
  <c r="I170" i="3"/>
  <c r="I179" i="3"/>
  <c r="J179" i="3" s="1"/>
  <c r="K179" i="3" s="1"/>
  <c r="L179" i="3" s="1"/>
  <c r="M179" i="3" s="1"/>
  <c r="N179" i="3" s="1"/>
  <c r="D184" i="3"/>
  <c r="F206" i="3"/>
  <c r="B134" i="3"/>
  <c r="G132" i="3"/>
  <c r="D139" i="3"/>
  <c r="F140" i="3"/>
  <c r="C142" i="3"/>
  <c r="B146" i="3"/>
  <c r="B148" i="3" s="1"/>
  <c r="B161" i="3"/>
  <c r="B154" i="3"/>
  <c r="C157" i="3"/>
  <c r="H161" i="3"/>
  <c r="H160" i="3"/>
  <c r="H181" i="3"/>
  <c r="B195" i="3"/>
  <c r="B196" i="3"/>
  <c r="E191" i="3"/>
  <c r="E200" i="3"/>
  <c r="E199" i="3"/>
  <c r="C191" i="3"/>
  <c r="C196" i="3"/>
  <c r="D195" i="3"/>
  <c r="D206" i="3"/>
  <c r="C206" i="3"/>
  <c r="H139" i="3"/>
  <c r="I142" i="3"/>
  <c r="I143" i="3"/>
  <c r="J143" i="3" s="1"/>
  <c r="K143" i="3" s="1"/>
  <c r="L143" i="3" s="1"/>
  <c r="M143" i="3" s="1"/>
  <c r="N143" i="3" s="1"/>
  <c r="I146" i="3"/>
  <c r="I148" i="3" s="1"/>
  <c r="G158" i="3"/>
  <c r="E174" i="3"/>
  <c r="E175" i="3"/>
  <c r="D179" i="3"/>
  <c r="E182" i="3"/>
  <c r="F185" i="3"/>
  <c r="B188" i="3"/>
  <c r="B190" i="3" s="1"/>
  <c r="H196" i="3"/>
  <c r="C199" i="3"/>
  <c r="D202" i="3"/>
  <c r="G195" i="3"/>
  <c r="F199" i="3"/>
  <c r="F191" i="3"/>
  <c r="F200" i="3"/>
  <c r="G202" i="3"/>
  <c r="G203" i="3"/>
  <c r="C202" i="3"/>
  <c r="D205" i="3"/>
  <c r="C154" i="3"/>
  <c r="C155" i="3"/>
  <c r="H205" i="3"/>
  <c r="H206" i="3"/>
  <c r="B20" i="1"/>
  <c r="B64" i="1"/>
  <c r="B76" i="1" s="1"/>
  <c r="B100" i="1" s="1"/>
  <c r="B101" i="1" s="1"/>
  <c r="B143" i="1"/>
  <c r="I143" i="1"/>
  <c r="D60" i="1"/>
  <c r="C143" i="1"/>
  <c r="C64" i="1"/>
  <c r="C76" i="1" s="1"/>
  <c r="C98" i="1" s="1"/>
  <c r="C100" i="1" s="1"/>
  <c r="C101" i="1" s="1"/>
  <c r="C20" i="1"/>
  <c r="C60" i="1"/>
  <c r="E164" i="1"/>
  <c r="E165" i="1" s="1"/>
  <c r="D64" i="1"/>
  <c r="D76" i="1" s="1"/>
  <c r="D98" i="1" s="1"/>
  <c r="D100" i="1" s="1"/>
  <c r="D101" i="1" s="1"/>
  <c r="D20" i="1"/>
  <c r="E20" i="1"/>
  <c r="E64" i="1"/>
  <c r="E76" i="1" s="1"/>
  <c r="E98" i="1" s="1"/>
  <c r="E100" i="1" s="1"/>
  <c r="E101" i="1" s="1"/>
  <c r="E60" i="1"/>
  <c r="D143" i="1"/>
  <c r="I64" i="1"/>
  <c r="I76" i="1" s="1"/>
  <c r="I98" i="1" s="1"/>
  <c r="I20" i="1"/>
  <c r="C164" i="1"/>
  <c r="C165" i="1" s="1"/>
  <c r="F60" i="1"/>
  <c r="H164" i="1"/>
  <c r="H165" i="1" s="1"/>
  <c r="G64" i="1"/>
  <c r="G76" i="1" s="1"/>
  <c r="G98" i="1" s="1"/>
  <c r="G100" i="1" s="1"/>
  <c r="G101" i="1" s="1"/>
  <c r="G20" i="1"/>
  <c r="G60" i="1"/>
  <c r="F143" i="1"/>
  <c r="B163" i="1"/>
  <c r="B164" i="1" s="1"/>
  <c r="B165" i="1" s="1"/>
  <c r="F64" i="1"/>
  <c r="F76" i="1" s="1"/>
  <c r="F98" i="1" s="1"/>
  <c r="F100" i="1" s="1"/>
  <c r="F101" i="1" s="1"/>
  <c r="F20" i="1"/>
  <c r="H64" i="1"/>
  <c r="H76" i="1" s="1"/>
  <c r="H98" i="1" s="1"/>
  <c r="H100" i="1" s="1"/>
  <c r="H20" i="1"/>
  <c r="H60" i="1"/>
  <c r="G143" i="1"/>
  <c r="D163" i="1"/>
  <c r="D164" i="1" s="1"/>
  <c r="D165" i="1" s="1"/>
  <c r="E163" i="1"/>
  <c r="I164" i="1"/>
  <c r="I165" i="1" s="1"/>
  <c r="F163" i="1"/>
  <c r="F164" i="1" s="1"/>
  <c r="F165" i="1" s="1"/>
  <c r="G163" i="1"/>
  <c r="G164" i="1" s="1"/>
  <c r="G165" i="1" s="1"/>
  <c r="H163" i="1"/>
  <c r="C163" i="1"/>
  <c r="D5" i="3" l="1"/>
  <c r="D5" i="4" s="1"/>
  <c r="D7" i="4" s="1"/>
  <c r="D71" i="3"/>
  <c r="H75" i="3"/>
  <c r="E53" i="3"/>
  <c r="E106" i="3"/>
  <c r="F115" i="3"/>
  <c r="G22" i="3"/>
  <c r="F102" i="3"/>
  <c r="E137" i="3"/>
  <c r="F137" i="3"/>
  <c r="D68" i="3"/>
  <c r="C75" i="3"/>
  <c r="F78" i="3"/>
  <c r="H81" i="3"/>
  <c r="D37" i="3"/>
  <c r="B6" i="4"/>
  <c r="B47" i="4" s="1"/>
  <c r="B9" i="3"/>
  <c r="E143" i="3"/>
  <c r="H9" i="3"/>
  <c r="E81" i="3"/>
  <c r="H67" i="3"/>
  <c r="D81" i="3"/>
  <c r="D46" i="4"/>
  <c r="D49" i="4" s="1"/>
  <c r="D11" i="4"/>
  <c r="E115" i="3"/>
  <c r="B3" i="3"/>
  <c r="B3" i="4" s="1"/>
  <c r="B24" i="4" s="1"/>
  <c r="J156" i="3"/>
  <c r="J157" i="3" s="1"/>
  <c r="B78" i="3"/>
  <c r="G68" i="3"/>
  <c r="J177" i="3"/>
  <c r="J178" i="3" s="1"/>
  <c r="J159" i="3"/>
  <c r="J160" i="3" s="1"/>
  <c r="C115" i="3"/>
  <c r="D133" i="3"/>
  <c r="F47" i="3"/>
  <c r="G50" i="3"/>
  <c r="H192" i="3"/>
  <c r="H193" i="3"/>
  <c r="B172" i="3"/>
  <c r="B171" i="3"/>
  <c r="D99" i="3"/>
  <c r="J149" i="3"/>
  <c r="J150" i="3" s="1"/>
  <c r="G67" i="3"/>
  <c r="D140" i="3"/>
  <c r="B150" i="3"/>
  <c r="C150" i="3"/>
  <c r="D53" i="3"/>
  <c r="G40" i="3"/>
  <c r="H133" i="3"/>
  <c r="C53" i="3"/>
  <c r="F5" i="3"/>
  <c r="F5" i="4" s="1"/>
  <c r="F7" i="4" s="1"/>
  <c r="B81" i="3"/>
  <c r="B15" i="3"/>
  <c r="E130" i="3"/>
  <c r="E140" i="3"/>
  <c r="C68" i="3"/>
  <c r="B4" i="3"/>
  <c r="B4" i="4" s="1"/>
  <c r="B10" i="3"/>
  <c r="B19" i="3"/>
  <c r="K162" i="3"/>
  <c r="K156" i="3"/>
  <c r="K149" i="3"/>
  <c r="L145" i="3"/>
  <c r="K159" i="3"/>
  <c r="K160" i="3" s="1"/>
  <c r="G18" i="3"/>
  <c r="D130" i="3"/>
  <c r="D129" i="3"/>
  <c r="E129" i="3"/>
  <c r="J173" i="3"/>
  <c r="J184" i="3"/>
  <c r="M32" i="3"/>
  <c r="N33" i="3"/>
  <c r="N32" i="3" s="1"/>
  <c r="C84" i="3"/>
  <c r="C106" i="3"/>
  <c r="C102" i="3"/>
  <c r="E78" i="3"/>
  <c r="J198" i="3"/>
  <c r="J199" i="3" s="1"/>
  <c r="K177" i="3"/>
  <c r="K178" i="3" s="1"/>
  <c r="L166" i="3"/>
  <c r="K180" i="3"/>
  <c r="K181" i="3" s="1"/>
  <c r="K183" i="3"/>
  <c r="E84" i="3"/>
  <c r="E112" i="3"/>
  <c r="I75" i="3"/>
  <c r="J75" i="3" s="1"/>
  <c r="I53" i="3"/>
  <c r="I81" i="3"/>
  <c r="J81" i="3" s="1"/>
  <c r="K81" i="3" s="1"/>
  <c r="L81" i="3" s="1"/>
  <c r="M81" i="3" s="1"/>
  <c r="N81" i="3" s="1"/>
  <c r="D150" i="3"/>
  <c r="D151" i="3"/>
  <c r="E150" i="3"/>
  <c r="J83" i="3"/>
  <c r="K85" i="3"/>
  <c r="F84" i="3"/>
  <c r="F9" i="3"/>
  <c r="D15" i="3"/>
  <c r="C15" i="3"/>
  <c r="I5" i="3"/>
  <c r="I5" i="4" s="1"/>
  <c r="I7" i="4" s="1"/>
  <c r="I36" i="3"/>
  <c r="I37" i="3"/>
  <c r="J37" i="3" s="1"/>
  <c r="K37" i="3" s="1"/>
  <c r="L37" i="3" s="1"/>
  <c r="M37" i="3" s="1"/>
  <c r="N37" i="3" s="1"/>
  <c r="D11" i="3"/>
  <c r="C129" i="3"/>
  <c r="C130" i="3"/>
  <c r="J114" i="3"/>
  <c r="K116" i="3"/>
  <c r="I109" i="3"/>
  <c r="J109" i="3" s="1"/>
  <c r="K109" i="3" s="1"/>
  <c r="L109" i="3" s="1"/>
  <c r="M109" i="3" s="1"/>
  <c r="N109" i="3" s="1"/>
  <c r="I84" i="3"/>
  <c r="E15" i="3"/>
  <c r="H47" i="3"/>
  <c r="H44" i="3"/>
  <c r="H22" i="3"/>
  <c r="H3" i="3"/>
  <c r="H3" i="4" s="1"/>
  <c r="H24" i="4" s="1"/>
  <c r="G115" i="3"/>
  <c r="G140" i="3"/>
  <c r="H18" i="3"/>
  <c r="I171" i="3"/>
  <c r="I172" i="3"/>
  <c r="J172" i="3" s="1"/>
  <c r="D193" i="3"/>
  <c r="D192" i="3"/>
  <c r="F151" i="3"/>
  <c r="F150" i="3"/>
  <c r="I192" i="3"/>
  <c r="I193" i="3"/>
  <c r="J193" i="3" s="1"/>
  <c r="C99" i="3"/>
  <c r="C98" i="3"/>
  <c r="E75" i="3"/>
  <c r="H36" i="3"/>
  <c r="H5" i="3"/>
  <c r="H5" i="4" s="1"/>
  <c r="H7" i="4" s="1"/>
  <c r="H37" i="3"/>
  <c r="H115" i="3"/>
  <c r="B112" i="3"/>
  <c r="B84" i="3"/>
  <c r="B99" i="3"/>
  <c r="G78" i="3"/>
  <c r="G53" i="3"/>
  <c r="G75" i="3"/>
  <c r="G3" i="3"/>
  <c r="H53" i="3"/>
  <c r="K198" i="3"/>
  <c r="K201" i="3"/>
  <c r="K202" i="3" s="1"/>
  <c r="K204" i="3"/>
  <c r="L187" i="3"/>
  <c r="B130" i="3"/>
  <c r="B129" i="3"/>
  <c r="B5" i="3"/>
  <c r="B5" i="4" s="1"/>
  <c r="G143" i="3"/>
  <c r="I9" i="3"/>
  <c r="M31" i="3"/>
  <c r="N31" i="3" s="1"/>
  <c r="G84" i="3"/>
  <c r="G106" i="3"/>
  <c r="G99" i="3"/>
  <c r="E18" i="3"/>
  <c r="E71" i="3"/>
  <c r="F15" i="3"/>
  <c r="K23" i="3"/>
  <c r="J21" i="3"/>
  <c r="I106" i="3"/>
  <c r="J106" i="3" s="1"/>
  <c r="K106" i="3" s="1"/>
  <c r="L106" i="3" s="1"/>
  <c r="M106" i="3" s="1"/>
  <c r="N106" i="3" s="1"/>
  <c r="J79" i="3"/>
  <c r="J76" i="3"/>
  <c r="J77" i="3" s="1"/>
  <c r="J53" i="3"/>
  <c r="D137" i="3"/>
  <c r="D115" i="3"/>
  <c r="D3" i="3"/>
  <c r="J162" i="3"/>
  <c r="F130" i="3"/>
  <c r="F129" i="3"/>
  <c r="G129" i="3"/>
  <c r="D84" i="3"/>
  <c r="C109" i="3"/>
  <c r="I71" i="3"/>
  <c r="E99" i="3"/>
  <c r="E98" i="3"/>
  <c r="C36" i="3"/>
  <c r="C37" i="3"/>
  <c r="C5" i="3"/>
  <c r="C5" i="4" s="1"/>
  <c r="C7" i="4" s="1"/>
  <c r="E47" i="3"/>
  <c r="E37" i="3"/>
  <c r="E50" i="3"/>
  <c r="E3" i="3"/>
  <c r="E40" i="3"/>
  <c r="E22" i="3"/>
  <c r="I99" i="3"/>
  <c r="J99" i="3" s="1"/>
  <c r="K99" i="3" s="1"/>
  <c r="L99" i="3" s="1"/>
  <c r="M99" i="3" s="1"/>
  <c r="N99" i="3" s="1"/>
  <c r="I98" i="3"/>
  <c r="K52" i="3"/>
  <c r="L54" i="3"/>
  <c r="F18" i="3"/>
  <c r="F171" i="3"/>
  <c r="F172" i="3"/>
  <c r="L41" i="3"/>
  <c r="H130" i="3"/>
  <c r="H129" i="3"/>
  <c r="I129" i="3"/>
  <c r="F192" i="3"/>
  <c r="G192" i="3"/>
  <c r="F193" i="3"/>
  <c r="G137" i="3"/>
  <c r="G150" i="3"/>
  <c r="H171" i="3"/>
  <c r="H172" i="3"/>
  <c r="B143" i="3"/>
  <c r="B140" i="3"/>
  <c r="B115" i="3"/>
  <c r="I137" i="3"/>
  <c r="J137" i="3" s="1"/>
  <c r="K137" i="3" s="1"/>
  <c r="L137" i="3" s="1"/>
  <c r="M137" i="3" s="1"/>
  <c r="N137" i="3" s="1"/>
  <c r="I133" i="3"/>
  <c r="I130" i="3"/>
  <c r="J130" i="3" s="1"/>
  <c r="K130" i="3" s="1"/>
  <c r="L130" i="3" s="1"/>
  <c r="M130" i="3" s="1"/>
  <c r="N130" i="3" s="1"/>
  <c r="I115" i="3"/>
  <c r="B137" i="3"/>
  <c r="I68" i="3"/>
  <c r="J68" i="3" s="1"/>
  <c r="K68" i="3" s="1"/>
  <c r="L68" i="3" s="1"/>
  <c r="M68" i="3" s="1"/>
  <c r="N68" i="3" s="1"/>
  <c r="I67" i="3"/>
  <c r="I47" i="3"/>
  <c r="J47" i="3" s="1"/>
  <c r="K47" i="3" s="1"/>
  <c r="L47" i="3" s="1"/>
  <c r="M47" i="3" s="1"/>
  <c r="N47" i="3" s="1"/>
  <c r="I50" i="3"/>
  <c r="J50" i="3" s="1"/>
  <c r="I40" i="3"/>
  <c r="I22" i="3"/>
  <c r="I3" i="3"/>
  <c r="B75" i="3"/>
  <c r="B71" i="3"/>
  <c r="B68" i="3"/>
  <c r="B53" i="3"/>
  <c r="G102" i="3"/>
  <c r="G15" i="3"/>
  <c r="H15" i="3"/>
  <c r="G37" i="3"/>
  <c r="G36" i="3"/>
  <c r="G5" i="3"/>
  <c r="G5" i="4" s="1"/>
  <c r="G7" i="4" s="1"/>
  <c r="C3" i="3"/>
  <c r="F98" i="3"/>
  <c r="E9" i="3"/>
  <c r="E10" i="3"/>
  <c r="H40" i="3"/>
  <c r="M24" i="3"/>
  <c r="H84" i="3"/>
  <c r="C192" i="3"/>
  <c r="C193" i="3"/>
  <c r="E67" i="3"/>
  <c r="E68" i="3"/>
  <c r="E5" i="3"/>
  <c r="E5" i="4" s="1"/>
  <c r="E7" i="4" s="1"/>
  <c r="C172" i="3"/>
  <c r="C171" i="3"/>
  <c r="J204" i="3"/>
  <c r="E192" i="3"/>
  <c r="E193" i="3"/>
  <c r="G172" i="3"/>
  <c r="G171" i="3"/>
  <c r="D98" i="3"/>
  <c r="E102" i="3"/>
  <c r="H99" i="3"/>
  <c r="H98" i="3"/>
  <c r="F67" i="3"/>
  <c r="F3" i="3"/>
  <c r="F3" i="4" s="1"/>
  <c r="F24" i="4" s="1"/>
  <c r="F40" i="3"/>
  <c r="F22" i="3"/>
  <c r="F50" i="3"/>
  <c r="F37" i="3"/>
  <c r="F75" i="3"/>
  <c r="F71" i="3"/>
  <c r="F68" i="3"/>
  <c r="F53" i="3"/>
  <c r="N24" i="3"/>
  <c r="I18" i="3"/>
  <c r="L72" i="3"/>
  <c r="I100" i="1"/>
  <c r="I101" i="1" s="1"/>
  <c r="I99" i="1"/>
  <c r="H101" i="1"/>
  <c r="F10" i="3" l="1"/>
  <c r="B7" i="4"/>
  <c r="G19" i="3"/>
  <c r="G3" i="4"/>
  <c r="G24" i="4" s="1"/>
  <c r="K157" i="3"/>
  <c r="D14" i="4"/>
  <c r="D13" i="4"/>
  <c r="D53" i="4" s="1"/>
  <c r="G8" i="4"/>
  <c r="G46" i="4"/>
  <c r="G49" i="4" s="1"/>
  <c r="G11" i="4"/>
  <c r="B8" i="4"/>
  <c r="B11" i="4"/>
  <c r="B9" i="4"/>
  <c r="B46" i="4"/>
  <c r="B49" i="4" s="1"/>
  <c r="H11" i="4"/>
  <c r="H8" i="4"/>
  <c r="H9" i="4"/>
  <c r="H46" i="4"/>
  <c r="H49" i="4" s="1"/>
  <c r="I10" i="3"/>
  <c r="I3" i="4"/>
  <c r="I24" i="4" s="1"/>
  <c r="E46" i="4"/>
  <c r="E49" i="4" s="1"/>
  <c r="E11" i="4"/>
  <c r="E8" i="4"/>
  <c r="K150" i="3"/>
  <c r="E4" i="3"/>
  <c r="E4" i="4" s="1"/>
  <c r="E3" i="4"/>
  <c r="E24" i="4" s="1"/>
  <c r="D7" i="3"/>
  <c r="D3" i="4"/>
  <c r="I46" i="4"/>
  <c r="I49" i="4" s="1"/>
  <c r="I11" i="4"/>
  <c r="I8" i="4"/>
  <c r="C8" i="4"/>
  <c r="C46" i="4"/>
  <c r="C49" i="4" s="1"/>
  <c r="C11" i="4"/>
  <c r="F9" i="4"/>
  <c r="F46" i="4"/>
  <c r="F49" i="4" s="1"/>
  <c r="F11" i="4"/>
  <c r="F8" i="4"/>
  <c r="G16" i="3"/>
  <c r="F6" i="3"/>
  <c r="F11" i="3"/>
  <c r="D8" i="4"/>
  <c r="C16" i="3"/>
  <c r="C3" i="4"/>
  <c r="C24" i="4" s="1"/>
  <c r="F16" i="3"/>
  <c r="K199" i="3"/>
  <c r="H19" i="3"/>
  <c r="B16" i="3"/>
  <c r="L52" i="3"/>
  <c r="M54" i="3"/>
  <c r="K205" i="3"/>
  <c r="K194" i="3"/>
  <c r="J138" i="3"/>
  <c r="J139" i="3" s="1"/>
  <c r="J141" i="3"/>
  <c r="J115" i="3"/>
  <c r="J128" i="3"/>
  <c r="J129" i="3" s="1"/>
  <c r="J135" i="3"/>
  <c r="J136" i="3" s="1"/>
  <c r="I11" i="3"/>
  <c r="I6" i="3"/>
  <c r="I7" i="3"/>
  <c r="J110" i="3"/>
  <c r="J107" i="3"/>
  <c r="J108" i="3" s="1"/>
  <c r="J104" i="3"/>
  <c r="J105" i="3" s="1"/>
  <c r="J97" i="3"/>
  <c r="J98" i="3" s="1"/>
  <c r="J84" i="3"/>
  <c r="K163" i="3"/>
  <c r="K152" i="3"/>
  <c r="K76" i="3"/>
  <c r="K77" i="3" s="1"/>
  <c r="K53" i="3"/>
  <c r="K79" i="3"/>
  <c r="K66" i="3"/>
  <c r="K172" i="3"/>
  <c r="J170" i="3"/>
  <c r="J171" i="3" s="1"/>
  <c r="K184" i="3"/>
  <c r="K173" i="3"/>
  <c r="C11" i="3"/>
  <c r="D12" i="3" s="1"/>
  <c r="C6" i="3"/>
  <c r="C7" i="3"/>
  <c r="M72" i="3"/>
  <c r="E11" i="3"/>
  <c r="E6" i="3"/>
  <c r="E7" i="3"/>
  <c r="J66" i="3"/>
  <c r="J67" i="3" s="1"/>
  <c r="K193" i="3"/>
  <c r="J191" i="3"/>
  <c r="J192" i="3" s="1"/>
  <c r="D13" i="3"/>
  <c r="I4" i="3"/>
  <c r="I4" i="4" s="1"/>
  <c r="I19" i="3"/>
  <c r="I16" i="3"/>
  <c r="M41" i="3"/>
  <c r="J80" i="3"/>
  <c r="J69" i="3"/>
  <c r="E19" i="3"/>
  <c r="B7" i="3"/>
  <c r="B11" i="3"/>
  <c r="B6" i="3"/>
  <c r="E16" i="3"/>
  <c r="L180" i="3"/>
  <c r="L181" i="3" s="1"/>
  <c r="M166" i="3"/>
  <c r="L183" i="3"/>
  <c r="L177" i="3"/>
  <c r="L178" i="3" s="1"/>
  <c r="K50" i="3"/>
  <c r="J49" i="3"/>
  <c r="G4" i="3"/>
  <c r="G4" i="4" s="1"/>
  <c r="G10" i="3"/>
  <c r="D6" i="3"/>
  <c r="L149" i="3"/>
  <c r="L150" i="3" s="1"/>
  <c r="L159" i="3"/>
  <c r="L160" i="3" s="1"/>
  <c r="L156" i="3"/>
  <c r="L157" i="3" s="1"/>
  <c r="M145" i="3"/>
  <c r="L162" i="3"/>
  <c r="J152" i="3"/>
  <c r="J163" i="3"/>
  <c r="F4" i="3"/>
  <c r="F4" i="4" s="1"/>
  <c r="F19" i="3"/>
  <c r="C4" i="3"/>
  <c r="C4" i="4" s="1"/>
  <c r="C19" i="3"/>
  <c r="C10" i="3"/>
  <c r="D16" i="3"/>
  <c r="D4" i="3"/>
  <c r="D4" i="4" s="1"/>
  <c r="D10" i="3"/>
  <c r="D19" i="3"/>
  <c r="J48" i="3"/>
  <c r="J45" i="3"/>
  <c r="J22" i="3"/>
  <c r="J3" i="3"/>
  <c r="J35" i="3"/>
  <c r="H11" i="3"/>
  <c r="H7" i="3"/>
  <c r="H6" i="3"/>
  <c r="J73" i="3"/>
  <c r="J74" i="3" s="1"/>
  <c r="K75" i="3"/>
  <c r="J174" i="3"/>
  <c r="J175" i="3"/>
  <c r="F7" i="3"/>
  <c r="J205" i="3"/>
  <c r="J194" i="3"/>
  <c r="G6" i="3"/>
  <c r="G7" i="3"/>
  <c r="G11" i="3"/>
  <c r="K21" i="3"/>
  <c r="L23" i="3"/>
  <c r="L201" i="3"/>
  <c r="L202" i="3" s="1"/>
  <c r="M187" i="3"/>
  <c r="L198" i="3"/>
  <c r="L199" i="3" s="1"/>
  <c r="L204" i="3"/>
  <c r="H4" i="3"/>
  <c r="H4" i="4" s="1"/>
  <c r="H16" i="3"/>
  <c r="H10" i="3"/>
  <c r="L116" i="3"/>
  <c r="K114" i="3"/>
  <c r="K83" i="3"/>
  <c r="L85" i="3"/>
  <c r="F13" i="3"/>
  <c r="F12" i="3" l="1"/>
  <c r="G9" i="4"/>
  <c r="C14" i="4"/>
  <c r="C13" i="4"/>
  <c r="C53" i="4" s="1"/>
  <c r="B13" i="4"/>
  <c r="B53" i="4" s="1"/>
  <c r="B14" i="4"/>
  <c r="I9" i="4"/>
  <c r="F14" i="4"/>
  <c r="F13" i="4"/>
  <c r="F53" i="4" s="1"/>
  <c r="I13" i="4"/>
  <c r="I53" i="4" s="1"/>
  <c r="I14" i="4"/>
  <c r="E14" i="4"/>
  <c r="E13" i="4"/>
  <c r="E53" i="4" s="1"/>
  <c r="H14" i="4"/>
  <c r="H13" i="4"/>
  <c r="H53" i="4" s="1"/>
  <c r="E9" i="4"/>
  <c r="D24" i="4"/>
  <c r="D9" i="4"/>
  <c r="J4" i="3"/>
  <c r="J4" i="4" s="1"/>
  <c r="J3" i="4"/>
  <c r="K67" i="3"/>
  <c r="C9" i="4"/>
  <c r="G14" i="4"/>
  <c r="G13" i="4"/>
  <c r="G53" i="4" s="1"/>
  <c r="L172" i="3"/>
  <c r="K170" i="3"/>
  <c r="K171" i="3" s="1"/>
  <c r="L83" i="3"/>
  <c r="M85" i="3"/>
  <c r="M183" i="3"/>
  <c r="M177" i="3"/>
  <c r="M178" i="3" s="1"/>
  <c r="N166" i="3"/>
  <c r="M180" i="3"/>
  <c r="M181" i="3" s="1"/>
  <c r="K80" i="3"/>
  <c r="K69" i="3"/>
  <c r="J131" i="3"/>
  <c r="J142" i="3"/>
  <c r="J14" i="3"/>
  <c r="J46" i="3"/>
  <c r="L173" i="3"/>
  <c r="L184" i="3"/>
  <c r="L194" i="3"/>
  <c r="L205" i="3"/>
  <c r="J71" i="3"/>
  <c r="J70" i="3"/>
  <c r="N72" i="3"/>
  <c r="K97" i="3"/>
  <c r="K98" i="3" s="1"/>
  <c r="K104" i="3"/>
  <c r="K105" i="3" s="1"/>
  <c r="K110" i="3"/>
  <c r="K84" i="3"/>
  <c r="K107" i="3"/>
  <c r="K108" i="3" s="1"/>
  <c r="J195" i="3"/>
  <c r="J196" i="3"/>
  <c r="L193" i="3"/>
  <c r="K191" i="3"/>
  <c r="K192" i="3" s="1"/>
  <c r="J100" i="3"/>
  <c r="J111" i="3"/>
  <c r="J17" i="3"/>
  <c r="J38" i="3"/>
  <c r="K141" i="3"/>
  <c r="K115" i="3"/>
  <c r="K128" i="3"/>
  <c r="K129" i="3" s="1"/>
  <c r="K135" i="3"/>
  <c r="K136" i="3" s="1"/>
  <c r="K138" i="3"/>
  <c r="K139" i="3" s="1"/>
  <c r="M204" i="3"/>
  <c r="M201" i="3"/>
  <c r="M202" i="3" s="1"/>
  <c r="N187" i="3"/>
  <c r="M198" i="3"/>
  <c r="M199" i="3" s="1"/>
  <c r="H12" i="3"/>
  <c r="H13" i="3"/>
  <c r="J153" i="3"/>
  <c r="J154" i="3"/>
  <c r="N41" i="3"/>
  <c r="C13" i="3"/>
  <c r="C12" i="3"/>
  <c r="K195" i="3"/>
  <c r="K196" i="3"/>
  <c r="L75" i="3"/>
  <c r="K73" i="3"/>
  <c r="K74" i="3" s="1"/>
  <c r="M116" i="3"/>
  <c r="L114" i="3"/>
  <c r="J36" i="3"/>
  <c r="J42" i="3"/>
  <c r="J5" i="3"/>
  <c r="J5" i="4" s="1"/>
  <c r="L152" i="3"/>
  <c r="L163" i="3"/>
  <c r="M23" i="3"/>
  <c r="L21" i="3"/>
  <c r="N145" i="3"/>
  <c r="M162" i="3"/>
  <c r="M149" i="3"/>
  <c r="M150" i="3" s="1"/>
  <c r="M159" i="3"/>
  <c r="M160" i="3" s="1"/>
  <c r="M156" i="3"/>
  <c r="M157" i="3" s="1"/>
  <c r="L50" i="3"/>
  <c r="K49" i="3"/>
  <c r="B12" i="3"/>
  <c r="B13" i="3"/>
  <c r="I12" i="3"/>
  <c r="I13" i="3"/>
  <c r="M52" i="3"/>
  <c r="N54" i="3"/>
  <c r="N52" i="3" s="1"/>
  <c r="G13" i="3"/>
  <c r="G12" i="3"/>
  <c r="K174" i="3"/>
  <c r="K175" i="3"/>
  <c r="K154" i="3"/>
  <c r="K153" i="3"/>
  <c r="K22" i="3"/>
  <c r="K48" i="3"/>
  <c r="K3" i="3"/>
  <c r="K45" i="3"/>
  <c r="K35" i="3"/>
  <c r="E12" i="3"/>
  <c r="E13" i="3"/>
  <c r="L79" i="3"/>
  <c r="L53" i="3"/>
  <c r="L76" i="3"/>
  <c r="L77" i="3" s="1"/>
  <c r="L66" i="3"/>
  <c r="L67" i="3" s="1"/>
  <c r="K4" i="3" l="1"/>
  <c r="K4" i="4" s="1"/>
  <c r="K3" i="4"/>
  <c r="K17" i="3"/>
  <c r="K38" i="3"/>
  <c r="L174" i="3"/>
  <c r="L175" i="3"/>
  <c r="J15" i="3"/>
  <c r="J16" i="3"/>
  <c r="M152" i="3"/>
  <c r="M163" i="3"/>
  <c r="K142" i="3"/>
  <c r="K131" i="3"/>
  <c r="M184" i="3"/>
  <c r="M173" i="3"/>
  <c r="L153" i="3"/>
  <c r="L154" i="3"/>
  <c r="M193" i="3"/>
  <c r="L191" i="3"/>
  <c r="L192" i="3" s="1"/>
  <c r="N156" i="3"/>
  <c r="N157" i="3" s="1"/>
  <c r="N149" i="3"/>
  <c r="N150" i="3" s="1"/>
  <c r="N162" i="3"/>
  <c r="N159" i="3"/>
  <c r="N160" i="3" s="1"/>
  <c r="L128" i="3"/>
  <c r="L129" i="3" s="1"/>
  <c r="L141" i="3"/>
  <c r="L138" i="3"/>
  <c r="L139" i="3" s="1"/>
  <c r="L135" i="3"/>
  <c r="L136" i="3" s="1"/>
  <c r="L115" i="3"/>
  <c r="N204" i="3"/>
  <c r="N198" i="3"/>
  <c r="N199" i="3" s="1"/>
  <c r="N201" i="3"/>
  <c r="N202" i="3" s="1"/>
  <c r="J8" i="3"/>
  <c r="J6" i="4" s="1"/>
  <c r="J7" i="4" s="1"/>
  <c r="J40" i="3"/>
  <c r="J39" i="3"/>
  <c r="J132" i="3"/>
  <c r="J133" i="3"/>
  <c r="N85" i="3"/>
  <c r="N83" i="3" s="1"/>
  <c r="M83" i="3"/>
  <c r="L45" i="3"/>
  <c r="L35" i="3"/>
  <c r="L22" i="3"/>
  <c r="L3" i="3"/>
  <c r="L48" i="3"/>
  <c r="N116" i="3"/>
  <c r="N114" i="3" s="1"/>
  <c r="M114" i="3"/>
  <c r="J18" i="3"/>
  <c r="J19" i="3"/>
  <c r="K70" i="3"/>
  <c r="K71" i="3"/>
  <c r="L107" i="3"/>
  <c r="L108" i="3" s="1"/>
  <c r="L104" i="3"/>
  <c r="L105" i="3" s="1"/>
  <c r="L110" i="3"/>
  <c r="L97" i="3"/>
  <c r="L98" i="3" s="1"/>
  <c r="L84" i="3"/>
  <c r="N79" i="3"/>
  <c r="N80" i="3" s="1"/>
  <c r="N66" i="3"/>
  <c r="N53" i="3"/>
  <c r="N76" i="3"/>
  <c r="M66" i="3"/>
  <c r="M67" i="3" s="1"/>
  <c r="M53" i="3"/>
  <c r="M76" i="3"/>
  <c r="M77" i="3" s="1"/>
  <c r="M79" i="3"/>
  <c r="K42" i="3"/>
  <c r="K36" i="3"/>
  <c r="K5" i="3"/>
  <c r="K5" i="4" s="1"/>
  <c r="K46" i="3"/>
  <c r="K14" i="3"/>
  <c r="N23" i="3"/>
  <c r="N21" i="3" s="1"/>
  <c r="M21" i="3"/>
  <c r="M205" i="3"/>
  <c r="M194" i="3"/>
  <c r="K111" i="3"/>
  <c r="K100" i="3"/>
  <c r="L196" i="3"/>
  <c r="L195" i="3"/>
  <c r="N177" i="3"/>
  <c r="N178" i="3" s="1"/>
  <c r="N180" i="3"/>
  <c r="N181" i="3" s="1"/>
  <c r="N183" i="3"/>
  <c r="J7" i="3"/>
  <c r="J6" i="3"/>
  <c r="L80" i="3"/>
  <c r="L69" i="3"/>
  <c r="J43" i="3"/>
  <c r="J44" i="3"/>
  <c r="L49" i="3"/>
  <c r="M50" i="3"/>
  <c r="M75" i="3"/>
  <c r="L73" i="3"/>
  <c r="L74" i="3" s="1"/>
  <c r="J102" i="3"/>
  <c r="J101" i="3"/>
  <c r="M172" i="3"/>
  <c r="L170" i="3"/>
  <c r="L171" i="3" s="1"/>
  <c r="N67" i="3" l="1"/>
  <c r="J8" i="4"/>
  <c r="J9" i="4"/>
  <c r="L4" i="3"/>
  <c r="L4" i="4" s="1"/>
  <c r="L3" i="4"/>
  <c r="M49" i="3"/>
  <c r="N50" i="3"/>
  <c r="N49" i="3" s="1"/>
  <c r="M153" i="3"/>
  <c r="M154" i="3"/>
  <c r="M196" i="3"/>
  <c r="M195" i="3"/>
  <c r="L36" i="3"/>
  <c r="L5" i="3"/>
  <c r="L5" i="4" s="1"/>
  <c r="M80" i="3"/>
  <c r="M69" i="3"/>
  <c r="N172" i="3"/>
  <c r="N170" i="3" s="1"/>
  <c r="M170" i="3"/>
  <c r="M171" i="3" s="1"/>
  <c r="M48" i="3"/>
  <c r="M35" i="3"/>
  <c r="M3" i="3"/>
  <c r="M45" i="3"/>
  <c r="M22" i="3"/>
  <c r="M110" i="3"/>
  <c r="M97" i="3"/>
  <c r="M98" i="3" s="1"/>
  <c r="M84" i="3"/>
  <c r="M107" i="3"/>
  <c r="M108" i="3" s="1"/>
  <c r="M104" i="3"/>
  <c r="M105" i="3" s="1"/>
  <c r="M174" i="3"/>
  <c r="M175" i="3"/>
  <c r="N173" i="3"/>
  <c r="N184" i="3"/>
  <c r="L142" i="3"/>
  <c r="L131" i="3"/>
  <c r="L46" i="3"/>
  <c r="L14" i="3"/>
  <c r="L100" i="3"/>
  <c r="L111" i="3"/>
  <c r="N205" i="3"/>
  <c r="N194" i="3"/>
  <c r="K15" i="3"/>
  <c r="K16" i="3"/>
  <c r="N141" i="3"/>
  <c r="N138" i="3"/>
  <c r="N128" i="3"/>
  <c r="N115" i="3"/>
  <c r="N135" i="3"/>
  <c r="K133" i="3"/>
  <c r="K132" i="3"/>
  <c r="K39" i="3"/>
  <c r="K40" i="3"/>
  <c r="K8" i="3"/>
  <c r="K43" i="3"/>
  <c r="K44" i="3"/>
  <c r="J10" i="3"/>
  <c r="J9" i="3"/>
  <c r="L71" i="3"/>
  <c r="L70" i="3"/>
  <c r="M138" i="3"/>
  <c r="M139" i="3" s="1"/>
  <c r="M135" i="3"/>
  <c r="M136" i="3" s="1"/>
  <c r="M115" i="3"/>
  <c r="M141" i="3"/>
  <c r="M128" i="3"/>
  <c r="M129" i="3" s="1"/>
  <c r="N77" i="3"/>
  <c r="L17" i="3"/>
  <c r="L38" i="3"/>
  <c r="K18" i="3"/>
  <c r="K19" i="3"/>
  <c r="N193" i="3"/>
  <c r="N191" i="3" s="1"/>
  <c r="M191" i="3"/>
  <c r="M192" i="3" s="1"/>
  <c r="N3" i="3"/>
  <c r="N3" i="4" s="1"/>
  <c r="N48" i="3"/>
  <c r="N45" i="3"/>
  <c r="N22" i="3"/>
  <c r="N35" i="3"/>
  <c r="N104" i="3"/>
  <c r="N105" i="3" s="1"/>
  <c r="N110" i="3"/>
  <c r="N97" i="3"/>
  <c r="N84" i="3"/>
  <c r="N107" i="3"/>
  <c r="N163" i="3"/>
  <c r="N152" i="3"/>
  <c r="N75" i="3"/>
  <c r="N73" i="3" s="1"/>
  <c r="M73" i="3"/>
  <c r="M74" i="3" s="1"/>
  <c r="J11" i="3"/>
  <c r="K101" i="3"/>
  <c r="K102" i="3"/>
  <c r="K6" i="3"/>
  <c r="K7" i="3"/>
  <c r="N69" i="3"/>
  <c r="N129" i="3" l="1"/>
  <c r="N139" i="3"/>
  <c r="M4" i="3"/>
  <c r="M4" i="4" s="1"/>
  <c r="M3" i="4"/>
  <c r="N192" i="3"/>
  <c r="K11" i="3"/>
  <c r="K12" i="3" s="1"/>
  <c r="K6" i="4"/>
  <c r="K7" i="4" s="1"/>
  <c r="N171" i="3"/>
  <c r="J13" i="3"/>
  <c r="J12" i="3"/>
  <c r="L102" i="3"/>
  <c r="L101" i="3"/>
  <c r="M17" i="3"/>
  <c r="M38" i="3"/>
  <c r="M42" i="3" s="1"/>
  <c r="N153" i="3"/>
  <c r="N154" i="3"/>
  <c r="L39" i="3"/>
  <c r="L40" i="3"/>
  <c r="L8" i="3"/>
  <c r="L6" i="4" s="1"/>
  <c r="L7" i="4" s="1"/>
  <c r="L132" i="3"/>
  <c r="L133" i="3"/>
  <c r="M36" i="3"/>
  <c r="M5" i="3"/>
  <c r="M5" i="4" s="1"/>
  <c r="L18" i="3"/>
  <c r="L19" i="3"/>
  <c r="L6" i="3"/>
  <c r="L7" i="3"/>
  <c r="L11" i="3"/>
  <c r="L16" i="3"/>
  <c r="L15" i="3"/>
  <c r="N14" i="3"/>
  <c r="N46" i="3"/>
  <c r="N108" i="3"/>
  <c r="N17" i="3"/>
  <c r="N38" i="3"/>
  <c r="N196" i="3"/>
  <c r="N195" i="3"/>
  <c r="M111" i="3"/>
  <c r="M100" i="3"/>
  <c r="M70" i="3"/>
  <c r="M71" i="3"/>
  <c r="N111" i="3"/>
  <c r="N100" i="3"/>
  <c r="N74" i="3"/>
  <c r="N4" i="3"/>
  <c r="N4" i="4" s="1"/>
  <c r="N136" i="3"/>
  <c r="N175" i="3"/>
  <c r="N174" i="3"/>
  <c r="K10" i="3"/>
  <c r="K9" i="3"/>
  <c r="N70" i="3"/>
  <c r="N71" i="3"/>
  <c r="N42" i="3"/>
  <c r="N5" i="3"/>
  <c r="N5" i="4" s="1"/>
  <c r="N36" i="3"/>
  <c r="N142" i="3"/>
  <c r="N131" i="3"/>
  <c r="N98" i="3"/>
  <c r="M131" i="3"/>
  <c r="M142" i="3"/>
  <c r="M46" i="3"/>
  <c r="M14" i="3"/>
  <c r="L42" i="3"/>
  <c r="L9" i="4" l="1"/>
  <c r="L8" i="4"/>
  <c r="K13" i="3"/>
  <c r="K9" i="4"/>
  <c r="K8" i="4"/>
  <c r="M44" i="3"/>
  <c r="M43" i="3"/>
  <c r="L13" i="3"/>
  <c r="L12" i="3"/>
  <c r="M133" i="3"/>
  <c r="M132" i="3"/>
  <c r="N101" i="3"/>
  <c r="N102" i="3"/>
  <c r="N40" i="3"/>
  <c r="N39" i="3"/>
  <c r="N8" i="3"/>
  <c r="N19" i="3"/>
  <c r="N18" i="3"/>
  <c r="L9" i="3"/>
  <c r="L10" i="3"/>
  <c r="M19" i="3"/>
  <c r="M18" i="3"/>
  <c r="N132" i="3"/>
  <c r="N133" i="3"/>
  <c r="N43" i="3"/>
  <c r="N44" i="3"/>
  <c r="L44" i="3"/>
  <c r="L43" i="3"/>
  <c r="M101" i="3"/>
  <c r="M102" i="3"/>
  <c r="N15" i="3"/>
  <c r="N16" i="3"/>
  <c r="M7" i="3"/>
  <c r="M6" i="3"/>
  <c r="M39" i="3"/>
  <c r="M8" i="3"/>
  <c r="M40" i="3"/>
  <c r="M16" i="3"/>
  <c r="M15" i="3"/>
  <c r="N7" i="3"/>
  <c r="N6" i="3"/>
  <c r="N11" i="3" l="1"/>
  <c r="N6" i="4"/>
  <c r="N7" i="4" s="1"/>
  <c r="M11" i="3"/>
  <c r="M6" i="4"/>
  <c r="M7" i="4" s="1"/>
  <c r="M12" i="3"/>
  <c r="M13" i="3"/>
  <c r="N12" i="3"/>
  <c r="N13" i="3"/>
  <c r="M9" i="3"/>
  <c r="M10" i="3"/>
  <c r="N9" i="3"/>
  <c r="N10" i="3"/>
  <c r="N9" i="4" l="1"/>
  <c r="N8" i="4"/>
  <c r="M9" i="4"/>
  <c r="M8" i="4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ADEYINKA OMIKUNLE</author>
    <author>Dell</author>
  </authors>
  <commentList>
    <comment ref="B135" authorId="0" shapeId="0" xr:uid="{4CDD450B-3C3B-49A5-B8C2-DA12EEAFF529}">
      <text>
        <r>
          <rPr>
            <b/>
            <sz val="9"/>
            <color indexed="81"/>
            <rFont val="Tahoma"/>
            <charset val="1"/>
          </rPr>
          <t>ADEYINKA OMIKUNLE:</t>
        </r>
        <r>
          <rPr>
            <sz val="9"/>
            <color indexed="81"/>
            <rFont val="Tahoma"/>
            <charset val="1"/>
          </rPr>
          <t xml:space="preserve">
Western Europe + Central &amp; Eastern Europe, respectively</t>
        </r>
      </text>
    </comment>
    <comment ref="B137" authorId="0" shapeId="0" xr:uid="{A118901A-1E6D-4E1C-95A5-1DCACD06F9DE}">
      <text>
        <r>
          <rPr>
            <b/>
            <sz val="9"/>
            <color indexed="81"/>
            <rFont val="Tahoma"/>
            <charset val="1"/>
          </rPr>
          <t>ADEYINKA OMIKUNLE:</t>
        </r>
        <r>
          <rPr>
            <sz val="9"/>
            <color indexed="81"/>
            <rFont val="Tahoma"/>
            <charset val="1"/>
          </rPr>
          <t xml:space="preserve">
Japan + Emerging Market, respectively</t>
        </r>
      </text>
    </comment>
    <comment ref="B146" authorId="0" shapeId="0" xr:uid="{4C179168-1B01-441B-8813-E74BBD622A38}">
      <text>
        <r>
          <rPr>
            <b/>
            <sz val="9"/>
            <color indexed="81"/>
            <rFont val="Tahoma"/>
            <charset val="1"/>
          </rPr>
          <t>ADEYINKA OMIKUNLE:</t>
        </r>
        <r>
          <rPr>
            <sz val="9"/>
            <color indexed="81"/>
            <rFont val="Tahoma"/>
            <charset val="1"/>
          </rPr>
          <t xml:space="preserve">
Western Europe + Central &amp; Eastern Europe, respectively</t>
        </r>
      </text>
    </comment>
    <comment ref="C146" authorId="0" shapeId="0" xr:uid="{585C163F-8433-4197-B45C-FCD34FEE4B8C}">
      <text>
        <r>
          <rPr>
            <b/>
            <sz val="9"/>
            <color indexed="81"/>
            <rFont val="Tahoma"/>
            <charset val="1"/>
          </rPr>
          <t>ADEYINKA OMIKUNLE:</t>
        </r>
        <r>
          <rPr>
            <sz val="9"/>
            <color indexed="81"/>
            <rFont val="Tahoma"/>
            <charset val="1"/>
          </rPr>
          <t xml:space="preserve">
Western Europe + Central &amp; Eastern Europe respectively</t>
        </r>
      </text>
    </comment>
    <comment ref="B148" authorId="0" shapeId="0" xr:uid="{F9BA4184-EE11-49F3-A6A3-855AD4D97A99}">
      <text>
        <r>
          <rPr>
            <b/>
            <sz val="9"/>
            <color indexed="81"/>
            <rFont val="Tahoma"/>
            <charset val="1"/>
          </rPr>
          <t>ADEYINKA OMIKUNLE:</t>
        </r>
        <r>
          <rPr>
            <sz val="9"/>
            <color indexed="81"/>
            <rFont val="Tahoma"/>
            <charset val="1"/>
          </rPr>
          <t xml:space="preserve">
Japan + Emerging Market, respectively</t>
        </r>
      </text>
    </comment>
    <comment ref="C148" authorId="0" shapeId="0" xr:uid="{4F27DB8D-D8EF-4B7E-9721-75A625184152}">
      <text>
        <r>
          <rPr>
            <b/>
            <sz val="9"/>
            <color indexed="81"/>
            <rFont val="Tahoma"/>
            <charset val="1"/>
          </rPr>
          <t>ADEYINKA OMIKUNLE:</t>
        </r>
        <r>
          <rPr>
            <sz val="9"/>
            <color indexed="81"/>
            <rFont val="Tahoma"/>
            <charset val="1"/>
          </rPr>
          <t xml:space="preserve">
Japan + Emerging Market, respectively</t>
        </r>
      </text>
    </comment>
    <comment ref="B157" authorId="0" shapeId="0" xr:uid="{FEDD385C-9F0A-4422-B95A-7B12D205C9A2}">
      <text>
        <r>
          <rPr>
            <b/>
            <sz val="9"/>
            <color indexed="81"/>
            <rFont val="Tahoma"/>
            <charset val="1"/>
          </rPr>
          <t>ADEYINKA OMIKUNLE:</t>
        </r>
        <r>
          <rPr>
            <sz val="9"/>
            <color indexed="81"/>
            <rFont val="Tahoma"/>
            <charset val="1"/>
          </rPr>
          <t xml:space="preserve">
Western Europe + Central &amp; Eastern Europe, respectively</t>
        </r>
      </text>
    </comment>
    <comment ref="B159" authorId="0" shapeId="0" xr:uid="{25CB4085-0548-455B-A46A-50A8B4050445}">
      <text>
        <r>
          <rPr>
            <b/>
            <sz val="9"/>
            <color indexed="81"/>
            <rFont val="Tahoma"/>
            <charset val="1"/>
          </rPr>
          <t>ADEYINKA OMIKUNLE:</t>
        </r>
        <r>
          <rPr>
            <sz val="9"/>
            <color indexed="81"/>
            <rFont val="Tahoma"/>
            <charset val="1"/>
          </rPr>
          <t xml:space="preserve">
Japan + Emerging Market, respectively</t>
        </r>
      </text>
    </comment>
    <comment ref="A163" authorId="1" shapeId="0" xr:uid="{56775E1C-6189-485E-8197-8D19B2429DAA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  <comment ref="B168" authorId="0" shapeId="0" xr:uid="{58EE99F6-BFC5-4078-BB06-A68E53B0DAFC}">
      <text>
        <r>
          <rPr>
            <b/>
            <sz val="9"/>
            <color indexed="81"/>
            <rFont val="Tahoma"/>
            <family val="2"/>
          </rPr>
          <t>ADEYINKA OMIKUNLE:</t>
        </r>
        <r>
          <rPr>
            <sz val="9"/>
            <color indexed="81"/>
            <rFont val="Tahoma"/>
            <family val="2"/>
          </rPr>
          <t xml:space="preserve">
Western Europe + Central &amp; Eastern Europe, respectively</t>
        </r>
      </text>
    </comment>
    <comment ref="B170" authorId="0" shapeId="0" xr:uid="{BCEA90FD-12EA-4249-B576-B3802017D1A6}">
      <text>
        <r>
          <rPr>
            <b/>
            <sz val="9"/>
            <color indexed="81"/>
            <rFont val="Tahoma"/>
            <family val="2"/>
          </rPr>
          <t>ADEYINKA OMIKUNLE:</t>
        </r>
        <r>
          <rPr>
            <sz val="9"/>
            <color indexed="81"/>
            <rFont val="Tahoma"/>
            <family val="2"/>
          </rPr>
          <t xml:space="preserve">
Japan + Emerging Market, respectively</t>
        </r>
      </text>
    </comment>
  </commentList>
</comments>
</file>

<file path=xl/sharedStrings.xml><?xml version="1.0" encoding="utf-8"?>
<sst xmlns="http://schemas.openxmlformats.org/spreadsheetml/2006/main" count="481" uniqueCount="209">
  <si>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</si>
  <si>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</si>
  <si>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</si>
  <si>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</si>
  <si>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</si>
  <si>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</si>
  <si>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</si>
  <si>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</si>
  <si>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</si>
  <si>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</si>
  <si>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</si>
  <si>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</si>
  <si>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</si>
  <si>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</si>
  <si>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</si>
  <si>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</si>
  <si>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</si>
  <si>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</si>
  <si>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</si>
  <si>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</si>
  <si>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</si>
  <si>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</si>
  <si>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</si>
  <si>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</si>
  <si>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</si>
  <si>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</si>
  <si>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</si>
  <si>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</si>
  <si>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</si>
  <si>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</si>
  <si>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</si>
  <si>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</si>
  <si>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</si>
  <si>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</si>
  <si>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</si>
  <si>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</si>
  <si>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</si>
  <si>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</si>
  <si>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</si>
  <si>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</si>
  <si>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</si>
  <si>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</si>
  <si>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</si>
  <si>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</si>
  <si>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</si>
  <si>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</si>
  <si>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</si>
  <si>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</si>
  <si>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</si>
  <si>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</si>
  <si>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</si>
  <si>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</si>
  <si>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</si>
  <si>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</si>
  <si>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</si>
  <si>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</si>
  <si>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</si>
  <si>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</si>
  <si>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</si>
  <si>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</si>
  <si>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</si>
  <si>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</si>
  <si>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</si>
  <si>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</si>
  <si>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</si>
  <si>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</si>
  <si>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</si>
  <si>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</si>
  <si>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</si>
  <si>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</si>
  <si>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</si>
  <si>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</si>
  <si>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</si>
  <si>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</si>
  <si>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</si>
  <si>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</si>
  <si>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</si>
  <si>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</si>
  <si>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</si>
  <si>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</si>
  <si>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</si>
  <si>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</si>
  <si>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</si>
  <si>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</si>
  <si>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</si>
  <si>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</si>
  <si>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</si>
  <si>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</si>
  <si>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</si>
  <si>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</si>
  <si>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</si>
  <si>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</si>
  <si>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</si>
  <si>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</si>
  <si>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</si>
  <si>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</si>
  <si>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</si>
  <si>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</si>
  <si>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</si>
  <si>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</si>
  <si>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</si>
  <si>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</si>
  <si>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</si>
  <si>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</si>
  <si>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</si>
  <si>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</si>
  <si>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</si>
  <si>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</si>
  <si>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</si>
  <si>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</si>
  <si>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</si>
  <si>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</si>
  <si>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</si>
  <si>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</si>
  <si>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</si>
  <si>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</si>
  <si>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</si>
  <si>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</si>
  <si>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</si>
  <si>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</si>
  <si>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</si>
  <si>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</si>
  <si>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</si>
  <si>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</si>
  <si>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</si>
  <si>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</si>
  <si>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</si>
  <si>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</si>
  <si>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</si>
  <si>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</si>
  <si>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</si>
  <si>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</si>
  <si>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</si>
  <si>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</si>
  <si>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</si>
  <si>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</si>
  <si>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</si>
  <si>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</si>
  <si>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</si>
  <si>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</si>
  <si>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</si>
  <si>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</si>
  <si>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</si>
  <si>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</si>
  <si>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</si>
  <si>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</si>
  <si>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</si>
  <si>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</si>
  <si>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</si>
  <si>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</si>
  <si>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</si>
  <si>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</si>
  <si>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</si>
  <si>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</si>
  <si>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</si>
  <si>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</si>
  <si>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</si>
  <si>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</si>
  <si>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</si>
  <si>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</si>
  <si>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</si>
  <si>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</si>
  <si>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</si>
  <si>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</si>
  <si>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</si>
  <si>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</si>
  <si>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</si>
  <si>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</si>
  <si>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</si>
  <si>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</si>
  <si>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</si>
  <si>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</si>
  <si>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</si>
  <si>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</si>
  <si>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</si>
  <si>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</si>
  <si>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</si>
  <si>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</si>
  <si>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</si>
  <si>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</si>
  <si>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</si>
  <si>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</si>
  <si>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</si>
  <si>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</si>
  <si>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</si>
  <si>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</si>
  <si>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</si>
  <si>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</si>
  <si>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</si>
  <si>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</si>
  <si>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</si>
  <si>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</si>
  <si>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</si>
  <si>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</si>
  <si>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</si>
  <si>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</si>
  <si>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</si>
  <si>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</si>
  <si>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</si>
  <si>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</si>
  <si>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 xml:space="preserve">Please link the Income statement &amp; Balance Sheet in the "Three Statements" using the data in the "Segmental forecast" sheet and "Historicals" sheet </t>
  </si>
  <si>
    <t>Submission time is 3 days from the day the task was given to you</t>
  </si>
  <si>
    <t xml:space="preserve">   Investments in reverse repurchase agreements</t>
  </si>
  <si>
    <t xml:space="preserve">   Disposals of property, plant and equipment</t>
  </si>
  <si>
    <t xml:space="preserve">   Long-term debt payments, including current portion</t>
  </si>
  <si>
    <t xml:space="preserve">   Payments on capital lease and other financing obligations</t>
  </si>
  <si>
    <t>Link only Accounts receivables + Inventory - Payables here</t>
  </si>
  <si>
    <t>Remove Historicals row 27 &amp; 28 from here</t>
  </si>
  <si>
    <t>Remove Historicals row 41 from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</si>
</sst>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4" fontId="15" fillId="0" borderId="0" xfId="1" applyFont="1" applyBorder="1"/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166" fontId="16" fillId="8" borderId="0" xfId="2" applyNumberFormat="1" applyFont="1" applyFill="1"/>
    <xf numFmtId="164" fontId="0" fillId="0" borderId="0" xfId="1" applyFont="1"/>
    <xf numFmtId="165" fontId="0" fillId="0" borderId="0" xfId="0" applyNumberFormat="1"/>
    <xf numFmtId="165" fontId="17" fillId="8" borderId="0" xfId="1" applyNumberFormat="1" applyFont="1" applyFill="1"/>
    <xf numFmtId="166" fontId="12" fillId="0" borderId="0" xfId="0" applyNumberFormat="1" applyFont="1"/>
    <xf numFmtId="166" fontId="11" fillId="0" borderId="0" xfId="0" applyNumberFormat="1" applyFont="1"/>
    <xf numFmtId="166" fontId="12" fillId="0" borderId="1" xfId="0" applyNumberFormat="1" applyFont="1" applyBorder="1"/>
    <xf numFmtId="166" fontId="12" fillId="0" borderId="0" xfId="2" applyNumberFormat="1" applyFont="1" applyBorder="1"/>
    <xf numFmtId="164" fontId="11" fillId="0" borderId="3" xfId="1" applyFont="1" applyBorder="1"/>
    <xf numFmtId="166" fontId="12" fillId="0" borderId="2" xfId="0" applyNumberFormat="1" applyFont="1" applyBorder="1"/>
    <xf numFmtId="165" fontId="0" fillId="0" borderId="0" xfId="1" applyNumberFormat="1" applyFont="1" applyBorder="1"/>
    <xf numFmtId="3" fontId="0" fillId="0" borderId="3" xfId="0" applyNumberFormat="1" applyBorder="1"/>
    <xf numFmtId="3" fontId="2" fillId="0" borderId="0" xfId="0" applyNumberFormat="1" applyFont="1"/>
    <xf numFmtId="0" fontId="11" fillId="0" borderId="0" xfId="0" applyFont="1" applyAlignment="1">
      <alignment horizontal="right"/>
    </xf>
    <xf numFmtId="166" fontId="11" fillId="0" borderId="0" xfId="0" applyNumberFormat="1" applyFont="1" applyAlignment="1">
      <alignment horizontal="right"/>
    </xf>
    <xf numFmtId="9" fontId="0" fillId="0" borderId="0" xfId="0" applyNumberFormat="1"/>
    <xf numFmtId="9" fontId="0" fillId="0" borderId="0" xfId="2" applyFont="1"/>
    <xf numFmtId="166" fontId="0" fillId="0" borderId="0" xfId="0" applyNumberFormat="1"/>
    <xf numFmtId="0" fontId="0" fillId="6" borderId="0" xfId="0" applyFill="1"/>
    <xf numFmtId="165" fontId="0" fillId="0" borderId="0" xfId="1" applyNumberFormat="1" applyFont="1" applyAlignment="1">
      <alignment horizontal="right"/>
    </xf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6a1f9d969728af9/Documents/Task/Task%209%20Solution-%20Building%20Operational%20Forecast%20Model%20(1).xlsx" TargetMode="External"/><Relationship Id="rId1" Type="http://schemas.openxmlformats.org/officeDocument/2006/relationships/externalLinkPath" Target="/Users/syoos/Downloads/Task%209%20Solution-%20Building%20Operational%20Forecast%20Model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</sheetNames>
    <sheetDataSet>
      <sheetData sheetId="0"/>
      <sheetData sheetId="1">
        <row r="111">
          <cell r="A111" t="str">
            <v>North America</v>
          </cell>
        </row>
        <row r="112">
          <cell r="B112">
            <v>8506</v>
          </cell>
          <cell r="C112">
            <v>9299</v>
          </cell>
          <cell r="D112">
            <v>9684</v>
          </cell>
          <cell r="E112">
            <v>9322</v>
          </cell>
          <cell r="F112">
            <v>10045</v>
          </cell>
          <cell r="G112">
            <v>9329</v>
          </cell>
          <cell r="H112">
            <v>11644</v>
          </cell>
          <cell r="I112">
            <v>12228</v>
          </cell>
        </row>
        <row r="113">
          <cell r="B113">
            <v>4410</v>
          </cell>
          <cell r="C113">
            <v>4746</v>
          </cell>
          <cell r="D113">
            <v>4886</v>
          </cell>
          <cell r="E113">
            <v>4938</v>
          </cell>
          <cell r="F113">
            <v>5260</v>
          </cell>
          <cell r="G113">
            <v>4639</v>
          </cell>
          <cell r="H113">
            <v>5028</v>
          </cell>
          <cell r="I113">
            <v>5492</v>
          </cell>
        </row>
        <row r="114">
          <cell r="B114">
            <v>824</v>
          </cell>
          <cell r="C114">
            <v>719</v>
          </cell>
          <cell r="D114">
            <v>646</v>
          </cell>
          <cell r="E114">
            <v>595</v>
          </cell>
          <cell r="F114">
            <v>597</v>
          </cell>
          <cell r="G114">
            <v>516</v>
          </cell>
          <cell r="H114">
            <v>507</v>
          </cell>
          <cell r="I114">
            <v>633</v>
          </cell>
        </row>
        <row r="115">
          <cell r="A115" t="str">
            <v>Europe, Middle East &amp; Africa</v>
          </cell>
        </row>
        <row r="116">
          <cell r="B116">
            <v>4703</v>
          </cell>
          <cell r="C116">
            <v>5043</v>
          </cell>
          <cell r="D116">
            <v>5192</v>
          </cell>
          <cell r="E116">
            <v>5875</v>
          </cell>
          <cell r="F116">
            <v>6293</v>
          </cell>
          <cell r="G116">
            <v>5892</v>
          </cell>
          <cell r="H116">
            <v>6970</v>
          </cell>
          <cell r="I116">
            <v>7388</v>
          </cell>
        </row>
        <row r="117">
          <cell r="B117">
            <v>2051</v>
          </cell>
          <cell r="C117">
            <v>2149</v>
          </cell>
          <cell r="D117">
            <v>2395</v>
          </cell>
          <cell r="E117">
            <v>2940</v>
          </cell>
          <cell r="F117">
            <v>3087</v>
          </cell>
          <cell r="G117">
            <v>3053</v>
          </cell>
          <cell r="H117">
            <v>3996</v>
          </cell>
          <cell r="I117">
            <v>4527</v>
          </cell>
        </row>
        <row r="118">
          <cell r="B118">
            <v>372</v>
          </cell>
          <cell r="C118">
            <v>376</v>
          </cell>
          <cell r="D118">
            <v>383</v>
          </cell>
          <cell r="E118">
            <v>427</v>
          </cell>
          <cell r="F118">
            <v>432</v>
          </cell>
          <cell r="G118">
            <v>402</v>
          </cell>
          <cell r="H118">
            <v>490</v>
          </cell>
          <cell r="I118">
            <v>564</v>
          </cell>
        </row>
        <row r="119">
          <cell r="A119" t="str">
            <v>Greater China</v>
          </cell>
        </row>
        <row r="120">
          <cell r="B120">
            <v>2016</v>
          </cell>
          <cell r="C120">
            <v>2599</v>
          </cell>
          <cell r="D120">
            <v>2920</v>
          </cell>
          <cell r="E120">
            <v>3496</v>
          </cell>
          <cell r="F120">
            <v>4262</v>
          </cell>
          <cell r="G120">
            <v>4635</v>
          </cell>
          <cell r="H120">
            <v>5748</v>
          </cell>
          <cell r="I120">
            <v>5416</v>
          </cell>
        </row>
        <row r="121">
          <cell r="B121">
            <v>925</v>
          </cell>
          <cell r="C121">
            <v>1055</v>
          </cell>
          <cell r="D121">
            <v>1188</v>
          </cell>
          <cell r="E121">
            <v>1508</v>
          </cell>
          <cell r="F121">
            <v>1808</v>
          </cell>
          <cell r="G121">
            <v>1896</v>
          </cell>
          <cell r="H121">
            <v>2347</v>
          </cell>
          <cell r="I121">
            <v>1938</v>
          </cell>
        </row>
        <row r="122">
          <cell r="B122">
            <v>126</v>
          </cell>
          <cell r="C122">
            <v>131</v>
          </cell>
          <cell r="D122">
            <v>129</v>
          </cell>
          <cell r="E122">
            <v>130</v>
          </cell>
          <cell r="F122">
            <v>138</v>
          </cell>
          <cell r="G122">
            <v>148</v>
          </cell>
          <cell r="H122">
            <v>195</v>
          </cell>
          <cell r="I122">
            <v>193</v>
          </cell>
        </row>
        <row r="123">
          <cell r="A123" t="str">
            <v>Asia Pacific &amp; Latin America</v>
          </cell>
        </row>
        <row r="124">
          <cell r="B124">
            <v>3093</v>
          </cell>
          <cell r="C124">
            <v>2930</v>
          </cell>
          <cell r="D124">
            <v>3285</v>
          </cell>
          <cell r="E124">
            <v>3575</v>
          </cell>
          <cell r="F124">
            <v>3622</v>
          </cell>
          <cell r="G124">
            <v>3449</v>
          </cell>
          <cell r="H124">
            <v>3659</v>
          </cell>
          <cell r="I124">
            <v>4111</v>
          </cell>
        </row>
        <row r="125">
          <cell r="B125">
            <v>1251</v>
          </cell>
          <cell r="C125">
            <v>1117</v>
          </cell>
          <cell r="D125">
            <v>1185</v>
          </cell>
          <cell r="E125">
            <v>1347</v>
          </cell>
          <cell r="F125">
            <v>1395</v>
          </cell>
          <cell r="G125">
            <v>1365</v>
          </cell>
          <cell r="H125">
            <v>1494</v>
          </cell>
          <cell r="I125">
            <v>1610</v>
          </cell>
        </row>
        <row r="126">
          <cell r="B126">
            <v>309</v>
          </cell>
          <cell r="C126">
            <v>270</v>
          </cell>
          <cell r="D126">
            <v>267</v>
          </cell>
          <cell r="E126">
            <v>244</v>
          </cell>
          <cell r="F126">
            <v>237</v>
          </cell>
          <cell r="G126">
            <v>214</v>
          </cell>
          <cell r="H126">
            <v>190</v>
          </cell>
          <cell r="I126">
            <v>234</v>
          </cell>
        </row>
        <row r="127">
          <cell r="A127" t="str">
            <v>Global Brand Divisions</v>
          </cell>
          <cell r="B127">
            <v>115</v>
          </cell>
          <cell r="C127">
            <v>73</v>
          </cell>
          <cell r="D127">
            <v>73</v>
          </cell>
          <cell r="E127">
            <v>88</v>
          </cell>
          <cell r="F127">
            <v>42</v>
          </cell>
          <cell r="G127">
            <v>30</v>
          </cell>
          <cell r="H127">
            <v>25</v>
          </cell>
          <cell r="I127">
            <v>102</v>
          </cell>
        </row>
        <row r="129">
          <cell r="A129" t="str">
            <v>Converse</v>
          </cell>
          <cell r="B129">
            <v>1982</v>
          </cell>
          <cell r="C129">
            <v>1955</v>
          </cell>
          <cell r="D129">
            <v>2042</v>
          </cell>
          <cell r="E129">
            <v>1886</v>
          </cell>
          <cell r="F129">
            <v>1906</v>
          </cell>
          <cell r="G129">
            <v>1846</v>
          </cell>
          <cell r="H129">
            <v>2205</v>
          </cell>
          <cell r="I129">
            <v>2346</v>
          </cell>
        </row>
        <row r="130">
          <cell r="A130" t="str">
            <v>Corporate</v>
          </cell>
          <cell r="B130">
            <v>-82</v>
          </cell>
          <cell r="C130">
            <v>-86</v>
          </cell>
          <cell r="D130">
            <v>75</v>
          </cell>
          <cell r="E130">
            <v>26</v>
          </cell>
          <cell r="F130">
            <v>-7</v>
          </cell>
          <cell r="G130">
            <v>-11</v>
          </cell>
          <cell r="H130">
            <v>40</v>
          </cell>
          <cell r="I130">
            <v>-72</v>
          </cell>
        </row>
        <row r="134">
          <cell r="B134">
            <v>3645</v>
          </cell>
          <cell r="C134">
            <v>3763</v>
          </cell>
          <cell r="D134">
            <v>3875</v>
          </cell>
          <cell r="E134">
            <v>3600</v>
          </cell>
          <cell r="F134">
            <v>3925</v>
          </cell>
          <cell r="G134">
            <v>2899</v>
          </cell>
          <cell r="H134">
            <v>5089</v>
          </cell>
          <cell r="I134">
            <v>5114</v>
          </cell>
        </row>
        <row r="135">
          <cell r="B135">
            <v>1524</v>
          </cell>
          <cell r="C135">
            <v>1787</v>
          </cell>
          <cell r="D135">
            <v>1507</v>
          </cell>
          <cell r="E135">
            <v>1587</v>
          </cell>
          <cell r="F135">
            <v>1995</v>
          </cell>
          <cell r="G135">
            <v>1541</v>
          </cell>
          <cell r="H135">
            <v>2435</v>
          </cell>
          <cell r="I135">
            <v>3293</v>
          </cell>
        </row>
        <row r="136">
          <cell r="B136">
            <v>993</v>
          </cell>
          <cell r="C136">
            <v>1372</v>
          </cell>
          <cell r="D136">
            <v>1507</v>
          </cell>
          <cell r="E136">
            <v>1807</v>
          </cell>
          <cell r="F136">
            <v>2376</v>
          </cell>
          <cell r="G136">
            <v>2490</v>
          </cell>
          <cell r="H136">
            <v>3243</v>
          </cell>
          <cell r="I136">
            <v>2365</v>
          </cell>
        </row>
        <row r="137">
          <cell r="B137">
            <v>918</v>
          </cell>
          <cell r="C137">
            <v>1002</v>
          </cell>
          <cell r="D137">
            <v>980</v>
          </cell>
          <cell r="E137">
            <v>1189</v>
          </cell>
          <cell r="F137">
            <v>1323</v>
          </cell>
          <cell r="G137">
            <v>1184</v>
          </cell>
          <cell r="H137">
            <v>1530</v>
          </cell>
          <cell r="I137">
            <v>1896</v>
          </cell>
        </row>
        <row r="138">
          <cell r="B138">
            <v>-2267</v>
          </cell>
          <cell r="C138">
            <v>-2596</v>
          </cell>
          <cell r="D138">
            <v>-2677</v>
          </cell>
          <cell r="E138">
            <v>-2658</v>
          </cell>
          <cell r="F138">
            <v>-3262</v>
          </cell>
          <cell r="G138">
            <v>-3468</v>
          </cell>
          <cell r="H138">
            <v>-3656</v>
          </cell>
          <cell r="I138">
            <v>-4262</v>
          </cell>
        </row>
        <row r="140">
          <cell r="B140">
            <v>517</v>
          </cell>
          <cell r="C140">
            <v>487</v>
          </cell>
          <cell r="D140">
            <v>477</v>
          </cell>
          <cell r="E140">
            <v>310</v>
          </cell>
          <cell r="F140">
            <v>303</v>
          </cell>
          <cell r="G140">
            <v>297</v>
          </cell>
          <cell r="H140">
            <v>543</v>
          </cell>
          <cell r="I140">
            <v>669</v>
          </cell>
        </row>
        <row r="141">
          <cell r="B141">
            <v>-1097</v>
          </cell>
          <cell r="C141">
            <v>-1173</v>
          </cell>
          <cell r="D141">
            <v>-724</v>
          </cell>
          <cell r="E141">
            <v>-1456</v>
          </cell>
          <cell r="F141">
            <v>-1810</v>
          </cell>
          <cell r="G141">
            <v>-1967</v>
          </cell>
          <cell r="H141">
            <v>-2261</v>
          </cell>
          <cell r="I141">
            <v>-2219</v>
          </cell>
        </row>
        <row r="145">
          <cell r="B145">
            <v>632</v>
          </cell>
          <cell r="C145">
            <v>742</v>
          </cell>
          <cell r="D145">
            <v>819</v>
          </cell>
          <cell r="E145">
            <v>848</v>
          </cell>
          <cell r="F145">
            <v>814</v>
          </cell>
          <cell r="G145">
            <v>645</v>
          </cell>
          <cell r="H145">
            <v>617</v>
          </cell>
          <cell r="I145">
            <v>639</v>
          </cell>
        </row>
        <row r="146">
          <cell r="B146">
            <v>498</v>
          </cell>
          <cell r="C146">
            <v>639</v>
          </cell>
          <cell r="D146">
            <v>709</v>
          </cell>
          <cell r="E146">
            <v>849</v>
          </cell>
          <cell r="F146">
            <v>929</v>
          </cell>
          <cell r="G146">
            <v>885</v>
          </cell>
          <cell r="H146">
            <v>982</v>
          </cell>
          <cell r="I146">
            <v>920</v>
          </cell>
        </row>
        <row r="147">
          <cell r="B147">
            <v>254</v>
          </cell>
          <cell r="C147">
            <v>234</v>
          </cell>
          <cell r="D147">
            <v>225</v>
          </cell>
          <cell r="E147">
            <v>256</v>
          </cell>
          <cell r="F147">
            <v>237</v>
          </cell>
          <cell r="G147">
            <v>214</v>
          </cell>
          <cell r="H147">
            <v>288</v>
          </cell>
          <cell r="I147">
            <v>303</v>
          </cell>
        </row>
        <row r="148">
          <cell r="B148">
            <v>308</v>
          </cell>
          <cell r="C148">
            <v>332</v>
          </cell>
          <cell r="D148">
            <v>340</v>
          </cell>
          <cell r="E148">
            <v>339</v>
          </cell>
          <cell r="F148">
            <v>326</v>
          </cell>
          <cell r="G148">
            <v>296</v>
          </cell>
          <cell r="H148">
            <v>304</v>
          </cell>
          <cell r="I148">
            <v>274</v>
          </cell>
        </row>
        <row r="149">
          <cell r="B149">
            <v>484</v>
          </cell>
          <cell r="C149">
            <v>511</v>
          </cell>
          <cell r="D149">
            <v>533</v>
          </cell>
          <cell r="E149">
            <v>597</v>
          </cell>
          <cell r="F149">
            <v>665</v>
          </cell>
          <cell r="G149">
            <v>830</v>
          </cell>
          <cell r="H149">
            <v>780</v>
          </cell>
          <cell r="I149">
            <v>789</v>
          </cell>
        </row>
        <row r="151">
          <cell r="B151">
            <v>122</v>
          </cell>
          <cell r="C151">
            <v>125</v>
          </cell>
          <cell r="D151">
            <v>125</v>
          </cell>
          <cell r="E151">
            <v>115</v>
          </cell>
          <cell r="F151">
            <v>100</v>
          </cell>
          <cell r="G151">
            <v>80</v>
          </cell>
          <cell r="H151">
            <v>63</v>
          </cell>
          <cell r="I151">
            <v>49</v>
          </cell>
        </row>
        <row r="152">
          <cell r="B152">
            <v>713</v>
          </cell>
          <cell r="C152">
            <v>937</v>
          </cell>
          <cell r="D152">
            <v>1238</v>
          </cell>
          <cell r="E152">
            <v>1450</v>
          </cell>
          <cell r="F152">
            <v>1673</v>
          </cell>
          <cell r="G152">
            <v>1916</v>
          </cell>
          <cell r="H152">
            <v>1870</v>
          </cell>
          <cell r="I152">
            <v>1817</v>
          </cell>
        </row>
        <row r="156">
          <cell r="B156">
            <v>208</v>
          </cell>
          <cell r="C156">
            <v>242</v>
          </cell>
          <cell r="D156">
            <v>223</v>
          </cell>
          <cell r="E156">
            <v>196</v>
          </cell>
          <cell r="F156">
            <v>117</v>
          </cell>
          <cell r="G156">
            <v>110</v>
          </cell>
          <cell r="H156">
            <v>98</v>
          </cell>
          <cell r="I156">
            <v>146</v>
          </cell>
        </row>
        <row r="157">
          <cell r="B157">
            <v>236</v>
          </cell>
          <cell r="C157">
            <v>234</v>
          </cell>
          <cell r="D157">
            <v>173</v>
          </cell>
          <cell r="E157">
            <v>240</v>
          </cell>
          <cell r="F157">
            <v>233</v>
          </cell>
          <cell r="G157">
            <v>139</v>
          </cell>
          <cell r="H157">
            <v>153</v>
          </cell>
          <cell r="I157">
            <v>197</v>
          </cell>
        </row>
        <row r="158">
          <cell r="B158">
            <v>69</v>
          </cell>
          <cell r="C158">
            <v>44</v>
          </cell>
          <cell r="D158">
            <v>51</v>
          </cell>
          <cell r="E158">
            <v>76</v>
          </cell>
          <cell r="F158">
            <v>49</v>
          </cell>
          <cell r="G158">
            <v>28</v>
          </cell>
          <cell r="H158">
            <v>94</v>
          </cell>
          <cell r="I158">
            <v>78</v>
          </cell>
        </row>
        <row r="159">
          <cell r="B159">
            <v>52</v>
          </cell>
          <cell r="C159">
            <v>62</v>
          </cell>
          <cell r="D159">
            <v>59</v>
          </cell>
          <cell r="E159">
            <v>49</v>
          </cell>
          <cell r="F159">
            <v>47</v>
          </cell>
          <cell r="G159">
            <v>41</v>
          </cell>
          <cell r="H159">
            <v>54</v>
          </cell>
          <cell r="I159">
            <v>56</v>
          </cell>
        </row>
        <row r="160">
          <cell r="B160">
            <v>225</v>
          </cell>
          <cell r="C160">
            <v>258</v>
          </cell>
          <cell r="D160">
            <v>278</v>
          </cell>
          <cell r="E160">
            <v>286</v>
          </cell>
          <cell r="F160">
            <v>278</v>
          </cell>
          <cell r="G160">
            <v>438</v>
          </cell>
          <cell r="H160">
            <v>278</v>
          </cell>
          <cell r="I160">
            <v>222</v>
          </cell>
        </row>
        <row r="162">
          <cell r="B162">
            <v>69</v>
          </cell>
          <cell r="C162">
            <v>39</v>
          </cell>
          <cell r="D162">
            <v>30</v>
          </cell>
          <cell r="E162">
            <v>22</v>
          </cell>
          <cell r="F162">
            <v>18</v>
          </cell>
          <cell r="G162">
            <v>12</v>
          </cell>
          <cell r="H162">
            <v>7</v>
          </cell>
          <cell r="I162">
            <v>9</v>
          </cell>
        </row>
        <row r="163">
          <cell r="B163">
            <v>104</v>
          </cell>
          <cell r="C163">
            <v>264</v>
          </cell>
          <cell r="D163">
            <v>291</v>
          </cell>
          <cell r="E163">
            <v>159</v>
          </cell>
          <cell r="F163">
            <v>377</v>
          </cell>
          <cell r="G163">
            <v>318</v>
          </cell>
          <cell r="H163">
            <v>11</v>
          </cell>
          <cell r="I163">
            <v>50</v>
          </cell>
        </row>
        <row r="167">
          <cell r="B167">
            <v>121</v>
          </cell>
          <cell r="C167">
            <v>133</v>
          </cell>
          <cell r="D167">
            <v>140</v>
          </cell>
          <cell r="E167">
            <v>160</v>
          </cell>
          <cell r="F167">
            <v>149</v>
          </cell>
          <cell r="G167">
            <v>148</v>
          </cell>
          <cell r="H167">
            <v>130</v>
          </cell>
          <cell r="I167">
            <v>124</v>
          </cell>
        </row>
        <row r="168">
          <cell r="B168">
            <v>87</v>
          </cell>
          <cell r="C168">
            <v>85</v>
          </cell>
          <cell r="D168">
            <v>106</v>
          </cell>
          <cell r="E168">
            <v>116</v>
          </cell>
          <cell r="F168">
            <v>111</v>
          </cell>
          <cell r="G168">
            <v>132</v>
          </cell>
          <cell r="H168">
            <v>136</v>
          </cell>
          <cell r="I168">
            <v>134</v>
          </cell>
        </row>
        <row r="169">
          <cell r="B169">
            <v>46</v>
          </cell>
          <cell r="C169">
            <v>48</v>
          </cell>
          <cell r="D169">
            <v>54</v>
          </cell>
          <cell r="E169">
            <v>56</v>
          </cell>
          <cell r="F169">
            <v>50</v>
          </cell>
          <cell r="G169">
            <v>44</v>
          </cell>
          <cell r="H169">
            <v>46</v>
          </cell>
          <cell r="I169">
            <v>41</v>
          </cell>
        </row>
        <row r="170">
          <cell r="B170">
            <v>49</v>
          </cell>
          <cell r="C170">
            <v>42</v>
          </cell>
          <cell r="D170">
            <v>54</v>
          </cell>
          <cell r="E170">
            <v>55</v>
          </cell>
          <cell r="F170">
            <v>53</v>
          </cell>
          <cell r="G170">
            <v>46</v>
          </cell>
          <cell r="H170">
            <v>43</v>
          </cell>
          <cell r="I170">
            <v>42</v>
          </cell>
        </row>
        <row r="171">
          <cell r="B171">
            <v>210</v>
          </cell>
          <cell r="C171">
            <v>230</v>
          </cell>
          <cell r="D171">
            <v>233</v>
          </cell>
          <cell r="E171">
            <v>217</v>
          </cell>
          <cell r="F171">
            <v>195</v>
          </cell>
          <cell r="G171">
            <v>214</v>
          </cell>
          <cell r="H171">
            <v>222</v>
          </cell>
          <cell r="I171">
            <v>220</v>
          </cell>
        </row>
        <row r="173">
          <cell r="B173">
            <v>18</v>
          </cell>
          <cell r="C173">
            <v>27</v>
          </cell>
          <cell r="D173">
            <v>28</v>
          </cell>
          <cell r="E173">
            <v>33</v>
          </cell>
          <cell r="F173">
            <v>31</v>
          </cell>
          <cell r="G173">
            <v>25</v>
          </cell>
          <cell r="H173">
            <v>26</v>
          </cell>
          <cell r="I173">
            <v>22</v>
          </cell>
        </row>
        <row r="174">
          <cell r="B174">
            <v>75</v>
          </cell>
          <cell r="C174">
            <v>84</v>
          </cell>
          <cell r="D174">
            <v>91</v>
          </cell>
          <cell r="E174">
            <v>110</v>
          </cell>
          <cell r="F174">
            <v>116</v>
          </cell>
          <cell r="G174">
            <v>112</v>
          </cell>
          <cell r="H174">
            <v>141</v>
          </cell>
          <cell r="I174">
            <v>134</v>
          </cell>
        </row>
        <row r="197">
          <cell r="B197">
            <v>0.21</v>
          </cell>
          <cell r="C197">
            <v>0.02</v>
          </cell>
          <cell r="D197">
            <v>0.06</v>
          </cell>
          <cell r="E197">
            <v>-0.11</v>
          </cell>
          <cell r="F197">
            <v>0.03</v>
          </cell>
          <cell r="G197">
            <v>-0.01</v>
          </cell>
          <cell r="H197">
            <v>0.16</v>
          </cell>
          <cell r="I197">
            <v>7.0000000000000007E-2</v>
          </cell>
        </row>
        <row r="198"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>
      <selection activeCell="A26" sqref="A26"/>
    </sheetView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7" t="s">
        <v>200</v>
      </c>
    </row>
    <row r="3" spans="1:1" x14ac:dyDescent="0.3">
      <c r="A3" s="37" t="s">
        <v>199</v>
      </c>
    </row>
    <row r="4" spans="1:1" x14ac:dyDescent="0.3">
      <c r="A4" s="19" t="s">
        <v>201</v>
      </c>
    </row>
    <row r="5" spans="1:1" x14ac:dyDescent="0.3">
      <c r="A5" s="37"/>
    </row>
    <row r="6" spans="1:1" x14ac:dyDescent="0.3">
      <c r="A6" s="37"/>
    </row>
    <row r="9" spans="1:1" x14ac:dyDescent="0.3">
      <c r="A9" s="20"/>
    </row>
    <row r="10" spans="1:1" x14ac:dyDescent="0.3">
      <c r="A10" s="20"/>
    </row>
    <row r="11" spans="1:1" x14ac:dyDescent="0.3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0"/>
  <sheetViews>
    <sheetView workbookViewId="0">
      <pane ySplit="1" topLeftCell="A24" activePane="bottomLeft" state="frozen"/>
      <selection pane="bottomLeft" activeCell="I42" sqref="I42"/>
    </sheetView>
  </sheetViews>
  <sheetFormatPr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8">
        <v>30601</v>
      </c>
      <c r="C2" s="8">
        <v>32376</v>
      </c>
      <c r="D2" s="8">
        <v>34350</v>
      </c>
      <c r="E2" s="8">
        <v>36397</v>
      </c>
      <c r="F2" s="8">
        <v>39117</v>
      </c>
      <c r="G2" s="8">
        <v>37403</v>
      </c>
      <c r="H2" s="3">
        <v>44538</v>
      </c>
      <c r="I2" s="3">
        <v>46710</v>
      </c>
    </row>
    <row r="3" spans="1:9" x14ac:dyDescent="0.3">
      <c r="A3" s="23" t="s">
        <v>28</v>
      </c>
      <c r="B3" s="8">
        <v>16534</v>
      </c>
      <c r="C3" s="8">
        <v>17405</v>
      </c>
      <c r="D3" s="8">
        <v>19038</v>
      </c>
      <c r="E3" s="8">
        <v>20441</v>
      </c>
      <c r="F3" s="8">
        <v>21643</v>
      </c>
      <c r="G3" s="8">
        <v>21162</v>
      </c>
      <c r="H3" s="67">
        <v>24576</v>
      </c>
      <c r="I3" s="24">
        <v>25231</v>
      </c>
    </row>
    <row r="4" spans="1:9" s="1" customFormat="1" x14ac:dyDescent="0.3">
      <c r="A4" s="1" t="s">
        <v>4</v>
      </c>
      <c r="B4" s="5">
        <f t="shared" ref="B4:H4" si="1">+B2-B3</f>
        <v>14067</v>
      </c>
      <c r="C4" s="5">
        <f t="shared" si="1"/>
        <v>14971</v>
      </c>
      <c r="D4" s="5">
        <f t="shared" si="1"/>
        <v>15312</v>
      </c>
      <c r="E4" s="5">
        <f t="shared" si="1"/>
        <v>15956</v>
      </c>
      <c r="F4" s="5">
        <f t="shared" si="1"/>
        <v>17474</v>
      </c>
      <c r="G4" s="5">
        <f t="shared" si="1"/>
        <v>16241</v>
      </c>
      <c r="H4" s="5">
        <f t="shared" si="1"/>
        <v>19962</v>
      </c>
      <c r="I4" s="9">
        <f>+I2-I3</f>
        <v>21479</v>
      </c>
    </row>
    <row r="5" spans="1:9" x14ac:dyDescent="0.3">
      <c r="A5" s="11" t="s">
        <v>21</v>
      </c>
      <c r="B5" s="8">
        <v>3213</v>
      </c>
      <c r="C5" s="8">
        <v>3278</v>
      </c>
      <c r="D5" s="8">
        <v>3341</v>
      </c>
      <c r="E5" s="8">
        <v>3577</v>
      </c>
      <c r="F5" s="8">
        <v>3753</v>
      </c>
      <c r="G5" s="8">
        <v>3592</v>
      </c>
      <c r="H5" s="67">
        <v>3114</v>
      </c>
      <c r="I5" s="3">
        <v>3850</v>
      </c>
    </row>
    <row r="6" spans="1:9" x14ac:dyDescent="0.3">
      <c r="A6" s="11" t="s">
        <v>22</v>
      </c>
      <c r="B6" s="68">
        <v>6679</v>
      </c>
      <c r="C6" s="68">
        <v>7191</v>
      </c>
      <c r="D6" s="68">
        <v>7222</v>
      </c>
      <c r="E6" s="68">
        <v>7934</v>
      </c>
      <c r="F6" s="68">
        <v>8949</v>
      </c>
      <c r="G6" s="68">
        <v>9534</v>
      </c>
      <c r="H6" s="24">
        <v>9911</v>
      </c>
      <c r="I6" s="3">
        <v>10954</v>
      </c>
    </row>
    <row r="7" spans="1:9" x14ac:dyDescent="0.3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3">
      <c r="A8" s="2" t="s">
        <v>24</v>
      </c>
      <c r="B8" s="8">
        <v>28</v>
      </c>
      <c r="C8" s="8">
        <v>19</v>
      </c>
      <c r="D8" s="8">
        <v>59</v>
      </c>
      <c r="E8" s="8">
        <v>54</v>
      </c>
      <c r="F8" s="8">
        <v>49</v>
      </c>
      <c r="G8" s="8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>
        <v>66</v>
      </c>
      <c r="F9" s="3">
        <v>-78</v>
      </c>
      <c r="G9" s="8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>+B4-B7-B8-B9</f>
        <v>4205</v>
      </c>
      <c r="C10" s="5">
        <f t="shared" ref="C10:H10" si="3">+C4-C7-C8-C9</f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">
      <c r="A11" s="2" t="s">
        <v>26</v>
      </c>
      <c r="B11">
        <v>932</v>
      </c>
      <c r="C11">
        <v>863</v>
      </c>
      <c r="D11">
        <v>646</v>
      </c>
      <c r="E11" s="8">
        <v>2392</v>
      </c>
      <c r="F11">
        <v>772</v>
      </c>
      <c r="G11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 s="8">
        <v>1723.5</v>
      </c>
      <c r="C17" s="8">
        <v>1697.9</v>
      </c>
      <c r="D17" s="8">
        <v>1657.8</v>
      </c>
      <c r="E17" s="8">
        <v>1623.8</v>
      </c>
      <c r="F17" s="8">
        <v>1579.7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 s="8">
        <v>1768.8</v>
      </c>
      <c r="C18" s="8">
        <v>1742.5</v>
      </c>
      <c r="D18" s="8">
        <v>1692</v>
      </c>
      <c r="E18" s="8">
        <v>1659.1</v>
      </c>
      <c r="F18" s="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8">
        <v>3852</v>
      </c>
      <c r="C25" s="8">
        <v>3138</v>
      </c>
      <c r="D25" s="8">
        <v>3808</v>
      </c>
      <c r="E25" s="8">
        <v>4249</v>
      </c>
      <c r="F25" s="8">
        <v>4466</v>
      </c>
      <c r="G25" s="8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8">
        <v>2072</v>
      </c>
      <c r="C26" s="8">
        <v>2319</v>
      </c>
      <c r="D26" s="8">
        <v>2371</v>
      </c>
      <c r="E26">
        <v>996</v>
      </c>
      <c r="F26">
        <v>197</v>
      </c>
      <c r="G26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8">
        <v>3358</v>
      </c>
      <c r="C27" s="8">
        <v>3241</v>
      </c>
      <c r="D27" s="8">
        <v>3677</v>
      </c>
      <c r="E27" s="8">
        <v>3498</v>
      </c>
      <c r="F27" s="8">
        <v>4272</v>
      </c>
      <c r="G27" s="8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8">
        <v>4337</v>
      </c>
      <c r="C28" s="8">
        <v>4838</v>
      </c>
      <c r="D28" s="8">
        <v>5055</v>
      </c>
      <c r="E28" s="8">
        <v>5261</v>
      </c>
      <c r="F28" s="8">
        <v>5622</v>
      </c>
      <c r="G28" s="8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8">
        <v>1968</v>
      </c>
      <c r="C29" s="8">
        <v>1489</v>
      </c>
      <c r="D29" s="8">
        <v>1150</v>
      </c>
      <c r="E29" s="8">
        <v>1130</v>
      </c>
      <c r="F29" s="8">
        <v>1968</v>
      </c>
      <c r="G29" s="8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">
      <c r="A31" s="2" t="s">
        <v>37</v>
      </c>
      <c r="B31" s="8">
        <v>3011</v>
      </c>
      <c r="C31" s="8">
        <v>3520</v>
      </c>
      <c r="D31" s="8">
        <v>3989</v>
      </c>
      <c r="E31" s="8">
        <v>4454</v>
      </c>
      <c r="F31" s="8">
        <v>4744</v>
      </c>
      <c r="G31" s="8">
        <v>4866</v>
      </c>
      <c r="H31" s="3">
        <v>4904</v>
      </c>
      <c r="I31" s="3">
        <v>4791</v>
      </c>
    </row>
    <row r="32" spans="1:9" x14ac:dyDescent="0.3">
      <c r="A32" s="2" t="s">
        <v>38</v>
      </c>
      <c r="B32" s="58">
        <v>0</v>
      </c>
      <c r="C32" s="58">
        <v>0</v>
      </c>
      <c r="D32" s="58">
        <v>0</v>
      </c>
      <c r="E32" s="58">
        <v>0</v>
      </c>
      <c r="F32" s="58">
        <v>0</v>
      </c>
      <c r="G32" s="8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>
        <v>281</v>
      </c>
      <c r="C33">
        <v>281</v>
      </c>
      <c r="D33">
        <v>283</v>
      </c>
      <c r="E33">
        <v>285</v>
      </c>
      <c r="F33">
        <v>283</v>
      </c>
      <c r="G33">
        <v>274</v>
      </c>
      <c r="H33" s="3">
        <v>269</v>
      </c>
      <c r="I33" s="3">
        <v>286</v>
      </c>
    </row>
    <row r="34" spans="1:9" x14ac:dyDescent="0.3">
      <c r="A34" s="2" t="s">
        <v>40</v>
      </c>
      <c r="B34">
        <v>131</v>
      </c>
      <c r="C34">
        <v>131</v>
      </c>
      <c r="D34">
        <v>139</v>
      </c>
      <c r="E34">
        <v>154</v>
      </c>
      <c r="F34">
        <v>154</v>
      </c>
      <c r="G34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8">
        <v>2587</v>
      </c>
      <c r="C35" s="8">
        <v>2439</v>
      </c>
      <c r="D35" s="8">
        <v>2787</v>
      </c>
      <c r="E35" s="8">
        <v>2509</v>
      </c>
      <c r="F35" s="8">
        <v>2011</v>
      </c>
      <c r="G35" s="8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>
        <v>107</v>
      </c>
      <c r="C39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46</v>
      </c>
      <c r="B40">
        <v>74</v>
      </c>
      <c r="C40" s="3">
        <v>1</v>
      </c>
      <c r="D40">
        <v>325</v>
      </c>
      <c r="E40" s="3">
        <v>336</v>
      </c>
      <c r="F40" s="3">
        <v>9</v>
      </c>
      <c r="G40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8">
        <v>2131</v>
      </c>
      <c r="C41" s="8">
        <v>2191</v>
      </c>
      <c r="D41" s="8">
        <v>2048</v>
      </c>
      <c r="E41" s="8">
        <v>2279</v>
      </c>
      <c r="F41" s="3">
        <v>2612</v>
      </c>
      <c r="G41" s="8">
        <v>2248</v>
      </c>
      <c r="H41" s="3">
        <v>2836</v>
      </c>
      <c r="I41" s="3">
        <v>3358</v>
      </c>
    </row>
    <row r="42" spans="1:9" x14ac:dyDescent="0.3">
      <c r="A42" s="11" t="s">
        <v>47</v>
      </c>
      <c r="B42" s="58">
        <v>0</v>
      </c>
      <c r="C42" s="58">
        <v>0</v>
      </c>
      <c r="D42" s="58">
        <v>0</v>
      </c>
      <c r="E42" s="58">
        <v>0</v>
      </c>
      <c r="F42" s="58">
        <v>0</v>
      </c>
      <c r="G42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8">
        <v>3949</v>
      </c>
      <c r="C43" s="8">
        <v>3037</v>
      </c>
      <c r="D43" s="8">
        <v>3011</v>
      </c>
      <c r="E43" s="8">
        <v>3269</v>
      </c>
      <c r="F43" s="8">
        <v>5010</v>
      </c>
      <c r="G43" s="8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>
        <v>71</v>
      </c>
      <c r="C44">
        <v>85</v>
      </c>
      <c r="D44">
        <v>84</v>
      </c>
      <c r="E44">
        <v>150</v>
      </c>
      <c r="F44">
        <v>229</v>
      </c>
      <c r="G44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">
      <c r="A46" s="2" t="s">
        <v>49</v>
      </c>
      <c r="B46" s="8">
        <v>1079</v>
      </c>
      <c r="C46" s="8">
        <v>2010</v>
      </c>
      <c r="D46" s="8">
        <v>3471</v>
      </c>
      <c r="E46" s="8">
        <v>3468</v>
      </c>
      <c r="F46" s="8">
        <v>3464</v>
      </c>
      <c r="G46" s="8">
        <v>9406</v>
      </c>
      <c r="H46" s="3">
        <v>9413</v>
      </c>
      <c r="I46" s="3">
        <v>8920</v>
      </c>
    </row>
    <row r="47" spans="1:9" x14ac:dyDescent="0.3">
      <c r="A47" s="2" t="s">
        <v>50</v>
      </c>
      <c r="B47" s="58">
        <v>0</v>
      </c>
      <c r="C47" s="58">
        <v>0</v>
      </c>
      <c r="D47" s="58">
        <v>0</v>
      </c>
      <c r="E47" s="58">
        <v>0</v>
      </c>
      <c r="F47" s="58">
        <v>0</v>
      </c>
      <c r="G47" s="8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8">
        <v>1479</v>
      </c>
      <c r="C48" s="8">
        <v>1770</v>
      </c>
      <c r="D48" s="8">
        <v>1907</v>
      </c>
      <c r="E48" s="8">
        <v>3216</v>
      </c>
      <c r="F48" s="8">
        <v>3347</v>
      </c>
      <c r="G48" s="8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7" t="s">
        <v>58</v>
      </c>
      <c r="B55" s="8">
        <v>6773</v>
      </c>
      <c r="C55" s="8">
        <v>7786</v>
      </c>
      <c r="D55" s="8">
        <v>8638</v>
      </c>
      <c r="E55" s="8">
        <v>6384</v>
      </c>
      <c r="F55" s="8">
        <v>7163</v>
      </c>
      <c r="G55" s="8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8">
        <v>1246</v>
      </c>
      <c r="C56">
        <v>318</v>
      </c>
      <c r="D56" s="3">
        <v>-213</v>
      </c>
      <c r="E56" s="3">
        <v>-92</v>
      </c>
      <c r="F56">
        <v>231</v>
      </c>
      <c r="G56" s="3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8">
        <v>4685</v>
      </c>
      <c r="C57" s="8">
        <v>4151</v>
      </c>
      <c r="D57" s="8">
        <v>3979</v>
      </c>
      <c r="E57" s="8">
        <v>3517</v>
      </c>
      <c r="F57" s="8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f>+B12</f>
        <v>3273</v>
      </c>
      <c r="C64" s="9">
        <f t="shared" ref="C64:G64" si="12">+C12</f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>+H12</f>
        <v>5727</v>
      </c>
      <c r="I64" s="9">
        <f>+I12</f>
        <v>6046</v>
      </c>
    </row>
    <row r="65" spans="1: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11" t="s">
        <v>66</v>
      </c>
      <c r="B66">
        <v>606</v>
      </c>
      <c r="C66">
        <v>649</v>
      </c>
      <c r="D66">
        <v>706</v>
      </c>
      <c r="E66">
        <v>747</v>
      </c>
      <c r="F66">
        <v>705</v>
      </c>
      <c r="G66">
        <v>721</v>
      </c>
      <c r="H66" s="3">
        <v>744</v>
      </c>
      <c r="I66" s="3">
        <v>717</v>
      </c>
    </row>
    <row r="67" spans="1:9" x14ac:dyDescent="0.3">
      <c r="A67" s="11" t="s">
        <v>67</v>
      </c>
      <c r="B67" s="3">
        <v>-113</v>
      </c>
      <c r="C67" s="3">
        <v>-80</v>
      </c>
      <c r="D67" s="3">
        <v>-273</v>
      </c>
      <c r="E67">
        <v>647</v>
      </c>
      <c r="F67">
        <v>34</v>
      </c>
      <c r="G67" s="3">
        <v>-380</v>
      </c>
      <c r="H67" s="3">
        <v>-385</v>
      </c>
      <c r="I67" s="3">
        <v>-650</v>
      </c>
    </row>
    <row r="68" spans="1:9" x14ac:dyDescent="0.3">
      <c r="A68" s="11" t="s">
        <v>68</v>
      </c>
      <c r="B68">
        <v>191</v>
      </c>
      <c r="C68">
        <v>236</v>
      </c>
      <c r="D68">
        <v>215</v>
      </c>
      <c r="E68">
        <v>218</v>
      </c>
      <c r="F68">
        <v>325</v>
      </c>
      <c r="G68">
        <v>429</v>
      </c>
      <c r="H68" s="3">
        <v>611</v>
      </c>
      <c r="I68" s="3">
        <v>638</v>
      </c>
    </row>
    <row r="69" spans="1:9" x14ac:dyDescent="0.3">
      <c r="A69" s="11" t="s">
        <v>69</v>
      </c>
      <c r="B69">
        <v>43</v>
      </c>
      <c r="C69">
        <v>13</v>
      </c>
      <c r="D69">
        <v>10</v>
      </c>
      <c r="E69">
        <v>27</v>
      </c>
      <c r="F69">
        <v>15</v>
      </c>
      <c r="G69">
        <v>398</v>
      </c>
      <c r="H69" s="3">
        <v>53</v>
      </c>
      <c r="I69" s="3">
        <v>123</v>
      </c>
    </row>
    <row r="70" spans="1:9" x14ac:dyDescent="0.3">
      <c r="A70" s="11" t="s">
        <v>70</v>
      </c>
      <c r="B70">
        <v>424</v>
      </c>
      <c r="C70">
        <v>98</v>
      </c>
      <c r="D70" s="3">
        <v>-117</v>
      </c>
      <c r="E70" s="3">
        <v>-99</v>
      </c>
      <c r="F70">
        <v>233</v>
      </c>
      <c r="G70">
        <v>23</v>
      </c>
      <c r="H70" s="3">
        <v>-138</v>
      </c>
      <c r="I70" s="3">
        <v>-26</v>
      </c>
    </row>
    <row r="71" spans="1:9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8">
        <v>1239</v>
      </c>
      <c r="H72" s="3">
        <v>-1606</v>
      </c>
      <c r="I72" s="3">
        <v>-504</v>
      </c>
    </row>
    <row r="73" spans="1:9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3">
      <c r="A74" s="11" t="s">
        <v>98</v>
      </c>
      <c r="B74" s="3">
        <v>-144</v>
      </c>
      <c r="C74" s="3">
        <v>-161</v>
      </c>
      <c r="D74" s="3">
        <v>-120</v>
      </c>
      <c r="E74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3">
      <c r="A75" s="11" t="s">
        <v>97</v>
      </c>
      <c r="B75" s="8">
        <v>1237</v>
      </c>
      <c r="C75" s="3">
        <v>-586</v>
      </c>
      <c r="D75" s="3">
        <v>-158</v>
      </c>
      <c r="E75" s="8">
        <v>1515</v>
      </c>
      <c r="F75" s="8">
        <v>1525</v>
      </c>
      <c r="G75">
        <v>24</v>
      </c>
      <c r="H75" s="3">
        <v>1326</v>
      </c>
      <c r="I75" s="3">
        <v>1365</v>
      </c>
    </row>
    <row r="76" spans="1:9" x14ac:dyDescent="0.3">
      <c r="A76" s="25" t="s">
        <v>74</v>
      </c>
      <c r="B76" s="26">
        <f t="shared" ref="B76:H76" si="13">+SUM(B64:B75)</f>
        <v>4680</v>
      </c>
      <c r="C76" s="26">
        <f t="shared" si="13"/>
        <v>3399</v>
      </c>
      <c r="D76" s="26">
        <f t="shared" si="13"/>
        <v>3846</v>
      </c>
      <c r="E76" s="26">
        <f t="shared" si="13"/>
        <v>4955</v>
      </c>
      <c r="F76" s="26">
        <f t="shared" si="13"/>
        <v>5903</v>
      </c>
      <c r="G76" s="26">
        <f t="shared" si="13"/>
        <v>2485</v>
      </c>
      <c r="H76" s="26">
        <f t="shared" si="13"/>
        <v>6657</v>
      </c>
      <c r="I76" s="26">
        <f>+SUM(I64:I75)</f>
        <v>5188</v>
      </c>
    </row>
    <row r="77" spans="1:9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3">
      <c r="A79" s="2" t="s">
        <v>77</v>
      </c>
      <c r="B79" s="8">
        <v>3655</v>
      </c>
      <c r="C79" s="8">
        <v>2924</v>
      </c>
      <c r="D79" s="8">
        <v>3623</v>
      </c>
      <c r="E79" s="8">
        <v>3613</v>
      </c>
      <c r="F79" s="8">
        <v>1715</v>
      </c>
      <c r="G79">
        <v>74</v>
      </c>
      <c r="H79" s="3">
        <v>4236</v>
      </c>
      <c r="I79" s="3">
        <v>8199</v>
      </c>
    </row>
    <row r="80" spans="1:9" x14ac:dyDescent="0.3">
      <c r="A80" s="2" t="s">
        <v>78</v>
      </c>
      <c r="B80" s="8">
        <v>2216</v>
      </c>
      <c r="C80" s="8">
        <v>2386</v>
      </c>
      <c r="D80" s="8">
        <v>2423</v>
      </c>
      <c r="E80" s="8">
        <v>2496</v>
      </c>
      <c r="F80" s="8">
        <v>2072</v>
      </c>
      <c r="G80" s="8">
        <v>2379</v>
      </c>
      <c r="H80" s="3">
        <v>2449</v>
      </c>
      <c r="I80" s="3">
        <v>3967</v>
      </c>
    </row>
    <row r="81" spans="1:9" x14ac:dyDescent="0.3">
      <c r="A81" t="s">
        <v>202</v>
      </c>
      <c r="B81" s="3">
        <v>-150</v>
      </c>
      <c r="C81">
        <v>150</v>
      </c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</row>
    <row r="82" spans="1:9" x14ac:dyDescent="0.3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x14ac:dyDescent="0.3">
      <c r="A83" t="s">
        <v>203</v>
      </c>
      <c r="B83">
        <v>3</v>
      </c>
      <c r="C83">
        <v>10</v>
      </c>
      <c r="D83" s="8">
        <v>13</v>
      </c>
      <c r="E83" s="8">
        <v>3</v>
      </c>
      <c r="F83" s="8">
        <v>5</v>
      </c>
      <c r="G83" s="3">
        <v>0</v>
      </c>
      <c r="H83" s="3">
        <v>0</v>
      </c>
      <c r="I83" s="3">
        <v>0</v>
      </c>
    </row>
    <row r="84" spans="1:9" x14ac:dyDescent="0.3">
      <c r="A84" s="2" t="s">
        <v>79</v>
      </c>
      <c r="B84" s="3">
        <v>0</v>
      </c>
      <c r="C84">
        <v>6</v>
      </c>
      <c r="D84" s="3">
        <v>-34</v>
      </c>
      <c r="E84" s="3">
        <v>-25</v>
      </c>
      <c r="F84" s="3">
        <v>0</v>
      </c>
      <c r="G84">
        <v>31</v>
      </c>
      <c r="H84" s="3">
        <v>171</v>
      </c>
      <c r="I84" s="3">
        <v>-19</v>
      </c>
    </row>
    <row r="85" spans="1:9" x14ac:dyDescent="0.3">
      <c r="A85" s="27" t="s">
        <v>80</v>
      </c>
      <c r="B85" s="26">
        <f t="shared" ref="B85:I85" si="14">+SUM(B78:B84)</f>
        <v>-175</v>
      </c>
      <c r="C85" s="26">
        <f t="shared" si="14"/>
        <v>-1034</v>
      </c>
      <c r="D85" s="26">
        <f t="shared" si="14"/>
        <v>-1008</v>
      </c>
      <c r="E85" s="26">
        <f t="shared" si="14"/>
        <v>276</v>
      </c>
      <c r="F85" s="26">
        <f t="shared" si="14"/>
        <v>-264</v>
      </c>
      <c r="G85" s="26">
        <f t="shared" si="14"/>
        <v>-1028</v>
      </c>
      <c r="H85" s="26">
        <f t="shared" si="14"/>
        <v>-3800</v>
      </c>
      <c r="I85" s="26">
        <f t="shared" si="14"/>
        <v>-1524</v>
      </c>
    </row>
    <row r="86" spans="1:9" x14ac:dyDescent="0.3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3">
      <c r="A87" s="2" t="s">
        <v>82</v>
      </c>
      <c r="B87" s="3">
        <v>0</v>
      </c>
      <c r="C87">
        <v>981</v>
      </c>
      <c r="D87" s="8">
        <v>1482</v>
      </c>
      <c r="E87" s="3">
        <v>0</v>
      </c>
      <c r="F87" s="3">
        <v>0</v>
      </c>
      <c r="G87" s="8">
        <v>6134</v>
      </c>
      <c r="H87" s="3">
        <v>0</v>
      </c>
      <c r="I87" s="3">
        <v>0</v>
      </c>
    </row>
    <row r="88" spans="1:9" x14ac:dyDescent="0.3">
      <c r="A88" t="s">
        <v>204</v>
      </c>
      <c r="B88" s="3">
        <v>-7</v>
      </c>
      <c r="C88" s="3">
        <v>-106</v>
      </c>
      <c r="D88" s="3">
        <v>-44</v>
      </c>
      <c r="E88" s="3">
        <v>-6</v>
      </c>
      <c r="F88" s="3">
        <v>-6</v>
      </c>
      <c r="G88" s="3">
        <v>0</v>
      </c>
      <c r="H88" s="3">
        <v>0</v>
      </c>
      <c r="I88" s="3">
        <v>0</v>
      </c>
    </row>
    <row r="89" spans="1:9" x14ac:dyDescent="0.3">
      <c r="A89" s="2" t="s">
        <v>83</v>
      </c>
      <c r="B89" s="3">
        <v>-63</v>
      </c>
      <c r="C89" s="3">
        <v>-67</v>
      </c>
      <c r="D89">
        <v>327</v>
      </c>
      <c r="E89">
        <v>13</v>
      </c>
      <c r="F89" s="3">
        <v>-325</v>
      </c>
      <c r="G89">
        <v>49</v>
      </c>
      <c r="H89" s="3">
        <v>-52</v>
      </c>
      <c r="I89" s="3">
        <v>15</v>
      </c>
    </row>
    <row r="90" spans="1:9" x14ac:dyDescent="0.3">
      <c r="A90" t="s">
        <v>205</v>
      </c>
      <c r="B90" s="3">
        <v>-19</v>
      </c>
      <c r="C90" s="3">
        <v>-7</v>
      </c>
      <c r="D90" s="3">
        <v>-17</v>
      </c>
      <c r="E90" s="3">
        <v>-23</v>
      </c>
      <c r="F90" s="3">
        <v>-27</v>
      </c>
      <c r="G90" s="3">
        <v>0</v>
      </c>
      <c r="H90" s="3">
        <v>0</v>
      </c>
      <c r="I90" s="3">
        <v>0</v>
      </c>
    </row>
    <row r="91" spans="1:9" x14ac:dyDescent="0.3">
      <c r="A91" s="2" t="s">
        <v>84</v>
      </c>
      <c r="B91" s="3">
        <v>0</v>
      </c>
      <c r="C91" s="3">
        <v>0</v>
      </c>
      <c r="D91" s="3">
        <v>0</v>
      </c>
      <c r="E91" s="3">
        <v>0</v>
      </c>
      <c r="F91" s="3">
        <v>0</v>
      </c>
      <c r="G91" s="3">
        <v>-6</v>
      </c>
      <c r="H91" s="3">
        <v>-197</v>
      </c>
      <c r="I91" s="3">
        <v>0</v>
      </c>
    </row>
    <row r="92" spans="1:9" x14ac:dyDescent="0.3">
      <c r="A92" s="2" t="s">
        <v>85</v>
      </c>
      <c r="B92">
        <v>514</v>
      </c>
      <c r="C92">
        <v>507</v>
      </c>
      <c r="D92">
        <v>489</v>
      </c>
      <c r="E92">
        <v>733</v>
      </c>
      <c r="F92">
        <v>700</v>
      </c>
      <c r="G92">
        <v>885</v>
      </c>
      <c r="H92" s="3">
        <v>1172</v>
      </c>
      <c r="I92" s="3">
        <v>1151</v>
      </c>
    </row>
    <row r="93" spans="1:9" x14ac:dyDescent="0.3">
      <c r="A93" s="2" t="s">
        <v>16</v>
      </c>
      <c r="B93" s="3">
        <v>-2534</v>
      </c>
      <c r="C93" s="3">
        <v>-3238</v>
      </c>
      <c r="D93" s="3">
        <v>-3223</v>
      </c>
      <c r="E93" s="3">
        <v>-4254</v>
      </c>
      <c r="F93" s="3">
        <v>-4286</v>
      </c>
      <c r="G93" s="3">
        <v>-3067</v>
      </c>
      <c r="H93" s="3">
        <v>-608</v>
      </c>
      <c r="I93" s="3">
        <v>-4014</v>
      </c>
    </row>
    <row r="94" spans="1:9" x14ac:dyDescent="0.3">
      <c r="A94" s="2" t="s">
        <v>86</v>
      </c>
      <c r="B94" s="3">
        <v>-899</v>
      </c>
      <c r="C94" s="3">
        <v>-1022</v>
      </c>
      <c r="D94" s="3">
        <v>-1133</v>
      </c>
      <c r="E94" s="3">
        <v>-1243</v>
      </c>
      <c r="F94" s="3">
        <v>-1332</v>
      </c>
      <c r="G94" s="3">
        <v>-1452</v>
      </c>
      <c r="H94" s="3">
        <v>-1638</v>
      </c>
      <c r="I94" s="3">
        <v>-1837</v>
      </c>
    </row>
    <row r="95" spans="1:9" x14ac:dyDescent="0.3">
      <c r="A95" s="2" t="s">
        <v>87</v>
      </c>
      <c r="B95">
        <v>218</v>
      </c>
      <c r="C95" s="3">
        <v>-22</v>
      </c>
      <c r="D95" s="3">
        <v>-29</v>
      </c>
      <c r="E95" s="3">
        <v>-55</v>
      </c>
      <c r="F95" s="3">
        <v>-17</v>
      </c>
      <c r="G95" s="3">
        <v>-52</v>
      </c>
      <c r="H95" s="3">
        <v>-136</v>
      </c>
      <c r="I95" s="3">
        <v>-151</v>
      </c>
    </row>
    <row r="96" spans="1:9" x14ac:dyDescent="0.3">
      <c r="A96" s="27" t="s">
        <v>88</v>
      </c>
      <c r="B96" s="26">
        <f t="shared" ref="B96:H96" si="15">+SUM(B87:B95)</f>
        <v>-2790</v>
      </c>
      <c r="C96" s="26">
        <f t="shared" si="15"/>
        <v>-2974</v>
      </c>
      <c r="D96" s="26">
        <f t="shared" si="15"/>
        <v>-2148</v>
      </c>
      <c r="E96" s="26">
        <f t="shared" si="15"/>
        <v>-4835</v>
      </c>
      <c r="F96" s="26">
        <f t="shared" si="15"/>
        <v>-5293</v>
      </c>
      <c r="G96" s="26">
        <f t="shared" si="15"/>
        <v>2491</v>
      </c>
      <c r="H96" s="26">
        <f t="shared" si="15"/>
        <v>-1459</v>
      </c>
      <c r="I96" s="26">
        <f>+SUM(I87:I95)</f>
        <v>-4836</v>
      </c>
    </row>
    <row r="97" spans="1:9" x14ac:dyDescent="0.3">
      <c r="A97" s="2" t="s">
        <v>89</v>
      </c>
      <c r="B97" s="3">
        <v>-83</v>
      </c>
      <c r="C97" s="3">
        <v>-105</v>
      </c>
      <c r="D97" s="3">
        <v>-20</v>
      </c>
      <c r="E97">
        <v>45</v>
      </c>
      <c r="F97" s="3">
        <v>-129</v>
      </c>
      <c r="G97" s="3">
        <v>-66</v>
      </c>
      <c r="H97" s="3">
        <v>143</v>
      </c>
      <c r="I97" s="3">
        <v>-143</v>
      </c>
    </row>
    <row r="98" spans="1:9" x14ac:dyDescent="0.3">
      <c r="A98" s="27" t="s">
        <v>90</v>
      </c>
      <c r="B98" s="26">
        <f>+B76+B85+B96+B97</f>
        <v>1632</v>
      </c>
      <c r="C98" s="26">
        <f t="shared" ref="C98:I98" si="16">+C76+C85+C96+C97</f>
        <v>-714</v>
      </c>
      <c r="D98" s="26">
        <f t="shared" si="16"/>
        <v>670</v>
      </c>
      <c r="E98" s="26">
        <f t="shared" si="16"/>
        <v>441</v>
      </c>
      <c r="F98" s="26">
        <f t="shared" si="16"/>
        <v>217</v>
      </c>
      <c r="G98" s="26">
        <f t="shared" si="16"/>
        <v>3882</v>
      </c>
      <c r="H98" s="26">
        <f t="shared" si="16"/>
        <v>1541</v>
      </c>
      <c r="I98" s="26">
        <f t="shared" si="16"/>
        <v>-1315</v>
      </c>
    </row>
    <row r="99" spans="1:9" x14ac:dyDescent="0.3">
      <c r="A99" t="s">
        <v>91</v>
      </c>
      <c r="B99" s="8">
        <v>2220</v>
      </c>
      <c r="C99" s="8">
        <v>3852</v>
      </c>
      <c r="D99" s="8">
        <v>3138</v>
      </c>
      <c r="E99" s="8">
        <v>3808</v>
      </c>
      <c r="F99" s="8">
        <v>4249</v>
      </c>
      <c r="G99" s="8">
        <v>4466</v>
      </c>
      <c r="H99" s="3">
        <v>8348</v>
      </c>
      <c r="I99" s="3">
        <f>+H100</f>
        <v>9889</v>
      </c>
    </row>
    <row r="100" spans="1:9" ht="15" thickBot="1" x14ac:dyDescent="0.35">
      <c r="A100" s="6" t="s">
        <v>92</v>
      </c>
      <c r="B100" s="7">
        <f>+B98+B99</f>
        <v>3852</v>
      </c>
      <c r="C100" s="7">
        <f t="shared" ref="C100:G100" si="17">+C98+C99</f>
        <v>3138</v>
      </c>
      <c r="D100" s="7">
        <f t="shared" si="17"/>
        <v>3808</v>
      </c>
      <c r="E100" s="7">
        <f t="shared" si="17"/>
        <v>4249</v>
      </c>
      <c r="F100" s="7">
        <f t="shared" si="17"/>
        <v>4466</v>
      </c>
      <c r="G100" s="7">
        <f t="shared" si="17"/>
        <v>8348</v>
      </c>
      <c r="H100" s="7">
        <f>+H98+H99</f>
        <v>9889</v>
      </c>
      <c r="I100" s="7">
        <f>+I98+I99</f>
        <v>8574</v>
      </c>
    </row>
    <row r="101" spans="1:9" s="12" customFormat="1" ht="15" thickTop="1" x14ac:dyDescent="0.3">
      <c r="A101" s="12" t="s">
        <v>19</v>
      </c>
      <c r="B101" s="13">
        <f t="shared" ref="B101:I101" si="18">+B100-B25</f>
        <v>0</v>
      </c>
      <c r="C101" s="13">
        <f t="shared" si="18"/>
        <v>0</v>
      </c>
      <c r="D101" s="13">
        <f t="shared" si="18"/>
        <v>0</v>
      </c>
      <c r="E101" s="13">
        <f t="shared" si="18"/>
        <v>0</v>
      </c>
      <c r="F101" s="13">
        <f t="shared" si="18"/>
        <v>0</v>
      </c>
      <c r="G101" s="13">
        <f t="shared" si="18"/>
        <v>0</v>
      </c>
      <c r="H101" s="13">
        <f t="shared" si="18"/>
        <v>0</v>
      </c>
      <c r="I101" s="13">
        <f t="shared" si="18"/>
        <v>0</v>
      </c>
    </row>
    <row r="102" spans="1:9" x14ac:dyDescent="0.3">
      <c r="A102" t="s">
        <v>93</v>
      </c>
      <c r="B102" s="3"/>
      <c r="C102" s="3"/>
      <c r="D102" s="3"/>
      <c r="E102" s="3"/>
      <c r="F102" s="3"/>
      <c r="G102" s="3"/>
      <c r="H102" s="3"/>
      <c r="I102" s="3"/>
    </row>
    <row r="103" spans="1:9" x14ac:dyDescent="0.3">
      <c r="A103" s="2" t="s">
        <v>17</v>
      </c>
      <c r="B103" s="3"/>
      <c r="C103" s="3"/>
      <c r="D103" s="3"/>
      <c r="E103" s="3"/>
      <c r="F103" s="3"/>
      <c r="G103" s="3"/>
      <c r="H103" s="3"/>
      <c r="I103" s="3"/>
    </row>
    <row r="104" spans="1:9" x14ac:dyDescent="0.3">
      <c r="A104" s="11" t="s">
        <v>94</v>
      </c>
      <c r="B104">
        <v>53</v>
      </c>
      <c r="C104">
        <v>70</v>
      </c>
      <c r="D104">
        <v>98</v>
      </c>
      <c r="E104">
        <v>125</v>
      </c>
      <c r="F104">
        <v>153</v>
      </c>
      <c r="G104">
        <v>140</v>
      </c>
      <c r="H104" s="3">
        <v>293</v>
      </c>
      <c r="I104" s="3">
        <v>290</v>
      </c>
    </row>
    <row r="105" spans="1:9" x14ac:dyDescent="0.3">
      <c r="A105" s="11" t="s">
        <v>18</v>
      </c>
      <c r="B105" s="8">
        <v>1262</v>
      </c>
      <c r="C105">
        <v>748</v>
      </c>
      <c r="D105">
        <v>703</v>
      </c>
      <c r="E105">
        <v>529</v>
      </c>
      <c r="F105">
        <v>757</v>
      </c>
      <c r="G105" s="8">
        <v>1028</v>
      </c>
      <c r="H105" s="3">
        <v>1177</v>
      </c>
      <c r="I105" s="3">
        <v>1231</v>
      </c>
    </row>
    <row r="106" spans="1:9" x14ac:dyDescent="0.3">
      <c r="A106" s="11" t="s">
        <v>95</v>
      </c>
      <c r="B106">
        <v>206</v>
      </c>
      <c r="C106">
        <v>252</v>
      </c>
      <c r="D106">
        <v>266</v>
      </c>
      <c r="E106">
        <v>294</v>
      </c>
      <c r="F106">
        <v>160</v>
      </c>
      <c r="G106">
        <v>121</v>
      </c>
      <c r="H106" s="3">
        <v>179</v>
      </c>
      <c r="I106" s="3">
        <v>160</v>
      </c>
    </row>
    <row r="107" spans="1:9" x14ac:dyDescent="0.3">
      <c r="A107" s="11" t="s">
        <v>96</v>
      </c>
      <c r="B107">
        <v>240</v>
      </c>
      <c r="C107">
        <v>271</v>
      </c>
      <c r="D107">
        <v>300</v>
      </c>
      <c r="E107">
        <v>320</v>
      </c>
      <c r="F107">
        <v>347</v>
      </c>
      <c r="G107">
        <v>385</v>
      </c>
      <c r="H107" s="3">
        <v>438</v>
      </c>
      <c r="I107" s="3">
        <v>480</v>
      </c>
    </row>
    <row r="109" spans="1:9" x14ac:dyDescent="0.3">
      <c r="A109" s="14" t="s">
        <v>99</v>
      </c>
      <c r="B109" s="14"/>
      <c r="C109" s="14"/>
      <c r="D109" s="14"/>
      <c r="E109" s="14"/>
      <c r="F109" s="14"/>
      <c r="G109" s="14"/>
      <c r="H109" s="14"/>
      <c r="I109" s="14"/>
    </row>
    <row r="110" spans="1:9" x14ac:dyDescent="0.3">
      <c r="A110" s="28" t="s">
        <v>109</v>
      </c>
      <c r="B110" s="3"/>
      <c r="C110" s="3"/>
      <c r="D110" s="3"/>
      <c r="E110" s="3"/>
      <c r="F110" s="3"/>
      <c r="G110" s="3"/>
      <c r="H110" s="3"/>
      <c r="I110" s="3"/>
    </row>
    <row r="111" spans="1:9" x14ac:dyDescent="0.3">
      <c r="A111" s="2" t="s">
        <v>100</v>
      </c>
      <c r="B111" s="3">
        <f t="shared" ref="B111:H111" si="19">+SUM(B112:B114)</f>
        <v>13740</v>
      </c>
      <c r="C111" s="3">
        <f t="shared" si="19"/>
        <v>14764</v>
      </c>
      <c r="D111" s="3">
        <f t="shared" si="19"/>
        <v>15216</v>
      </c>
      <c r="E111" s="3">
        <f t="shared" si="19"/>
        <v>14855</v>
      </c>
      <c r="F111" s="3">
        <f t="shared" si="19"/>
        <v>15902</v>
      </c>
      <c r="G111" s="3">
        <f t="shared" si="19"/>
        <v>14484</v>
      </c>
      <c r="H111" s="3">
        <f t="shared" si="19"/>
        <v>17179</v>
      </c>
      <c r="I111" s="3">
        <f>+SUM(I112:I114)</f>
        <v>18353</v>
      </c>
    </row>
    <row r="112" spans="1:9" x14ac:dyDescent="0.3">
      <c r="A112" s="11" t="s">
        <v>113</v>
      </c>
      <c r="B112" s="8">
        <v>8506</v>
      </c>
      <c r="C112" s="8">
        <v>9299</v>
      </c>
      <c r="D112" s="8">
        <v>9684</v>
      </c>
      <c r="E112" s="8">
        <v>9322</v>
      </c>
      <c r="F112" s="8">
        <v>10045</v>
      </c>
      <c r="G112" s="8">
        <v>9329</v>
      </c>
      <c r="H112" s="8">
        <v>11644</v>
      </c>
      <c r="I112" s="8">
        <v>12228</v>
      </c>
    </row>
    <row r="113" spans="1:9" x14ac:dyDescent="0.3">
      <c r="A113" s="11" t="s">
        <v>114</v>
      </c>
      <c r="B113" s="8">
        <v>4410</v>
      </c>
      <c r="C113" s="8">
        <v>4746</v>
      </c>
      <c r="D113" s="8">
        <v>4886</v>
      </c>
      <c r="E113" s="8">
        <v>4938</v>
      </c>
      <c r="F113" s="8">
        <v>5260</v>
      </c>
      <c r="G113" s="8">
        <v>4639</v>
      </c>
      <c r="H113" s="8">
        <v>5028</v>
      </c>
      <c r="I113" s="8">
        <v>5492</v>
      </c>
    </row>
    <row r="114" spans="1:9" x14ac:dyDescent="0.3">
      <c r="A114" s="11" t="s">
        <v>115</v>
      </c>
      <c r="B114">
        <v>824</v>
      </c>
      <c r="C114">
        <v>719</v>
      </c>
      <c r="D114">
        <v>646</v>
      </c>
      <c r="E114">
        <v>595</v>
      </c>
      <c r="F114">
        <v>597</v>
      </c>
      <c r="G114">
        <v>516</v>
      </c>
      <c r="H114">
        <v>507</v>
      </c>
      <c r="I114">
        <v>633</v>
      </c>
    </row>
    <row r="115" spans="1:9" x14ac:dyDescent="0.3">
      <c r="A115" s="2" t="s">
        <v>101</v>
      </c>
      <c r="B115" s="3">
        <f t="shared" ref="B115:H115" si="20">+SUM(B116:B118)</f>
        <v>7126</v>
      </c>
      <c r="C115" s="3">
        <f t="shared" si="20"/>
        <v>7568</v>
      </c>
      <c r="D115" s="3">
        <f t="shared" si="20"/>
        <v>7970</v>
      </c>
      <c r="E115" s="3">
        <f t="shared" si="20"/>
        <v>9242</v>
      </c>
      <c r="F115" s="3">
        <f t="shared" si="20"/>
        <v>9812</v>
      </c>
      <c r="G115" s="3">
        <f t="shared" si="20"/>
        <v>9347</v>
      </c>
      <c r="H115" s="3">
        <f t="shared" si="20"/>
        <v>11456</v>
      </c>
      <c r="I115" s="3">
        <f>+SUM(I116:I118)</f>
        <v>12479</v>
      </c>
    </row>
    <row r="116" spans="1:9" x14ac:dyDescent="0.3">
      <c r="A116" s="11" t="s">
        <v>113</v>
      </c>
      <c r="B116" s="8">
        <v>4703</v>
      </c>
      <c r="C116" s="8">
        <v>5043</v>
      </c>
      <c r="D116" s="8">
        <v>5192</v>
      </c>
      <c r="E116" s="8">
        <v>5875</v>
      </c>
      <c r="F116" s="8">
        <v>6293</v>
      </c>
      <c r="G116" s="8">
        <v>5892</v>
      </c>
      <c r="H116" s="8">
        <v>6970</v>
      </c>
      <c r="I116" s="8">
        <v>7388</v>
      </c>
    </row>
    <row r="117" spans="1:9" x14ac:dyDescent="0.3">
      <c r="A117" s="11" t="s">
        <v>114</v>
      </c>
      <c r="B117" s="8">
        <v>2051</v>
      </c>
      <c r="C117" s="8">
        <v>2149</v>
      </c>
      <c r="D117" s="8">
        <v>2395</v>
      </c>
      <c r="E117" s="8">
        <v>2940</v>
      </c>
      <c r="F117" s="8">
        <v>3087</v>
      </c>
      <c r="G117" s="8">
        <v>3053</v>
      </c>
      <c r="H117" s="8">
        <v>3996</v>
      </c>
      <c r="I117" s="8">
        <v>4527</v>
      </c>
    </row>
    <row r="118" spans="1:9" x14ac:dyDescent="0.3">
      <c r="A118" s="11" t="s">
        <v>115</v>
      </c>
      <c r="B118">
        <v>372</v>
      </c>
      <c r="C118">
        <v>376</v>
      </c>
      <c r="D118">
        <v>383</v>
      </c>
      <c r="E118">
        <v>427</v>
      </c>
      <c r="F118">
        <v>432</v>
      </c>
      <c r="G118">
        <v>402</v>
      </c>
      <c r="H118">
        <v>490</v>
      </c>
      <c r="I118">
        <v>564</v>
      </c>
    </row>
    <row r="119" spans="1:9" x14ac:dyDescent="0.3">
      <c r="A119" s="2" t="s">
        <v>102</v>
      </c>
      <c r="B119" s="3">
        <f t="shared" ref="B119:H119" si="21">+SUM(B120:B122)</f>
        <v>3067</v>
      </c>
      <c r="C119" s="3">
        <f t="shared" si="21"/>
        <v>3785</v>
      </c>
      <c r="D119" s="3">
        <f t="shared" si="21"/>
        <v>4237</v>
      </c>
      <c r="E119" s="3">
        <f t="shared" si="21"/>
        <v>5134</v>
      </c>
      <c r="F119" s="3">
        <f t="shared" si="21"/>
        <v>6208</v>
      </c>
      <c r="G119" s="3">
        <f t="shared" si="21"/>
        <v>6679</v>
      </c>
      <c r="H119" s="3">
        <f t="shared" si="21"/>
        <v>8290</v>
      </c>
      <c r="I119" s="3">
        <f>+SUM(I120:I122)</f>
        <v>7547</v>
      </c>
    </row>
    <row r="120" spans="1:9" x14ac:dyDescent="0.3">
      <c r="A120" s="11" t="s">
        <v>113</v>
      </c>
      <c r="B120" s="8">
        <v>2016</v>
      </c>
      <c r="C120" s="8">
        <v>2599</v>
      </c>
      <c r="D120" s="8">
        <v>2920</v>
      </c>
      <c r="E120" s="8">
        <v>3496</v>
      </c>
      <c r="F120" s="8">
        <v>4262</v>
      </c>
      <c r="G120" s="8">
        <v>4635</v>
      </c>
      <c r="H120" s="8">
        <v>5748</v>
      </c>
      <c r="I120" s="8">
        <v>5416</v>
      </c>
    </row>
    <row r="121" spans="1:9" x14ac:dyDescent="0.3">
      <c r="A121" s="11" t="s">
        <v>114</v>
      </c>
      <c r="B121">
        <v>925</v>
      </c>
      <c r="C121" s="8">
        <v>1055</v>
      </c>
      <c r="D121" s="8">
        <v>1188</v>
      </c>
      <c r="E121" s="8">
        <v>1508</v>
      </c>
      <c r="F121" s="8">
        <v>1808</v>
      </c>
      <c r="G121" s="8">
        <v>1896</v>
      </c>
      <c r="H121" s="8">
        <v>2347</v>
      </c>
      <c r="I121" s="8">
        <v>1938</v>
      </c>
    </row>
    <row r="122" spans="1:9" x14ac:dyDescent="0.3">
      <c r="A122" s="11" t="s">
        <v>115</v>
      </c>
      <c r="B122">
        <v>126</v>
      </c>
      <c r="C122">
        <v>131</v>
      </c>
      <c r="D122">
        <v>129</v>
      </c>
      <c r="E122">
        <v>130</v>
      </c>
      <c r="F122">
        <v>138</v>
      </c>
      <c r="G122">
        <v>148</v>
      </c>
      <c r="H122">
        <v>195</v>
      </c>
      <c r="I122">
        <v>193</v>
      </c>
    </row>
    <row r="123" spans="1:9" x14ac:dyDescent="0.3">
      <c r="A123" s="2" t="s">
        <v>106</v>
      </c>
      <c r="B123" s="3">
        <f t="shared" ref="B123:H123" si="22">+SUM(B124:B126)</f>
        <v>4653</v>
      </c>
      <c r="C123" s="3">
        <f t="shared" si="22"/>
        <v>4317</v>
      </c>
      <c r="D123" s="3">
        <f t="shared" si="22"/>
        <v>4737</v>
      </c>
      <c r="E123" s="3">
        <f t="shared" si="22"/>
        <v>5166</v>
      </c>
      <c r="F123" s="3">
        <f t="shared" si="22"/>
        <v>5254</v>
      </c>
      <c r="G123" s="3">
        <f t="shared" si="22"/>
        <v>5028</v>
      </c>
      <c r="H123" s="3">
        <f t="shared" si="22"/>
        <v>5343</v>
      </c>
      <c r="I123" s="3">
        <f>+SUM(I124:I126)</f>
        <v>5955</v>
      </c>
    </row>
    <row r="124" spans="1:9" x14ac:dyDescent="0.3">
      <c r="A124" s="11" t="s">
        <v>113</v>
      </c>
      <c r="B124" s="8">
        <v>3093</v>
      </c>
      <c r="C124" s="8">
        <v>2930</v>
      </c>
      <c r="D124" s="8">
        <v>3285</v>
      </c>
      <c r="E124" s="8">
        <v>3575</v>
      </c>
      <c r="F124" s="8">
        <v>3622</v>
      </c>
      <c r="G124" s="8">
        <v>3449</v>
      </c>
      <c r="H124" s="8">
        <v>3659</v>
      </c>
      <c r="I124" s="8">
        <v>4111</v>
      </c>
    </row>
    <row r="125" spans="1:9" x14ac:dyDescent="0.3">
      <c r="A125" s="11" t="s">
        <v>114</v>
      </c>
      <c r="B125" s="8">
        <v>1251</v>
      </c>
      <c r="C125" s="8">
        <v>1117</v>
      </c>
      <c r="D125" s="8">
        <v>1185</v>
      </c>
      <c r="E125" s="8">
        <v>1347</v>
      </c>
      <c r="F125" s="8">
        <v>1395</v>
      </c>
      <c r="G125" s="8">
        <v>1365</v>
      </c>
      <c r="H125" s="8">
        <v>1494</v>
      </c>
      <c r="I125" s="8">
        <v>1610</v>
      </c>
    </row>
    <row r="126" spans="1:9" x14ac:dyDescent="0.3">
      <c r="A126" s="11" t="s">
        <v>115</v>
      </c>
      <c r="B126" s="8">
        <v>309</v>
      </c>
      <c r="C126">
        <v>270</v>
      </c>
      <c r="D126">
        <v>267</v>
      </c>
      <c r="E126">
        <v>244</v>
      </c>
      <c r="F126">
        <v>237</v>
      </c>
      <c r="G126">
        <v>214</v>
      </c>
      <c r="H126">
        <v>190</v>
      </c>
      <c r="I126">
        <v>234</v>
      </c>
    </row>
    <row r="127" spans="1:9" x14ac:dyDescent="0.3">
      <c r="A127" s="2" t="s">
        <v>107</v>
      </c>
      <c r="B127">
        <v>115</v>
      </c>
      <c r="C127">
        <v>73</v>
      </c>
      <c r="D127">
        <v>73</v>
      </c>
      <c r="E127">
        <v>88</v>
      </c>
      <c r="F127">
        <v>42</v>
      </c>
      <c r="G127">
        <v>30</v>
      </c>
      <c r="H127" s="3">
        <v>25</v>
      </c>
      <c r="I127" s="3">
        <v>102</v>
      </c>
    </row>
    <row r="128" spans="1:9" x14ac:dyDescent="0.3">
      <c r="A128" s="4" t="s">
        <v>103</v>
      </c>
      <c r="B128" s="5">
        <f t="shared" ref="B128:I128" si="23">+B111+B115+B119+B123+B127</f>
        <v>28701</v>
      </c>
      <c r="C128" s="5">
        <f t="shared" si="23"/>
        <v>30507</v>
      </c>
      <c r="D128" s="5">
        <f t="shared" si="23"/>
        <v>32233</v>
      </c>
      <c r="E128" s="5">
        <f t="shared" si="23"/>
        <v>34485</v>
      </c>
      <c r="F128" s="5">
        <f t="shared" si="23"/>
        <v>37218</v>
      </c>
      <c r="G128" s="5">
        <f t="shared" si="23"/>
        <v>35568</v>
      </c>
      <c r="H128" s="5">
        <f t="shared" si="23"/>
        <v>42293</v>
      </c>
      <c r="I128" s="5">
        <f t="shared" si="23"/>
        <v>44436</v>
      </c>
    </row>
    <row r="129" spans="1:9" x14ac:dyDescent="0.3">
      <c r="A129" s="2" t="s">
        <v>104</v>
      </c>
      <c r="B129" s="8">
        <v>1982</v>
      </c>
      <c r="C129" s="8">
        <v>1955</v>
      </c>
      <c r="D129" s="8">
        <v>2042</v>
      </c>
      <c r="E129" s="8">
        <v>1886</v>
      </c>
      <c r="F129" s="8">
        <v>1906</v>
      </c>
      <c r="G129" s="8">
        <v>1846</v>
      </c>
      <c r="H129" s="3">
        <v>2205</v>
      </c>
      <c r="I129" s="3">
        <v>2346</v>
      </c>
    </row>
    <row r="130" spans="1:9" x14ac:dyDescent="0.3">
      <c r="A130" s="2" t="s">
        <v>108</v>
      </c>
      <c r="B130" s="3">
        <v>-82</v>
      </c>
      <c r="C130" s="3">
        <v>-86</v>
      </c>
      <c r="D130">
        <v>75</v>
      </c>
      <c r="E130">
        <v>26</v>
      </c>
      <c r="F130" s="3">
        <v>-7</v>
      </c>
      <c r="G130" s="3">
        <v>-11</v>
      </c>
      <c r="H130" s="3">
        <v>40</v>
      </c>
      <c r="I130" s="3">
        <v>-72</v>
      </c>
    </row>
    <row r="131" spans="1:9" ht="15" thickBot="1" x14ac:dyDescent="0.35">
      <c r="A131" s="6" t="s">
        <v>105</v>
      </c>
      <c r="B131" s="7">
        <f t="shared" ref="B131:I131" si="24">+B128+B129+B130</f>
        <v>30601</v>
      </c>
      <c r="C131" s="7">
        <f t="shared" si="24"/>
        <v>32376</v>
      </c>
      <c r="D131" s="7">
        <f t="shared" si="24"/>
        <v>34350</v>
      </c>
      <c r="E131" s="7">
        <f t="shared" si="24"/>
        <v>36397</v>
      </c>
      <c r="F131" s="7">
        <f t="shared" si="24"/>
        <v>39117</v>
      </c>
      <c r="G131" s="7">
        <f t="shared" si="24"/>
        <v>37403</v>
      </c>
      <c r="H131" s="7">
        <f t="shared" si="24"/>
        <v>44538</v>
      </c>
      <c r="I131" s="7">
        <f t="shared" si="24"/>
        <v>46710</v>
      </c>
    </row>
    <row r="132" spans="1:9" s="12" customFormat="1" ht="15" thickTop="1" x14ac:dyDescent="0.3">
      <c r="A132" s="12" t="s">
        <v>111</v>
      </c>
      <c r="B132" s="13">
        <f t="shared" ref="B132:I132" si="25">+B131-B2</f>
        <v>0</v>
      </c>
      <c r="C132" s="13">
        <f t="shared" si="25"/>
        <v>0</v>
      </c>
      <c r="D132" s="13">
        <f t="shared" si="25"/>
        <v>0</v>
      </c>
      <c r="E132" s="13">
        <f t="shared" si="25"/>
        <v>0</v>
      </c>
      <c r="F132" s="13">
        <f t="shared" si="25"/>
        <v>0</v>
      </c>
      <c r="G132" s="13">
        <f t="shared" si="25"/>
        <v>0</v>
      </c>
      <c r="H132" s="13">
        <f t="shared" si="25"/>
        <v>0</v>
      </c>
      <c r="I132" s="13">
        <f t="shared" si="25"/>
        <v>0</v>
      </c>
    </row>
    <row r="133" spans="1:9" x14ac:dyDescent="0.3">
      <c r="A133" s="1" t="s">
        <v>110</v>
      </c>
    </row>
    <row r="134" spans="1:9" x14ac:dyDescent="0.3">
      <c r="A134" s="2" t="s">
        <v>100</v>
      </c>
      <c r="B134" s="8">
        <v>3645</v>
      </c>
      <c r="C134" s="8">
        <v>3763</v>
      </c>
      <c r="D134" s="8">
        <v>3875</v>
      </c>
      <c r="E134" s="8">
        <v>3600</v>
      </c>
      <c r="F134" s="8">
        <v>3925</v>
      </c>
      <c r="G134" s="8">
        <v>2899</v>
      </c>
      <c r="H134" s="3">
        <v>5089</v>
      </c>
      <c r="I134" s="3">
        <v>5114</v>
      </c>
    </row>
    <row r="135" spans="1:9" x14ac:dyDescent="0.3">
      <c r="A135" s="2" t="s">
        <v>101</v>
      </c>
      <c r="B135" s="8">
        <f>1275+249</f>
        <v>1524</v>
      </c>
      <c r="C135" s="8">
        <v>1787</v>
      </c>
      <c r="D135" s="8">
        <v>1507</v>
      </c>
      <c r="E135" s="8">
        <v>1587</v>
      </c>
      <c r="F135" s="8">
        <v>1995</v>
      </c>
      <c r="G135" s="8">
        <v>1541</v>
      </c>
      <c r="H135" s="3">
        <v>2435</v>
      </c>
      <c r="I135" s="3">
        <v>3293</v>
      </c>
    </row>
    <row r="136" spans="1:9" x14ac:dyDescent="0.3">
      <c r="A136" s="2" t="s">
        <v>102</v>
      </c>
      <c r="B136">
        <v>993</v>
      </c>
      <c r="C136" s="8">
        <v>1372</v>
      </c>
      <c r="D136" s="8">
        <v>1507</v>
      </c>
      <c r="E136" s="8">
        <v>1807</v>
      </c>
      <c r="F136" s="8">
        <v>2376</v>
      </c>
      <c r="G136" s="8">
        <v>2490</v>
      </c>
      <c r="H136" s="3">
        <v>3243</v>
      </c>
      <c r="I136" s="3">
        <v>2365</v>
      </c>
    </row>
    <row r="137" spans="1:9" x14ac:dyDescent="0.3">
      <c r="A137" s="2" t="s">
        <v>106</v>
      </c>
      <c r="B137">
        <f>100+818</f>
        <v>918</v>
      </c>
      <c r="C137" s="8">
        <v>1002</v>
      </c>
      <c r="D137">
        <v>980</v>
      </c>
      <c r="E137" s="8">
        <v>1189</v>
      </c>
      <c r="F137" s="8">
        <v>1323</v>
      </c>
      <c r="G137" s="8">
        <v>1184</v>
      </c>
      <c r="H137" s="3">
        <v>1530</v>
      </c>
      <c r="I137" s="3">
        <v>1896</v>
      </c>
    </row>
    <row r="138" spans="1:9" x14ac:dyDescent="0.3">
      <c r="A138" s="2" t="s">
        <v>107</v>
      </c>
      <c r="B138" s="3">
        <v>-2267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9" x14ac:dyDescent="0.3">
      <c r="A139" s="4" t="s">
        <v>103</v>
      </c>
      <c r="B139" s="5">
        <f t="shared" ref="B139:I139" si="26">+SUM(B134:B138)</f>
        <v>4813</v>
      </c>
      <c r="C139" s="5">
        <f t="shared" si="26"/>
        <v>5328</v>
      </c>
      <c r="D139" s="5">
        <f t="shared" si="26"/>
        <v>5192</v>
      </c>
      <c r="E139" s="5">
        <f t="shared" si="26"/>
        <v>5525</v>
      </c>
      <c r="F139" s="5">
        <f t="shared" si="26"/>
        <v>6357</v>
      </c>
      <c r="G139" s="5">
        <f t="shared" si="26"/>
        <v>4646</v>
      </c>
      <c r="H139" s="5">
        <f t="shared" si="26"/>
        <v>8641</v>
      </c>
      <c r="I139" s="5">
        <f t="shared" si="26"/>
        <v>8406</v>
      </c>
    </row>
    <row r="140" spans="1:9" x14ac:dyDescent="0.3">
      <c r="A140" s="2" t="s">
        <v>104</v>
      </c>
      <c r="B140">
        <v>517</v>
      </c>
      <c r="C140">
        <v>487</v>
      </c>
      <c r="D140">
        <v>477</v>
      </c>
      <c r="E140">
        <v>310</v>
      </c>
      <c r="F140">
        <v>303</v>
      </c>
      <c r="G140">
        <v>297</v>
      </c>
      <c r="H140" s="3">
        <v>543</v>
      </c>
      <c r="I140" s="3">
        <v>669</v>
      </c>
    </row>
    <row r="141" spans="1:9" x14ac:dyDescent="0.3">
      <c r="A141" s="2" t="s">
        <v>108</v>
      </c>
      <c r="B141" s="3">
        <v>-1097</v>
      </c>
      <c r="C141" s="3">
        <v>-1173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9" ht="15" thickBot="1" x14ac:dyDescent="0.35">
      <c r="A142" s="6" t="s">
        <v>112</v>
      </c>
      <c r="B142" s="7">
        <f t="shared" ref="B142" si="27">+SUM(B139:B141)</f>
        <v>4233</v>
      </c>
      <c r="C142" s="7">
        <f t="shared" ref="C142:H142" si="28">+SUM(C139:C141)</f>
        <v>4642</v>
      </c>
      <c r="D142" s="7">
        <f t="shared" si="28"/>
        <v>4945</v>
      </c>
      <c r="E142" s="7">
        <f t="shared" si="28"/>
        <v>4379</v>
      </c>
      <c r="F142" s="7">
        <f t="shared" si="28"/>
        <v>4850</v>
      </c>
      <c r="G142" s="7">
        <f t="shared" si="28"/>
        <v>2976</v>
      </c>
      <c r="H142" s="7">
        <f t="shared" si="28"/>
        <v>6923</v>
      </c>
      <c r="I142" s="7">
        <f>+SUM(I139:I141)</f>
        <v>6856</v>
      </c>
    </row>
    <row r="143" spans="1:9" s="12" customFormat="1" ht="15" thickTop="1" x14ac:dyDescent="0.3">
      <c r="A143" s="12" t="s">
        <v>111</v>
      </c>
      <c r="B143" s="13">
        <f t="shared" ref="B143:I143" si="29">+B142-B10-B8</f>
        <v>0</v>
      </c>
      <c r="C143" s="13">
        <f t="shared" si="29"/>
        <v>0</v>
      </c>
      <c r="D143" s="13">
        <f t="shared" si="29"/>
        <v>0</v>
      </c>
      <c r="E143" s="13">
        <f t="shared" si="29"/>
        <v>0</v>
      </c>
      <c r="F143" s="13">
        <f t="shared" si="29"/>
        <v>0</v>
      </c>
      <c r="G143" s="13">
        <f t="shared" si="29"/>
        <v>0</v>
      </c>
      <c r="H143" s="13">
        <f t="shared" si="29"/>
        <v>0</v>
      </c>
      <c r="I143" s="13">
        <f t="shared" si="29"/>
        <v>0</v>
      </c>
    </row>
    <row r="144" spans="1:9" x14ac:dyDescent="0.3">
      <c r="A144" s="1" t="s">
        <v>117</v>
      </c>
    </row>
    <row r="145" spans="1:9" x14ac:dyDescent="0.3">
      <c r="A145" s="2" t="s">
        <v>100</v>
      </c>
      <c r="B145">
        <v>632</v>
      </c>
      <c r="C145">
        <v>742</v>
      </c>
      <c r="D145">
        <v>819</v>
      </c>
      <c r="E145">
        <v>848</v>
      </c>
      <c r="F145">
        <v>814</v>
      </c>
      <c r="G145">
        <v>645</v>
      </c>
      <c r="H145" s="3">
        <v>617</v>
      </c>
      <c r="I145" s="3">
        <v>639</v>
      </c>
    </row>
    <row r="146" spans="1:9" x14ac:dyDescent="0.3">
      <c r="A146" s="2" t="s">
        <v>101</v>
      </c>
      <c r="B146" s="3">
        <f>451+47</f>
        <v>498</v>
      </c>
      <c r="C146" s="3">
        <f>589+50</f>
        <v>639</v>
      </c>
      <c r="D146">
        <v>709</v>
      </c>
      <c r="E146">
        <v>849</v>
      </c>
      <c r="F146">
        <v>929</v>
      </c>
      <c r="G146">
        <v>885</v>
      </c>
      <c r="H146" s="3">
        <v>982</v>
      </c>
      <c r="I146" s="3">
        <v>920</v>
      </c>
    </row>
    <row r="147" spans="1:9" x14ac:dyDescent="0.3">
      <c r="A147" s="2" t="s">
        <v>102</v>
      </c>
      <c r="B147">
        <v>254</v>
      </c>
      <c r="C147">
        <v>234</v>
      </c>
      <c r="D147">
        <v>225</v>
      </c>
      <c r="E147">
        <v>256</v>
      </c>
      <c r="F147">
        <v>237</v>
      </c>
      <c r="G147">
        <v>214</v>
      </c>
      <c r="H147" s="3">
        <v>288</v>
      </c>
      <c r="I147" s="3">
        <v>303</v>
      </c>
    </row>
    <row r="148" spans="1:9" x14ac:dyDescent="0.3">
      <c r="A148" s="2" t="s">
        <v>118</v>
      </c>
      <c r="B148" s="3">
        <f>205+103</f>
        <v>308</v>
      </c>
      <c r="C148" s="3">
        <f>223+109</f>
        <v>332</v>
      </c>
      <c r="D148">
        <v>340</v>
      </c>
      <c r="E148">
        <v>339</v>
      </c>
      <c r="F148">
        <v>326</v>
      </c>
      <c r="G148">
        <v>296</v>
      </c>
      <c r="H148" s="3">
        <v>304</v>
      </c>
      <c r="I148" s="3">
        <v>274</v>
      </c>
    </row>
    <row r="149" spans="1:9" x14ac:dyDescent="0.3">
      <c r="A149" s="2" t="s">
        <v>107</v>
      </c>
      <c r="B149">
        <v>484</v>
      </c>
      <c r="C149">
        <v>511</v>
      </c>
      <c r="D149">
        <v>533</v>
      </c>
      <c r="E149">
        <v>597</v>
      </c>
      <c r="F149">
        <v>665</v>
      </c>
      <c r="G149">
        <v>830</v>
      </c>
      <c r="H149" s="3">
        <v>780</v>
      </c>
      <c r="I149" s="3">
        <v>789</v>
      </c>
    </row>
    <row r="150" spans="1:9" x14ac:dyDescent="0.3">
      <c r="A150" s="4" t="s">
        <v>119</v>
      </c>
      <c r="B150" s="5">
        <f t="shared" ref="B150:I150" si="30">+SUM(B145:B149)</f>
        <v>2176</v>
      </c>
      <c r="C150" s="5">
        <f t="shared" si="30"/>
        <v>2458</v>
      </c>
      <c r="D150" s="5">
        <f t="shared" si="30"/>
        <v>2626</v>
      </c>
      <c r="E150" s="5">
        <f t="shared" si="30"/>
        <v>2889</v>
      </c>
      <c r="F150" s="5">
        <f t="shared" si="30"/>
        <v>2971</v>
      </c>
      <c r="G150" s="5">
        <f t="shared" si="30"/>
        <v>2870</v>
      </c>
      <c r="H150" s="5">
        <f t="shared" si="30"/>
        <v>2971</v>
      </c>
      <c r="I150" s="5">
        <f t="shared" si="30"/>
        <v>2925</v>
      </c>
    </row>
    <row r="151" spans="1:9" x14ac:dyDescent="0.3">
      <c r="A151" s="2" t="s">
        <v>104</v>
      </c>
      <c r="B151">
        <v>122</v>
      </c>
      <c r="C151">
        <v>125</v>
      </c>
      <c r="D151">
        <v>125</v>
      </c>
      <c r="E151">
        <v>115</v>
      </c>
      <c r="F151">
        <v>100</v>
      </c>
      <c r="G151">
        <v>80</v>
      </c>
      <c r="H151" s="3">
        <v>63</v>
      </c>
      <c r="I151" s="3">
        <v>49</v>
      </c>
    </row>
    <row r="152" spans="1:9" x14ac:dyDescent="0.3">
      <c r="A152" s="2" t="s">
        <v>108</v>
      </c>
      <c r="B152">
        <v>713</v>
      </c>
      <c r="C152">
        <v>937</v>
      </c>
      <c r="D152" s="8">
        <v>1238</v>
      </c>
      <c r="E152" s="8">
        <v>1450</v>
      </c>
      <c r="F152" s="8">
        <v>1673</v>
      </c>
      <c r="G152" s="8">
        <v>1916</v>
      </c>
      <c r="H152" s="3">
        <v>1870</v>
      </c>
      <c r="I152" s="3">
        <v>1817</v>
      </c>
    </row>
    <row r="153" spans="1:9" ht="15" thickBot="1" x14ac:dyDescent="0.35">
      <c r="A153" s="6" t="s">
        <v>120</v>
      </c>
      <c r="B153" s="7">
        <f t="shared" ref="B153:H153" si="31">+SUM(B150:B152)</f>
        <v>3011</v>
      </c>
      <c r="C153" s="7">
        <f t="shared" si="31"/>
        <v>3520</v>
      </c>
      <c r="D153" s="7">
        <f t="shared" si="31"/>
        <v>3989</v>
      </c>
      <c r="E153" s="7">
        <f t="shared" si="31"/>
        <v>4454</v>
      </c>
      <c r="F153" s="7">
        <f t="shared" si="31"/>
        <v>4744</v>
      </c>
      <c r="G153" s="7">
        <f t="shared" si="31"/>
        <v>4866</v>
      </c>
      <c r="H153" s="7">
        <f t="shared" si="31"/>
        <v>4904</v>
      </c>
      <c r="I153" s="7">
        <f>+SUM(I150:I152)</f>
        <v>4791</v>
      </c>
    </row>
    <row r="154" spans="1:9" ht="15" thickTop="1" x14ac:dyDescent="0.3">
      <c r="A154" s="12" t="s">
        <v>111</v>
      </c>
      <c r="B154" s="13">
        <f t="shared" ref="B154:I154" si="32">+B153-B31</f>
        <v>0</v>
      </c>
      <c r="C154" s="13">
        <f t="shared" si="32"/>
        <v>0</v>
      </c>
      <c r="D154" s="13">
        <f t="shared" si="32"/>
        <v>0</v>
      </c>
      <c r="E154" s="13">
        <f t="shared" si="32"/>
        <v>0</v>
      </c>
      <c r="F154" s="13">
        <f t="shared" si="32"/>
        <v>0</v>
      </c>
      <c r="G154" s="13">
        <f t="shared" si="32"/>
        <v>0</v>
      </c>
      <c r="H154" s="13">
        <f t="shared" si="32"/>
        <v>0</v>
      </c>
      <c r="I154" s="13">
        <f t="shared" si="32"/>
        <v>0</v>
      </c>
    </row>
    <row r="155" spans="1:9" x14ac:dyDescent="0.3">
      <c r="A155" s="1" t="s">
        <v>121</v>
      </c>
    </row>
    <row r="156" spans="1:9" x14ac:dyDescent="0.3">
      <c r="A156" s="2" t="s">
        <v>100</v>
      </c>
      <c r="B156">
        <v>208</v>
      </c>
      <c r="C156">
        <v>242</v>
      </c>
      <c r="D156">
        <v>223</v>
      </c>
      <c r="E156">
        <v>196</v>
      </c>
      <c r="F156">
        <v>117</v>
      </c>
      <c r="G156">
        <v>110</v>
      </c>
      <c r="H156" s="3">
        <v>98</v>
      </c>
      <c r="I156" s="3">
        <v>146</v>
      </c>
    </row>
    <row r="157" spans="1:9" x14ac:dyDescent="0.3">
      <c r="A157" s="2" t="s">
        <v>101</v>
      </c>
      <c r="B157" s="3">
        <f>216+20</f>
        <v>236</v>
      </c>
      <c r="C157">
        <v>234</v>
      </c>
      <c r="D157">
        <v>173</v>
      </c>
      <c r="E157">
        <v>240</v>
      </c>
      <c r="F157">
        <v>233</v>
      </c>
      <c r="G157">
        <v>139</v>
      </c>
      <c r="H157" s="3">
        <v>153</v>
      </c>
      <c r="I157" s="3">
        <v>197</v>
      </c>
    </row>
    <row r="158" spans="1:9" x14ac:dyDescent="0.3">
      <c r="A158" s="2" t="s">
        <v>102</v>
      </c>
      <c r="B158">
        <v>69</v>
      </c>
      <c r="C158">
        <v>44</v>
      </c>
      <c r="D158">
        <v>51</v>
      </c>
      <c r="E158">
        <v>76</v>
      </c>
      <c r="F158">
        <v>49</v>
      </c>
      <c r="G158">
        <v>28</v>
      </c>
      <c r="H158" s="3">
        <v>94</v>
      </c>
      <c r="I158" s="3">
        <v>78</v>
      </c>
    </row>
    <row r="159" spans="1:9" x14ac:dyDescent="0.3">
      <c r="A159" s="2" t="s">
        <v>118</v>
      </c>
      <c r="B159" s="3">
        <f>15+37</f>
        <v>52</v>
      </c>
      <c r="C159">
        <v>62</v>
      </c>
      <c r="D159">
        <v>59</v>
      </c>
      <c r="E159">
        <v>49</v>
      </c>
      <c r="F159">
        <v>47</v>
      </c>
      <c r="G159">
        <v>41</v>
      </c>
      <c r="H159" s="3">
        <v>54</v>
      </c>
      <c r="I159" s="3">
        <v>56</v>
      </c>
    </row>
    <row r="160" spans="1:9" x14ac:dyDescent="0.3">
      <c r="A160" s="2" t="s">
        <v>107</v>
      </c>
      <c r="B160">
        <v>225</v>
      </c>
      <c r="C160">
        <v>258</v>
      </c>
      <c r="D160">
        <v>278</v>
      </c>
      <c r="E160">
        <v>286</v>
      </c>
      <c r="F160">
        <v>278</v>
      </c>
      <c r="G160">
        <v>438</v>
      </c>
      <c r="H160" s="3">
        <v>278</v>
      </c>
      <c r="I160" s="3">
        <v>222</v>
      </c>
    </row>
    <row r="161" spans="1:9" x14ac:dyDescent="0.3">
      <c r="A161" s="4" t="s">
        <v>119</v>
      </c>
      <c r="B161" s="5">
        <f t="shared" ref="B161:I161" si="33">+SUM(B156:B160)</f>
        <v>790</v>
      </c>
      <c r="C161" s="5">
        <f t="shared" si="33"/>
        <v>840</v>
      </c>
      <c r="D161" s="5">
        <f t="shared" si="33"/>
        <v>784</v>
      </c>
      <c r="E161" s="5">
        <f t="shared" si="33"/>
        <v>847</v>
      </c>
      <c r="F161" s="5">
        <f t="shared" si="33"/>
        <v>724</v>
      </c>
      <c r="G161" s="5">
        <f t="shared" si="33"/>
        <v>756</v>
      </c>
      <c r="H161" s="5">
        <f t="shared" si="33"/>
        <v>677</v>
      </c>
      <c r="I161" s="5">
        <f t="shared" si="33"/>
        <v>699</v>
      </c>
    </row>
    <row r="162" spans="1:9" x14ac:dyDescent="0.3">
      <c r="A162" s="2" t="s">
        <v>104</v>
      </c>
      <c r="B162">
        <v>69</v>
      </c>
      <c r="C162">
        <v>39</v>
      </c>
      <c r="D162">
        <v>30</v>
      </c>
      <c r="E162">
        <v>22</v>
      </c>
      <c r="F162">
        <v>18</v>
      </c>
      <c r="G162">
        <v>12</v>
      </c>
      <c r="H162" s="3">
        <v>7</v>
      </c>
      <c r="I162" s="3">
        <v>9</v>
      </c>
    </row>
    <row r="163" spans="1:9" x14ac:dyDescent="0.3">
      <c r="A163" s="2" t="s">
        <v>108</v>
      </c>
      <c r="B163" s="3">
        <f t="shared" ref="B163:G163" si="34">-(SUM(B161:B162)+B82)</f>
        <v>104</v>
      </c>
      <c r="C163" s="3">
        <f t="shared" si="34"/>
        <v>264</v>
      </c>
      <c r="D163" s="3">
        <f t="shared" si="34"/>
        <v>291</v>
      </c>
      <c r="E163" s="3">
        <f t="shared" si="34"/>
        <v>159</v>
      </c>
      <c r="F163" s="3">
        <f t="shared" si="34"/>
        <v>377</v>
      </c>
      <c r="G163" s="3">
        <f t="shared" si="34"/>
        <v>318</v>
      </c>
      <c r="H163" s="3">
        <f>-(SUM(H161:H162)+H82)</f>
        <v>11</v>
      </c>
      <c r="I163" s="3">
        <f>-(SUM(I161:I162)+I82)</f>
        <v>50</v>
      </c>
    </row>
    <row r="164" spans="1:9" ht="15" thickBot="1" x14ac:dyDescent="0.35">
      <c r="A164" s="6" t="s">
        <v>122</v>
      </c>
      <c r="B164" s="7">
        <f t="shared" ref="B164:H164" si="35">+SUM(B161:B163)</f>
        <v>963</v>
      </c>
      <c r="C164" s="7">
        <f t="shared" si="35"/>
        <v>1143</v>
      </c>
      <c r="D164" s="7">
        <f t="shared" si="35"/>
        <v>1105</v>
      </c>
      <c r="E164" s="7">
        <f t="shared" si="35"/>
        <v>1028</v>
      </c>
      <c r="F164" s="7">
        <f t="shared" si="35"/>
        <v>1119</v>
      </c>
      <c r="G164" s="7">
        <f t="shared" si="35"/>
        <v>1086</v>
      </c>
      <c r="H164" s="7">
        <f t="shared" si="35"/>
        <v>695</v>
      </c>
      <c r="I164" s="7">
        <f>+SUM(I161:I163)</f>
        <v>758</v>
      </c>
    </row>
    <row r="165" spans="1:9" ht="15" thickTop="1" x14ac:dyDescent="0.3">
      <c r="A165" s="12" t="s">
        <v>111</v>
      </c>
      <c r="B165" s="13">
        <f t="shared" ref="B165:I165" si="36">+B164+B82</f>
        <v>0</v>
      </c>
      <c r="C165" s="13">
        <f t="shared" si="36"/>
        <v>0</v>
      </c>
      <c r="D165" s="13">
        <f t="shared" si="36"/>
        <v>0</v>
      </c>
      <c r="E165" s="13">
        <f t="shared" si="36"/>
        <v>0</v>
      </c>
      <c r="F165" s="13">
        <f t="shared" si="36"/>
        <v>0</v>
      </c>
      <c r="G165" s="13">
        <f t="shared" si="36"/>
        <v>0</v>
      </c>
      <c r="H165" s="13">
        <f t="shared" si="36"/>
        <v>0</v>
      </c>
      <c r="I165" s="13">
        <f t="shared" si="36"/>
        <v>0</v>
      </c>
    </row>
    <row r="166" spans="1:9" x14ac:dyDescent="0.3">
      <c r="A166" s="1" t="s">
        <v>123</v>
      </c>
    </row>
    <row r="167" spans="1:9" x14ac:dyDescent="0.3">
      <c r="A167" s="2" t="s">
        <v>100</v>
      </c>
      <c r="B167">
        <v>121</v>
      </c>
      <c r="C167">
        <v>133</v>
      </c>
      <c r="D167">
        <v>140</v>
      </c>
      <c r="E167">
        <v>160</v>
      </c>
      <c r="F167">
        <v>149</v>
      </c>
      <c r="G167">
        <v>148</v>
      </c>
      <c r="H167" s="3">
        <v>130</v>
      </c>
      <c r="I167" s="3">
        <v>124</v>
      </c>
    </row>
    <row r="168" spans="1:9" x14ac:dyDescent="0.3">
      <c r="A168" s="2" t="s">
        <v>101</v>
      </c>
      <c r="B168" s="3">
        <f>75+12</f>
        <v>87</v>
      </c>
      <c r="C168">
        <v>85</v>
      </c>
      <c r="D168">
        <v>106</v>
      </c>
      <c r="E168">
        <v>116</v>
      </c>
      <c r="F168">
        <v>111</v>
      </c>
      <c r="G168">
        <v>132</v>
      </c>
      <c r="H168" s="3">
        <v>136</v>
      </c>
      <c r="I168" s="3">
        <v>134</v>
      </c>
    </row>
    <row r="169" spans="1:9" x14ac:dyDescent="0.3">
      <c r="A169" s="2" t="s">
        <v>102</v>
      </c>
      <c r="B169">
        <v>46</v>
      </c>
      <c r="C169">
        <v>48</v>
      </c>
      <c r="D169">
        <v>54</v>
      </c>
      <c r="E169">
        <v>56</v>
      </c>
      <c r="F169">
        <v>50</v>
      </c>
      <c r="G169">
        <v>44</v>
      </c>
      <c r="H169" s="3">
        <v>46</v>
      </c>
      <c r="I169" s="3">
        <v>41</v>
      </c>
    </row>
    <row r="170" spans="1:9" x14ac:dyDescent="0.3">
      <c r="A170" s="2" t="s">
        <v>106</v>
      </c>
      <c r="B170" s="3">
        <f>22+27</f>
        <v>49</v>
      </c>
      <c r="C170">
        <v>42</v>
      </c>
      <c r="D170">
        <v>54</v>
      </c>
      <c r="E170">
        <v>55</v>
      </c>
      <c r="F170">
        <v>53</v>
      </c>
      <c r="G170">
        <v>46</v>
      </c>
      <c r="H170" s="3">
        <v>43</v>
      </c>
      <c r="I170" s="3">
        <v>42</v>
      </c>
    </row>
    <row r="171" spans="1:9" x14ac:dyDescent="0.3">
      <c r="A171" s="2" t="s">
        <v>107</v>
      </c>
      <c r="B171">
        <v>210</v>
      </c>
      <c r="C171">
        <v>230</v>
      </c>
      <c r="D171">
        <v>233</v>
      </c>
      <c r="E171">
        <v>217</v>
      </c>
      <c r="F171">
        <v>195</v>
      </c>
      <c r="G171">
        <v>214</v>
      </c>
      <c r="H171" s="3">
        <v>222</v>
      </c>
      <c r="I171" s="3">
        <v>220</v>
      </c>
    </row>
    <row r="172" spans="1:9" x14ac:dyDescent="0.3">
      <c r="A172" s="4" t="s">
        <v>119</v>
      </c>
      <c r="B172" s="5">
        <f t="shared" ref="B172:I172" si="37">+SUM(B167:B171)</f>
        <v>513</v>
      </c>
      <c r="C172" s="5">
        <f t="shared" si="37"/>
        <v>538</v>
      </c>
      <c r="D172" s="5">
        <f t="shared" si="37"/>
        <v>587</v>
      </c>
      <c r="E172" s="5">
        <f t="shared" si="37"/>
        <v>604</v>
      </c>
      <c r="F172" s="5">
        <f t="shared" si="37"/>
        <v>558</v>
      </c>
      <c r="G172" s="5">
        <f t="shared" si="37"/>
        <v>584</v>
      </c>
      <c r="H172" s="5">
        <f t="shared" si="37"/>
        <v>577</v>
      </c>
      <c r="I172" s="5">
        <f t="shared" si="37"/>
        <v>561</v>
      </c>
    </row>
    <row r="173" spans="1:9" x14ac:dyDescent="0.3">
      <c r="A173" s="2" t="s">
        <v>104</v>
      </c>
      <c r="B173">
        <v>18</v>
      </c>
      <c r="C173">
        <v>27</v>
      </c>
      <c r="D173">
        <v>28</v>
      </c>
      <c r="E173">
        <v>33</v>
      </c>
      <c r="F173">
        <v>31</v>
      </c>
      <c r="G173">
        <v>25</v>
      </c>
      <c r="H173" s="3">
        <v>26</v>
      </c>
      <c r="I173" s="3">
        <v>22</v>
      </c>
    </row>
    <row r="174" spans="1:9" x14ac:dyDescent="0.3">
      <c r="A174" s="2" t="s">
        <v>108</v>
      </c>
      <c r="B174">
        <v>75</v>
      </c>
      <c r="C174">
        <v>84</v>
      </c>
      <c r="D174">
        <v>91</v>
      </c>
      <c r="E174">
        <v>110</v>
      </c>
      <c r="F174">
        <v>116</v>
      </c>
      <c r="G174">
        <v>112</v>
      </c>
      <c r="H174" s="3">
        <v>141</v>
      </c>
      <c r="I174" s="3">
        <v>134</v>
      </c>
    </row>
    <row r="175" spans="1:9" ht="15" thickBot="1" x14ac:dyDescent="0.35">
      <c r="A175" s="6" t="s">
        <v>124</v>
      </c>
      <c r="B175" s="7">
        <f t="shared" ref="B175:H175" si="38">+SUM(B172:B174)</f>
        <v>606</v>
      </c>
      <c r="C175" s="7">
        <f t="shared" si="38"/>
        <v>649</v>
      </c>
      <c r="D175" s="7">
        <f t="shared" si="38"/>
        <v>706</v>
      </c>
      <c r="E175" s="7">
        <f t="shared" si="38"/>
        <v>747</v>
      </c>
      <c r="F175" s="7">
        <f t="shared" si="38"/>
        <v>705</v>
      </c>
      <c r="G175" s="7">
        <f t="shared" si="38"/>
        <v>721</v>
      </c>
      <c r="H175" s="7">
        <f t="shared" si="38"/>
        <v>744</v>
      </c>
      <c r="I175" s="7">
        <f>+SUM(I172:I174)</f>
        <v>717</v>
      </c>
    </row>
    <row r="176" spans="1:9" ht="15" thickTop="1" x14ac:dyDescent="0.3">
      <c r="A176" s="12" t="s">
        <v>111</v>
      </c>
      <c r="B176" s="13">
        <f t="shared" ref="B176:I176" si="39">+B175-B66</f>
        <v>0</v>
      </c>
      <c r="C176" s="13">
        <f t="shared" si="39"/>
        <v>0</v>
      </c>
      <c r="D176" s="13">
        <f t="shared" si="39"/>
        <v>0</v>
      </c>
      <c r="E176" s="13">
        <f t="shared" si="39"/>
        <v>0</v>
      </c>
      <c r="F176" s="13">
        <f t="shared" si="39"/>
        <v>0</v>
      </c>
      <c r="G176" s="13">
        <f t="shared" si="39"/>
        <v>0</v>
      </c>
      <c r="H176" s="13">
        <f t="shared" si="39"/>
        <v>0</v>
      </c>
      <c r="I176" s="13">
        <f t="shared" si="39"/>
        <v>0</v>
      </c>
    </row>
    <row r="177" spans="1:9" x14ac:dyDescent="0.3">
      <c r="A177" s="14" t="s">
        <v>125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3">
      <c r="A178" s="28" t="s">
        <v>126</v>
      </c>
    </row>
    <row r="179" spans="1:9" x14ac:dyDescent="0.3">
      <c r="A179" s="33" t="s">
        <v>100</v>
      </c>
      <c r="B179" s="34">
        <v>0.12</v>
      </c>
      <c r="C179" s="34">
        <v>0.08</v>
      </c>
      <c r="D179" s="34">
        <v>0.03</v>
      </c>
      <c r="E179" s="34">
        <v>-0.02</v>
      </c>
      <c r="F179" s="61">
        <v>7.0000000000000007E-2</v>
      </c>
      <c r="G179" s="61">
        <v>-0.09</v>
      </c>
      <c r="H179" s="61">
        <v>0.19</v>
      </c>
      <c r="I179" s="34">
        <v>7.0000000000000007E-2</v>
      </c>
    </row>
    <row r="180" spans="1:9" x14ac:dyDescent="0.3">
      <c r="A180" s="31" t="s">
        <v>113</v>
      </c>
      <c r="B180" s="30">
        <v>0.14000000000000001</v>
      </c>
      <c r="C180" s="30">
        <v>0.1</v>
      </c>
      <c r="D180" s="30">
        <v>0.04</v>
      </c>
      <c r="E180" s="30">
        <v>-0.04</v>
      </c>
      <c r="F180" s="62">
        <v>0.08</v>
      </c>
      <c r="G180" s="62">
        <v>-7.0000000000000007E-2</v>
      </c>
      <c r="H180" s="62">
        <v>0.25</v>
      </c>
      <c r="I180" s="30">
        <v>0.05</v>
      </c>
    </row>
    <row r="181" spans="1:9" x14ac:dyDescent="0.3">
      <c r="A181" s="31" t="s">
        <v>114</v>
      </c>
      <c r="B181" s="30">
        <v>0.12</v>
      </c>
      <c r="C181" s="30">
        <v>0.08</v>
      </c>
      <c r="D181" s="30">
        <v>0.03</v>
      </c>
      <c r="E181" s="30">
        <v>0.01</v>
      </c>
      <c r="F181" s="62">
        <v>7.0000000000000007E-2</v>
      </c>
      <c r="G181" s="62">
        <v>-0.12</v>
      </c>
      <c r="H181" s="62">
        <v>0.08</v>
      </c>
      <c r="I181" s="30">
        <v>0.09</v>
      </c>
    </row>
    <row r="182" spans="1:9" x14ac:dyDescent="0.3">
      <c r="A182" s="31" t="s">
        <v>115</v>
      </c>
      <c r="B182" s="30">
        <v>-0.05</v>
      </c>
      <c r="C182" s="30">
        <v>-0.13</v>
      </c>
      <c r="D182" s="30">
        <v>-0.1</v>
      </c>
      <c r="E182" s="30">
        <v>-0.08</v>
      </c>
      <c r="F182" s="62">
        <v>0</v>
      </c>
      <c r="G182" s="62">
        <v>-0.14000000000000001</v>
      </c>
      <c r="H182" s="62">
        <v>-0.02</v>
      </c>
      <c r="I182" s="30">
        <v>0.25</v>
      </c>
    </row>
    <row r="183" spans="1:9" x14ac:dyDescent="0.3">
      <c r="A183" s="33" t="s">
        <v>101</v>
      </c>
      <c r="B183" s="34">
        <f>AVERAGE(0.21,0.15)</f>
        <v>0.18</v>
      </c>
      <c r="C183" s="34">
        <f>AVERAGE(0.14,0.17)</f>
        <v>0.15500000000000003</v>
      </c>
      <c r="D183" s="34">
        <v>0.1</v>
      </c>
      <c r="E183" s="34">
        <v>0.09</v>
      </c>
      <c r="F183" s="61">
        <v>0.11</v>
      </c>
      <c r="G183" s="61">
        <v>-0.01</v>
      </c>
      <c r="H183" s="61">
        <v>0.17</v>
      </c>
      <c r="I183" s="34">
        <v>0.12</v>
      </c>
    </row>
    <row r="184" spans="1:9" x14ac:dyDescent="0.3">
      <c r="A184" s="31" t="s">
        <v>113</v>
      </c>
      <c r="B184" s="30">
        <f>AVERAGE(0.25,0.22)</f>
        <v>0.23499999999999999</v>
      </c>
      <c r="C184" s="30">
        <f>AVERAGE(0.14,0.23)</f>
        <v>0.185</v>
      </c>
      <c r="D184" s="30">
        <v>0.08</v>
      </c>
      <c r="E184" s="30">
        <v>0.06</v>
      </c>
      <c r="F184" s="62">
        <v>0.12</v>
      </c>
      <c r="G184" s="62">
        <v>-0.03</v>
      </c>
      <c r="H184" s="62">
        <v>0.13</v>
      </c>
      <c r="I184" s="30">
        <v>0.09</v>
      </c>
    </row>
    <row r="185" spans="1:9" x14ac:dyDescent="0.3">
      <c r="A185" s="31" t="s">
        <v>114</v>
      </c>
      <c r="B185" s="30">
        <f>AVERAGE(0.14,0.05)</f>
        <v>9.5000000000000001E-2</v>
      </c>
      <c r="C185" s="30">
        <f>AVERAGE(0.16,0.09)</f>
        <v>0.125</v>
      </c>
      <c r="D185" s="30">
        <v>0.17</v>
      </c>
      <c r="E185" s="30">
        <v>0.16</v>
      </c>
      <c r="F185" s="62">
        <v>0.09</v>
      </c>
      <c r="G185" s="62">
        <v>0.02</v>
      </c>
      <c r="H185" s="62">
        <v>0.25</v>
      </c>
      <c r="I185" s="30">
        <v>0.16</v>
      </c>
    </row>
    <row r="186" spans="1:9" x14ac:dyDescent="0.3">
      <c r="A186" s="31" t="s">
        <v>115</v>
      </c>
      <c r="B186" s="30">
        <f>AVERAGE(0.15,0.14)</f>
        <v>0.14500000000000002</v>
      </c>
      <c r="C186" s="30">
        <f>AVERAGE(0.08,0.07)</f>
        <v>7.5000000000000011E-2</v>
      </c>
      <c r="D186" s="30">
        <v>7.0000000000000007E-2</v>
      </c>
      <c r="E186" s="30">
        <v>0.06</v>
      </c>
      <c r="F186" s="62">
        <v>0.05</v>
      </c>
      <c r="G186" s="62">
        <v>-0.03</v>
      </c>
      <c r="H186" s="62">
        <v>0.19</v>
      </c>
      <c r="I186" s="30">
        <v>0.17</v>
      </c>
    </row>
    <row r="187" spans="1:9" x14ac:dyDescent="0.3">
      <c r="A187" s="33" t="s">
        <v>102</v>
      </c>
      <c r="B187" s="61">
        <v>0.19</v>
      </c>
      <c r="C187" s="61">
        <v>0.27</v>
      </c>
      <c r="D187" s="34">
        <v>0.17</v>
      </c>
      <c r="E187" s="34">
        <v>0.18</v>
      </c>
      <c r="F187" s="61">
        <v>0.24</v>
      </c>
      <c r="G187" s="61">
        <v>0.11</v>
      </c>
      <c r="H187" s="61">
        <v>0.19</v>
      </c>
      <c r="I187" s="34">
        <v>-0.13</v>
      </c>
    </row>
    <row r="188" spans="1:9" x14ac:dyDescent="0.3">
      <c r="A188" s="31" t="s">
        <v>113</v>
      </c>
      <c r="B188" s="62">
        <v>0.28000000000000003</v>
      </c>
      <c r="C188" s="62">
        <v>0.33</v>
      </c>
      <c r="D188" s="30">
        <v>0.18</v>
      </c>
      <c r="E188" s="30">
        <v>0.16</v>
      </c>
      <c r="F188" s="62">
        <v>0.25</v>
      </c>
      <c r="G188" s="62">
        <v>0.12</v>
      </c>
      <c r="H188" s="62">
        <v>0.19</v>
      </c>
      <c r="I188" s="30">
        <v>-0.1</v>
      </c>
    </row>
    <row r="189" spans="1:9" x14ac:dyDescent="0.3">
      <c r="A189" s="31" t="s">
        <v>114</v>
      </c>
      <c r="B189" s="62">
        <v>7.0000000000000007E-2</v>
      </c>
      <c r="C189" s="62">
        <v>0.17</v>
      </c>
      <c r="D189" s="30">
        <v>0.18</v>
      </c>
      <c r="E189" s="30">
        <v>0.23</v>
      </c>
      <c r="F189" s="62">
        <v>0.23</v>
      </c>
      <c r="G189" s="62">
        <v>0.08</v>
      </c>
      <c r="H189" s="62">
        <v>0.19</v>
      </c>
      <c r="I189" s="30">
        <v>-0.21</v>
      </c>
    </row>
    <row r="190" spans="1:9" x14ac:dyDescent="0.3">
      <c r="A190" s="31" t="s">
        <v>115</v>
      </c>
      <c r="B190" s="62">
        <v>0.01</v>
      </c>
      <c r="C190" s="62">
        <v>7.0000000000000007E-2</v>
      </c>
      <c r="D190" s="30">
        <v>0.03</v>
      </c>
      <c r="E190" s="30">
        <v>-0.01</v>
      </c>
      <c r="F190" s="62">
        <v>0.08</v>
      </c>
      <c r="G190" s="62">
        <v>0.11</v>
      </c>
      <c r="H190" s="62">
        <v>0.26</v>
      </c>
      <c r="I190" s="30">
        <v>-0.06</v>
      </c>
    </row>
    <row r="191" spans="1:9" x14ac:dyDescent="0.3">
      <c r="A191" s="33" t="s">
        <v>106</v>
      </c>
      <c r="B191" s="34">
        <f>AVERAGE(0.09,0.08)</f>
        <v>8.4999999999999992E-2</v>
      </c>
      <c r="C191" s="34">
        <f>AVERAGE(0.22,0.13)</f>
        <v>0.17499999999999999</v>
      </c>
      <c r="D191" s="34">
        <v>0.13</v>
      </c>
      <c r="E191" s="34">
        <v>0.1</v>
      </c>
      <c r="F191" s="61">
        <v>0.13</v>
      </c>
      <c r="G191" s="61">
        <v>0.01</v>
      </c>
      <c r="H191" s="61">
        <v>0.08</v>
      </c>
      <c r="I191" s="34">
        <v>0.16</v>
      </c>
    </row>
    <row r="192" spans="1:9" x14ac:dyDescent="0.3">
      <c r="A192" s="31" t="s">
        <v>113</v>
      </c>
      <c r="B192" s="30">
        <f>AVERAGE(0.23,0.09)</f>
        <v>0.16</v>
      </c>
      <c r="C192" s="30">
        <f>AVERAGE(0.34,0.14)</f>
        <v>0.24000000000000002</v>
      </c>
      <c r="D192" s="30">
        <v>0.16</v>
      </c>
      <c r="E192" s="30">
        <v>0.09</v>
      </c>
      <c r="F192" s="62">
        <v>0.12</v>
      </c>
      <c r="G192" s="62">
        <v>0</v>
      </c>
      <c r="H192" s="62">
        <v>0.08</v>
      </c>
      <c r="I192" s="30">
        <v>0.17</v>
      </c>
    </row>
    <row r="193" spans="1:9" x14ac:dyDescent="0.3">
      <c r="A193" s="31" t="s">
        <v>114</v>
      </c>
      <c r="B193" s="30">
        <f>AVERAGE(-0.08,0.05)</f>
        <v>-1.4999999999999999E-2</v>
      </c>
      <c r="C193" s="30">
        <f>AVERAGE(0.05,0.11)</f>
        <v>0.08</v>
      </c>
      <c r="D193" s="30">
        <v>0.09</v>
      </c>
      <c r="E193" s="30">
        <v>0.15</v>
      </c>
      <c r="F193" s="62">
        <v>0.15</v>
      </c>
      <c r="G193" s="62">
        <v>0.03</v>
      </c>
      <c r="H193" s="62">
        <v>0.1</v>
      </c>
      <c r="I193" s="30">
        <v>0.12</v>
      </c>
    </row>
    <row r="194" spans="1:9" x14ac:dyDescent="0.3">
      <c r="A194" s="31" t="s">
        <v>115</v>
      </c>
      <c r="B194" s="30">
        <f>AVERAGE(-0.06,0.05)</f>
        <v>-4.9999999999999975E-3</v>
      </c>
      <c r="C194" s="30">
        <f>AVERAGE(0.03,0.11)</f>
        <v>7.0000000000000007E-2</v>
      </c>
      <c r="D194" s="30">
        <v>-0.01</v>
      </c>
      <c r="E194" s="30">
        <v>-0.08</v>
      </c>
      <c r="F194" s="62">
        <v>0.08</v>
      </c>
      <c r="G194" s="62">
        <v>-0.04</v>
      </c>
      <c r="H194" s="62">
        <v>-0.09</v>
      </c>
      <c r="I194" s="30">
        <v>0.28000000000000003</v>
      </c>
    </row>
    <row r="195" spans="1:9" x14ac:dyDescent="0.3">
      <c r="A195" s="33" t="s">
        <v>107</v>
      </c>
      <c r="B195" s="61">
        <v>-0.02</v>
      </c>
      <c r="C195" s="61">
        <v>-0.3</v>
      </c>
      <c r="D195" s="34">
        <v>0.02</v>
      </c>
      <c r="E195" s="34">
        <v>0.12</v>
      </c>
      <c r="F195" s="61">
        <v>-0.53</v>
      </c>
      <c r="G195" s="61">
        <v>-0.26</v>
      </c>
      <c r="H195" s="61">
        <v>-0.17</v>
      </c>
      <c r="I195" s="34">
        <v>3.02</v>
      </c>
    </row>
    <row r="196" spans="1:9" x14ac:dyDescent="0.3">
      <c r="A196" s="35" t="s">
        <v>103</v>
      </c>
      <c r="B196" s="63">
        <v>0.14000000000000001</v>
      </c>
      <c r="C196" s="63">
        <v>0.13</v>
      </c>
      <c r="D196" s="63">
        <v>0.08</v>
      </c>
      <c r="E196" s="63">
        <v>0.05</v>
      </c>
      <c r="F196" s="63">
        <v>0.11</v>
      </c>
      <c r="G196" s="63">
        <v>-0.02</v>
      </c>
      <c r="H196" s="63">
        <v>0.17</v>
      </c>
      <c r="I196" s="63">
        <v>0.06</v>
      </c>
    </row>
    <row r="197" spans="1:9" x14ac:dyDescent="0.3">
      <c r="A197" s="33" t="s">
        <v>104</v>
      </c>
      <c r="B197" s="64">
        <v>0.21</v>
      </c>
      <c r="C197" s="64">
        <v>0.02</v>
      </c>
      <c r="D197" s="64">
        <v>0.06</v>
      </c>
      <c r="E197" s="64">
        <v>-0.11</v>
      </c>
      <c r="F197" s="61">
        <v>0.03</v>
      </c>
      <c r="G197" s="61">
        <v>-0.01</v>
      </c>
      <c r="H197" s="61">
        <v>0.16</v>
      </c>
      <c r="I197" s="61">
        <v>7.0000000000000007E-2</v>
      </c>
    </row>
    <row r="198" spans="1:9" x14ac:dyDescent="0.3">
      <c r="A198" s="29" t="s">
        <v>108</v>
      </c>
      <c r="B198" s="65">
        <v>0</v>
      </c>
      <c r="C198" s="65">
        <v>0</v>
      </c>
      <c r="D198" s="65">
        <v>0</v>
      </c>
      <c r="E198" s="65">
        <v>0</v>
      </c>
      <c r="F198" s="65">
        <v>0</v>
      </c>
      <c r="G198" s="65">
        <v>0</v>
      </c>
      <c r="H198" s="65">
        <v>0</v>
      </c>
      <c r="I198" s="65">
        <v>0</v>
      </c>
    </row>
    <row r="199" spans="1:9" ht="15" thickBot="1" x14ac:dyDescent="0.35">
      <c r="A199" s="32" t="s">
        <v>105</v>
      </c>
      <c r="B199" s="66">
        <v>0.14000000000000001</v>
      </c>
      <c r="C199" s="66">
        <v>0.12</v>
      </c>
      <c r="D199" s="66">
        <v>0.08</v>
      </c>
      <c r="E199" s="66">
        <v>0.04</v>
      </c>
      <c r="F199" s="66">
        <v>0.11</v>
      </c>
      <c r="G199" s="66">
        <v>-0.02</v>
      </c>
      <c r="H199" s="66">
        <v>0.17</v>
      </c>
      <c r="I199" s="36">
        <v>0.06</v>
      </c>
    </row>
    <row r="200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06"/>
  <sheetViews>
    <sheetView topLeftCell="A4" workbookViewId="0">
      <selection activeCell="B13" sqref="B13"/>
    </sheetView>
  </sheetViews>
  <sheetFormatPr defaultRowHeight="14.4" x14ac:dyDescent="0.3"/>
  <cols>
    <col min="1" max="1" width="48.77734375" customWidth="1"/>
    <col min="2" max="14" width="11.7773437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15" x14ac:dyDescent="0.3">
      <c r="A2" s="39" t="s">
        <v>127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5" x14ac:dyDescent="0.3">
      <c r="A3" s="40" t="s">
        <v>138</v>
      </c>
      <c r="B3" s="9">
        <f>+B21+B52+B83+B114+B145+B166+B187</f>
        <v>30601</v>
      </c>
      <c r="C3" s="9">
        <f>+C21+C52+C83+C114+C145+C166+C187</f>
        <v>32376</v>
      </c>
      <c r="D3" s="9">
        <f t="shared" ref="D3:N3" si="2">+D21+D52+D83+D114+D145+D166+D187</f>
        <v>34350</v>
      </c>
      <c r="E3" s="9">
        <f t="shared" si="2"/>
        <v>36397</v>
      </c>
      <c r="F3" s="9">
        <f t="shared" si="2"/>
        <v>39117</v>
      </c>
      <c r="G3" s="9">
        <f t="shared" si="2"/>
        <v>37403</v>
      </c>
      <c r="H3" s="9">
        <f t="shared" si="2"/>
        <v>44538</v>
      </c>
      <c r="I3" s="9">
        <f t="shared" si="2"/>
        <v>46710</v>
      </c>
      <c r="J3" s="9">
        <f t="shared" si="2"/>
        <v>46710</v>
      </c>
      <c r="K3" s="9">
        <f t="shared" si="2"/>
        <v>46710</v>
      </c>
      <c r="L3" s="9">
        <f t="shared" si="2"/>
        <v>46710</v>
      </c>
      <c r="M3" s="9">
        <f t="shared" si="2"/>
        <v>46710</v>
      </c>
      <c r="N3" s="9">
        <f t="shared" si="2"/>
        <v>46710</v>
      </c>
      <c r="O3" t="s">
        <v>141</v>
      </c>
    </row>
    <row r="4" spans="1:15" x14ac:dyDescent="0.3">
      <c r="A4" s="41" t="s">
        <v>128</v>
      </c>
      <c r="B4" s="46" t="str">
        <f t="shared" ref="B4:H4" si="3">+IFERROR(B3/A3-1,"nm")</f>
        <v>nm</v>
      </c>
      <c r="C4" s="46">
        <f t="shared" si="3"/>
        <v>5.8004640371229765E-2</v>
      </c>
      <c r="D4" s="46">
        <f t="shared" si="3"/>
        <v>6.0971089696071123E-2</v>
      </c>
      <c r="E4" s="46">
        <f t="shared" si="3"/>
        <v>5.95924308588065E-2</v>
      </c>
      <c r="F4" s="46">
        <f t="shared" si="3"/>
        <v>7.4731433909388079E-2</v>
      </c>
      <c r="G4" s="46">
        <f t="shared" si="3"/>
        <v>-4.3817266150267153E-2</v>
      </c>
      <c r="H4" s="46">
        <f t="shared" si="3"/>
        <v>0.19076009945726269</v>
      </c>
      <c r="I4" s="46">
        <f>+IFERROR(I3/H3-1,"nm")</f>
        <v>4.8767344739323759E-2</v>
      </c>
      <c r="J4" s="46">
        <f t="shared" ref="J4:N4" si="4">+IFERROR(J3/I3-1,"nm")</f>
        <v>0</v>
      </c>
      <c r="K4" s="46">
        <f t="shared" si="4"/>
        <v>0</v>
      </c>
      <c r="L4" s="46">
        <f t="shared" si="4"/>
        <v>0</v>
      </c>
      <c r="M4" s="46">
        <f t="shared" si="4"/>
        <v>0</v>
      </c>
      <c r="N4" s="46">
        <f t="shared" si="4"/>
        <v>0</v>
      </c>
    </row>
    <row r="5" spans="1:15" x14ac:dyDescent="0.3">
      <c r="A5" s="40" t="s">
        <v>129</v>
      </c>
      <c r="B5" s="69">
        <f>+B35+B66+B97+B128+B149+B170+B191</f>
        <v>4839</v>
      </c>
      <c r="C5" s="69">
        <f t="shared" ref="C5:N5" si="5">+C35+C66+C97+C128+C149+C170+C191</f>
        <v>5291</v>
      </c>
      <c r="D5" s="69">
        <f t="shared" si="5"/>
        <v>5651</v>
      </c>
      <c r="E5" s="69">
        <f t="shared" si="5"/>
        <v>5126</v>
      </c>
      <c r="F5" s="69">
        <f t="shared" si="5"/>
        <v>5555</v>
      </c>
      <c r="G5" s="69">
        <f t="shared" si="5"/>
        <v>3697</v>
      </c>
      <c r="H5" s="69">
        <f t="shared" si="5"/>
        <v>7667</v>
      </c>
      <c r="I5" s="69">
        <f t="shared" si="5"/>
        <v>7573</v>
      </c>
      <c r="J5" s="69">
        <f t="shared" si="5"/>
        <v>7573</v>
      </c>
      <c r="K5" s="69">
        <f t="shared" si="5"/>
        <v>7573</v>
      </c>
      <c r="L5" s="69">
        <f t="shared" si="5"/>
        <v>7573</v>
      </c>
      <c r="M5" s="69">
        <f t="shared" si="5"/>
        <v>7573</v>
      </c>
      <c r="N5" s="69">
        <f t="shared" si="5"/>
        <v>7573</v>
      </c>
      <c r="O5" t="s">
        <v>142</v>
      </c>
    </row>
    <row r="6" spans="1:15" x14ac:dyDescent="0.3">
      <c r="A6" s="41" t="s">
        <v>128</v>
      </c>
      <c r="B6" s="46" t="str">
        <f t="shared" ref="B6:H6" si="6">+IFERROR(B5/A5-1,"nm")</f>
        <v>nm</v>
      </c>
      <c r="C6" s="46">
        <f t="shared" si="6"/>
        <v>9.3407728869601137E-2</v>
      </c>
      <c r="D6" s="46">
        <f t="shared" si="6"/>
        <v>6.8040068040068125E-2</v>
      </c>
      <c r="E6" s="46">
        <f t="shared" si="6"/>
        <v>-9.2903910812245583E-2</v>
      </c>
      <c r="F6" s="46">
        <f t="shared" si="6"/>
        <v>8.3690987124463545E-2</v>
      </c>
      <c r="G6" s="46">
        <f t="shared" si="6"/>
        <v>-0.3344734473447345</v>
      </c>
      <c r="H6" s="46">
        <f t="shared" si="6"/>
        <v>1.0738436570192049</v>
      </c>
      <c r="I6" s="46">
        <f>+IFERROR(I5/H5-1,"nm")</f>
        <v>-1.2260336507108338E-2</v>
      </c>
      <c r="J6" s="46">
        <f t="shared" ref="J6:N6" si="7">+IFERROR(J5/I5-1,"nm")</f>
        <v>0</v>
      </c>
      <c r="K6" s="46">
        <f t="shared" si="7"/>
        <v>0</v>
      </c>
      <c r="L6" s="46">
        <f t="shared" si="7"/>
        <v>0</v>
      </c>
      <c r="M6" s="46">
        <f t="shared" si="7"/>
        <v>0</v>
      </c>
      <c r="N6" s="46">
        <f t="shared" si="7"/>
        <v>0</v>
      </c>
    </row>
    <row r="7" spans="1:15" x14ac:dyDescent="0.3">
      <c r="A7" s="41" t="s">
        <v>130</v>
      </c>
      <c r="B7" s="46">
        <f>+IFERROR(B5/B$3,"nm")</f>
        <v>0.15813208718669325</v>
      </c>
      <c r="C7" s="46">
        <f t="shared" ref="C7:N7" si="8">+IFERROR(C5/C$3,"nm")</f>
        <v>0.16342352359772672</v>
      </c>
      <c r="D7" s="46">
        <f t="shared" si="8"/>
        <v>0.16451237263464338</v>
      </c>
      <c r="E7" s="46">
        <f t="shared" si="8"/>
        <v>0.14083578316894249</v>
      </c>
      <c r="F7" s="46">
        <f t="shared" si="8"/>
        <v>0.14200986783240024</v>
      </c>
      <c r="G7" s="46">
        <f t="shared" si="8"/>
        <v>9.8842338849824879E-2</v>
      </c>
      <c r="H7" s="46">
        <f t="shared" si="8"/>
        <v>0.17214513449189456</v>
      </c>
      <c r="I7" s="46">
        <f t="shared" si="8"/>
        <v>0.16212802397773496</v>
      </c>
      <c r="J7" s="46">
        <f t="shared" si="8"/>
        <v>0.16212802397773496</v>
      </c>
      <c r="K7" s="46">
        <f t="shared" si="8"/>
        <v>0.16212802397773496</v>
      </c>
      <c r="L7" s="46">
        <f t="shared" si="8"/>
        <v>0.16212802397773496</v>
      </c>
      <c r="M7" s="46">
        <f t="shared" si="8"/>
        <v>0.16212802397773496</v>
      </c>
      <c r="N7" s="46">
        <f t="shared" si="8"/>
        <v>0.16212802397773496</v>
      </c>
    </row>
    <row r="8" spans="1:15" x14ac:dyDescent="0.3">
      <c r="A8" s="40" t="s">
        <v>131</v>
      </c>
      <c r="B8" s="47">
        <f>+B38+B69+B100+B131+B152+B173+B194</f>
        <v>606</v>
      </c>
      <c r="C8" s="47">
        <f t="shared" ref="C8:N8" si="9">+C38+C69+C100+C131+C152+C173+C194</f>
        <v>649</v>
      </c>
      <c r="D8" s="47">
        <f t="shared" si="9"/>
        <v>706</v>
      </c>
      <c r="E8" s="47">
        <f t="shared" si="9"/>
        <v>747</v>
      </c>
      <c r="F8" s="47">
        <f t="shared" si="9"/>
        <v>705</v>
      </c>
      <c r="G8" s="47">
        <f t="shared" si="9"/>
        <v>721</v>
      </c>
      <c r="H8" s="47">
        <f t="shared" si="9"/>
        <v>744</v>
      </c>
      <c r="I8" s="47">
        <f t="shared" si="9"/>
        <v>717</v>
      </c>
      <c r="J8" s="47">
        <f t="shared" si="9"/>
        <v>717</v>
      </c>
      <c r="K8" s="47">
        <f t="shared" si="9"/>
        <v>717</v>
      </c>
      <c r="L8" s="47">
        <f t="shared" si="9"/>
        <v>717</v>
      </c>
      <c r="M8" s="47">
        <f t="shared" si="9"/>
        <v>717</v>
      </c>
      <c r="N8" s="47">
        <f t="shared" si="9"/>
        <v>717</v>
      </c>
      <c r="O8" t="s">
        <v>143</v>
      </c>
    </row>
    <row r="9" spans="1:15" x14ac:dyDescent="0.3">
      <c r="A9" s="41" t="s">
        <v>128</v>
      </c>
      <c r="B9" s="46" t="str">
        <f t="shared" ref="B9:H9" si="10">+IFERROR(B8/A8-1,"nm")</f>
        <v>nm</v>
      </c>
      <c r="C9" s="46">
        <f t="shared" si="10"/>
        <v>7.0957095709570872E-2</v>
      </c>
      <c r="D9" s="46">
        <f t="shared" si="10"/>
        <v>8.7827426810477727E-2</v>
      </c>
      <c r="E9" s="46">
        <f t="shared" si="10"/>
        <v>5.8073654390934815E-2</v>
      </c>
      <c r="F9" s="46">
        <f t="shared" si="10"/>
        <v>-5.6224899598393607E-2</v>
      </c>
      <c r="G9" s="46">
        <f t="shared" si="10"/>
        <v>2.2695035460992941E-2</v>
      </c>
      <c r="H9" s="46">
        <f t="shared" si="10"/>
        <v>3.1900138696255187E-2</v>
      </c>
      <c r="I9" s="46">
        <f>+IFERROR(I8/H8-1,"nm")</f>
        <v>-3.6290322580645129E-2</v>
      </c>
      <c r="J9" s="46">
        <f t="shared" ref="J9:N9" si="11">+IFERROR(J8/I8-1,"nm")</f>
        <v>0</v>
      </c>
      <c r="K9" s="46">
        <f t="shared" si="11"/>
        <v>0</v>
      </c>
      <c r="L9" s="46">
        <f t="shared" si="11"/>
        <v>0</v>
      </c>
      <c r="M9" s="46">
        <f t="shared" si="11"/>
        <v>0</v>
      </c>
      <c r="N9" s="46">
        <f t="shared" si="11"/>
        <v>0</v>
      </c>
    </row>
    <row r="10" spans="1:15" x14ac:dyDescent="0.3">
      <c r="A10" s="41" t="s">
        <v>132</v>
      </c>
      <c r="B10" s="46">
        <f>+IFERROR(B8/B$3,"nm")</f>
        <v>1.9803274402797295E-2</v>
      </c>
      <c r="C10" s="46">
        <f t="shared" ref="C10:N10" si="12">+IFERROR(C8/C$3,"nm")</f>
        <v>2.0045712873733631E-2</v>
      </c>
      <c r="D10" s="46">
        <f t="shared" si="12"/>
        <v>2.0553129548762736E-2</v>
      </c>
      <c r="E10" s="46">
        <f t="shared" si="12"/>
        <v>2.0523669533203285E-2</v>
      </c>
      <c r="F10" s="46">
        <f t="shared" si="12"/>
        <v>1.8022854513382928E-2</v>
      </c>
      <c r="G10" s="46">
        <f t="shared" si="12"/>
        <v>1.9276528620698875E-2</v>
      </c>
      <c r="H10" s="46">
        <f t="shared" si="12"/>
        <v>1.6704836319547355E-2</v>
      </c>
      <c r="I10" s="46">
        <f t="shared" si="12"/>
        <v>1.5350032113037893E-2</v>
      </c>
      <c r="J10" s="46">
        <f t="shared" si="12"/>
        <v>1.5350032113037893E-2</v>
      </c>
      <c r="K10" s="46">
        <f t="shared" si="12"/>
        <v>1.5350032113037893E-2</v>
      </c>
      <c r="L10" s="46">
        <f t="shared" si="12"/>
        <v>1.5350032113037893E-2</v>
      </c>
      <c r="M10" s="46">
        <f t="shared" si="12"/>
        <v>1.5350032113037893E-2</v>
      </c>
      <c r="N10" s="46">
        <f t="shared" si="12"/>
        <v>1.5350032113037893E-2</v>
      </c>
    </row>
    <row r="11" spans="1:15" x14ac:dyDescent="0.3">
      <c r="A11" s="40" t="s">
        <v>133</v>
      </c>
      <c r="B11" s="69">
        <f>B5-B8</f>
        <v>4233</v>
      </c>
      <c r="C11" s="69">
        <f t="shared" ref="C11:N11" si="13">C5-C8</f>
        <v>4642</v>
      </c>
      <c r="D11" s="69">
        <f t="shared" si="13"/>
        <v>4945</v>
      </c>
      <c r="E11" s="69">
        <f t="shared" si="13"/>
        <v>4379</v>
      </c>
      <c r="F11" s="69">
        <f t="shared" si="13"/>
        <v>4850</v>
      </c>
      <c r="G11" s="69">
        <f t="shared" si="13"/>
        <v>2976</v>
      </c>
      <c r="H11" s="69">
        <f t="shared" si="13"/>
        <v>6923</v>
      </c>
      <c r="I11" s="69">
        <f t="shared" si="13"/>
        <v>6856</v>
      </c>
      <c r="J11" s="69">
        <f t="shared" si="13"/>
        <v>6856</v>
      </c>
      <c r="K11" s="69">
        <f t="shared" si="13"/>
        <v>6856</v>
      </c>
      <c r="L11" s="69">
        <f t="shared" si="13"/>
        <v>6856</v>
      </c>
      <c r="M11" s="69">
        <f t="shared" si="13"/>
        <v>6856</v>
      </c>
      <c r="N11" s="69">
        <f t="shared" si="13"/>
        <v>6856</v>
      </c>
      <c r="O11" t="s">
        <v>144</v>
      </c>
    </row>
    <row r="12" spans="1:15" x14ac:dyDescent="0.3">
      <c r="A12" s="41" t="s">
        <v>128</v>
      </c>
      <c r="B12" s="46" t="str">
        <f t="shared" ref="B12:H12" si="14">+IFERROR(B11/A11-1,"nm")</f>
        <v>nm</v>
      </c>
      <c r="C12" s="46">
        <f t="shared" si="14"/>
        <v>9.6621781242617555E-2</v>
      </c>
      <c r="D12" s="46">
        <f t="shared" si="14"/>
        <v>6.5273588970271357E-2</v>
      </c>
      <c r="E12" s="46">
        <f t="shared" si="14"/>
        <v>-0.11445904954499497</v>
      </c>
      <c r="F12" s="46">
        <f t="shared" si="14"/>
        <v>0.10755880337976698</v>
      </c>
      <c r="G12" s="46">
        <f t="shared" si="14"/>
        <v>-0.38639175257731961</v>
      </c>
      <c r="H12" s="46">
        <f t="shared" si="14"/>
        <v>1.32627688172043</v>
      </c>
      <c r="I12" s="46">
        <f>+IFERROR(I11/H11-1,"nm")</f>
        <v>-9.67788530983682E-3</v>
      </c>
      <c r="J12" s="46">
        <f t="shared" ref="J12:N12" si="15">+IFERROR(J11/I11-1,"nm")</f>
        <v>0</v>
      </c>
      <c r="K12" s="46">
        <f t="shared" si="15"/>
        <v>0</v>
      </c>
      <c r="L12" s="46">
        <f t="shared" si="15"/>
        <v>0</v>
      </c>
      <c r="M12" s="46">
        <f t="shared" si="15"/>
        <v>0</v>
      </c>
      <c r="N12" s="46">
        <f t="shared" si="15"/>
        <v>0</v>
      </c>
    </row>
    <row r="13" spans="1:15" x14ac:dyDescent="0.3">
      <c r="A13" s="41" t="s">
        <v>130</v>
      </c>
      <c r="B13" s="46">
        <f>+IFERROR(B11/B$3,"nm")</f>
        <v>0.13832881278389594</v>
      </c>
      <c r="C13" s="46">
        <f t="shared" ref="C13:N13" si="16">+IFERROR(C11/C$3,"nm")</f>
        <v>0.14337781072399308</v>
      </c>
      <c r="D13" s="46">
        <f t="shared" si="16"/>
        <v>0.14395924308588065</v>
      </c>
      <c r="E13" s="46">
        <f t="shared" si="16"/>
        <v>0.12031211363573921</v>
      </c>
      <c r="F13" s="46">
        <f t="shared" si="16"/>
        <v>0.12398701331901731</v>
      </c>
      <c r="G13" s="46">
        <f t="shared" si="16"/>
        <v>7.9565810229126011E-2</v>
      </c>
      <c r="H13" s="46">
        <f t="shared" si="16"/>
        <v>0.1554402981723472</v>
      </c>
      <c r="I13" s="46">
        <f t="shared" si="16"/>
        <v>0.14677799186469706</v>
      </c>
      <c r="J13" s="46">
        <f t="shared" si="16"/>
        <v>0.14677799186469706</v>
      </c>
      <c r="K13" s="46">
        <f t="shared" si="16"/>
        <v>0.14677799186469706</v>
      </c>
      <c r="L13" s="46">
        <f t="shared" si="16"/>
        <v>0.14677799186469706</v>
      </c>
      <c r="M13" s="46">
        <f t="shared" si="16"/>
        <v>0.14677799186469706</v>
      </c>
      <c r="N13" s="46">
        <f t="shared" si="16"/>
        <v>0.14677799186469706</v>
      </c>
    </row>
    <row r="14" spans="1:15" x14ac:dyDescent="0.3">
      <c r="A14" s="40" t="s">
        <v>134</v>
      </c>
      <c r="B14" s="47">
        <f>+B45+B76+B107+B138+B159+B180+B201</f>
        <v>963</v>
      </c>
      <c r="C14" s="47">
        <f t="shared" ref="C14:N14" si="17">+C45+C76+C107+C138+C159+C180+C201</f>
        <v>1143</v>
      </c>
      <c r="D14" s="47">
        <f t="shared" si="17"/>
        <v>1105</v>
      </c>
      <c r="E14" s="47">
        <f t="shared" si="17"/>
        <v>1028</v>
      </c>
      <c r="F14" s="47">
        <f t="shared" si="17"/>
        <v>1119</v>
      </c>
      <c r="G14" s="47">
        <f t="shared" si="17"/>
        <v>1086</v>
      </c>
      <c r="H14" s="47">
        <f t="shared" si="17"/>
        <v>695</v>
      </c>
      <c r="I14" s="47">
        <f t="shared" si="17"/>
        <v>758</v>
      </c>
      <c r="J14" s="47">
        <f t="shared" si="17"/>
        <v>758</v>
      </c>
      <c r="K14" s="47">
        <f t="shared" si="17"/>
        <v>758</v>
      </c>
      <c r="L14" s="47">
        <f t="shared" si="17"/>
        <v>758</v>
      </c>
      <c r="M14" s="47">
        <f t="shared" si="17"/>
        <v>758</v>
      </c>
      <c r="N14" s="47">
        <f t="shared" si="17"/>
        <v>758</v>
      </c>
      <c r="O14" t="s">
        <v>145</v>
      </c>
    </row>
    <row r="15" spans="1:15" x14ac:dyDescent="0.3">
      <c r="A15" s="41" t="s">
        <v>128</v>
      </c>
      <c r="B15" s="46" t="str">
        <f t="shared" ref="B15:H15" si="18">+IFERROR(B14/A14-1,"nm")</f>
        <v>nm</v>
      </c>
      <c r="C15" s="46">
        <f t="shared" si="18"/>
        <v>0.18691588785046731</v>
      </c>
      <c r="D15" s="46">
        <f t="shared" si="18"/>
        <v>-3.3245844269466307E-2</v>
      </c>
      <c r="E15" s="46">
        <f t="shared" si="18"/>
        <v>-6.9683257918552011E-2</v>
      </c>
      <c r="F15" s="46">
        <f t="shared" si="18"/>
        <v>8.8521400778210024E-2</v>
      </c>
      <c r="G15" s="46">
        <f t="shared" si="18"/>
        <v>-2.9490616621983934E-2</v>
      </c>
      <c r="H15" s="46">
        <f t="shared" si="18"/>
        <v>-0.36003683241252304</v>
      </c>
      <c r="I15" s="46">
        <f>+IFERROR(I14/H14-1,"nm")</f>
        <v>9.0647482014388547E-2</v>
      </c>
      <c r="J15" s="46">
        <f t="shared" ref="J15:N15" si="19">+IFERROR(J14/I14-1,"nm")</f>
        <v>0</v>
      </c>
      <c r="K15" s="46">
        <f t="shared" si="19"/>
        <v>0</v>
      </c>
      <c r="L15" s="46">
        <f t="shared" si="19"/>
        <v>0</v>
      </c>
      <c r="M15" s="46">
        <f t="shared" si="19"/>
        <v>0</v>
      </c>
      <c r="N15" s="46">
        <f t="shared" si="19"/>
        <v>0</v>
      </c>
    </row>
    <row r="16" spans="1:15" x14ac:dyDescent="0.3">
      <c r="A16" s="41" t="s">
        <v>132</v>
      </c>
      <c r="B16" s="46">
        <f>+IFERROR(B14/B$3,"nm")</f>
        <v>3.146955981830659E-2</v>
      </c>
      <c r="C16" s="46">
        <f t="shared" ref="C16:N16" si="20">+IFERROR(C14/C$3,"nm")</f>
        <v>3.5303928836174947E-2</v>
      </c>
      <c r="D16" s="46">
        <f t="shared" si="20"/>
        <v>3.2168850072780204E-2</v>
      </c>
      <c r="E16" s="46">
        <f t="shared" si="20"/>
        <v>2.8244086051048164E-2</v>
      </c>
      <c r="F16" s="46">
        <f t="shared" si="20"/>
        <v>2.8606488227624818E-2</v>
      </c>
      <c r="G16" s="46">
        <f t="shared" si="20"/>
        <v>2.9035104136031869E-2</v>
      </c>
      <c r="H16" s="46">
        <f t="shared" si="20"/>
        <v>1.5604652207104046E-2</v>
      </c>
      <c r="I16" s="46">
        <f t="shared" si="20"/>
        <v>1.6227788482123744E-2</v>
      </c>
      <c r="J16" s="46">
        <f t="shared" si="20"/>
        <v>1.6227788482123744E-2</v>
      </c>
      <c r="K16" s="46">
        <f t="shared" si="20"/>
        <v>1.6227788482123744E-2</v>
      </c>
      <c r="L16" s="46">
        <f t="shared" si="20"/>
        <v>1.6227788482123744E-2</v>
      </c>
      <c r="M16" s="46">
        <f t="shared" si="20"/>
        <v>1.6227788482123744E-2</v>
      </c>
      <c r="N16" s="46">
        <f t="shared" si="20"/>
        <v>1.6227788482123744E-2</v>
      </c>
    </row>
    <row r="17" spans="1:15" x14ac:dyDescent="0.3">
      <c r="A17" s="9" t="s">
        <v>140</v>
      </c>
      <c r="B17" s="47">
        <f>+B48+B79+B110+B141+B162+B183+B204</f>
        <v>3011</v>
      </c>
      <c r="C17" s="47">
        <f t="shared" ref="C17:N17" si="21">+C48+C79+C110+C141+C162+C183+C204</f>
        <v>3520</v>
      </c>
      <c r="D17" s="47">
        <f t="shared" si="21"/>
        <v>3989</v>
      </c>
      <c r="E17" s="47">
        <f t="shared" si="21"/>
        <v>4454</v>
      </c>
      <c r="F17" s="47">
        <f t="shared" si="21"/>
        <v>4744</v>
      </c>
      <c r="G17" s="47">
        <f t="shared" si="21"/>
        <v>4866</v>
      </c>
      <c r="H17" s="47">
        <f t="shared" si="21"/>
        <v>4904</v>
      </c>
      <c r="I17" s="47">
        <f t="shared" si="21"/>
        <v>4791</v>
      </c>
      <c r="J17" s="47">
        <f t="shared" si="21"/>
        <v>4791</v>
      </c>
      <c r="K17" s="47">
        <f t="shared" si="21"/>
        <v>4791</v>
      </c>
      <c r="L17" s="47">
        <f t="shared" si="21"/>
        <v>4791</v>
      </c>
      <c r="M17" s="47">
        <f t="shared" si="21"/>
        <v>4791</v>
      </c>
      <c r="N17" s="47">
        <f t="shared" si="21"/>
        <v>4791</v>
      </c>
      <c r="O17" t="s">
        <v>146</v>
      </c>
    </row>
    <row r="18" spans="1:15" x14ac:dyDescent="0.3">
      <c r="A18" s="41" t="s">
        <v>128</v>
      </c>
      <c r="B18" s="46" t="str">
        <f t="shared" ref="B18:H18" si="22">+IFERROR(B17/A17-1,"nm")</f>
        <v>nm</v>
      </c>
      <c r="C18" s="46">
        <f t="shared" si="22"/>
        <v>0.16904682829624718</v>
      </c>
      <c r="D18" s="46">
        <f t="shared" si="22"/>
        <v>0.13323863636363642</v>
      </c>
      <c r="E18" s="46">
        <f t="shared" si="22"/>
        <v>0.11657056906492858</v>
      </c>
      <c r="F18" s="46">
        <f t="shared" si="22"/>
        <v>6.5110013471037176E-2</v>
      </c>
      <c r="G18" s="46">
        <f t="shared" si="22"/>
        <v>2.5716694772343951E-2</v>
      </c>
      <c r="H18" s="46">
        <f t="shared" si="22"/>
        <v>7.8092889436909285E-3</v>
      </c>
      <c r="I18" s="46">
        <f>+IFERROR(I17/H17-1,"nm")</f>
        <v>-2.3042414355628038E-2</v>
      </c>
      <c r="J18" s="46">
        <f t="shared" ref="J18:N18" si="23">+IFERROR(J17/I17-1,"nm")</f>
        <v>0</v>
      </c>
      <c r="K18" s="46">
        <f t="shared" si="23"/>
        <v>0</v>
      </c>
      <c r="L18" s="46">
        <f t="shared" si="23"/>
        <v>0</v>
      </c>
      <c r="M18" s="46">
        <f t="shared" si="23"/>
        <v>0</v>
      </c>
      <c r="N18" s="46">
        <f t="shared" si="23"/>
        <v>0</v>
      </c>
    </row>
    <row r="19" spans="1:15" x14ac:dyDescent="0.3">
      <c r="A19" s="41" t="s">
        <v>132</v>
      </c>
      <c r="B19" s="46">
        <f>+IFERROR(B17/B$3,"nm")</f>
        <v>9.8395477271984569E-2</v>
      </c>
      <c r="C19" s="46">
        <f t="shared" ref="C19:N19" si="24">+IFERROR(C17/C$3,"nm")</f>
        <v>0.10872251050160613</v>
      </c>
      <c r="D19" s="46">
        <f t="shared" si="24"/>
        <v>0.11612809315866085</v>
      </c>
      <c r="E19" s="46">
        <f t="shared" si="24"/>
        <v>0.12237272302662307</v>
      </c>
      <c r="F19" s="46">
        <f t="shared" si="24"/>
        <v>0.1212771940588491</v>
      </c>
      <c r="G19" s="46">
        <f t="shared" si="24"/>
        <v>0.13009651632222013</v>
      </c>
      <c r="H19" s="46">
        <f t="shared" si="24"/>
        <v>0.11010822219228523</v>
      </c>
      <c r="I19" s="46">
        <f t="shared" si="24"/>
        <v>0.10256904303147078</v>
      </c>
      <c r="J19" s="46">
        <f t="shared" si="24"/>
        <v>0.10256904303147078</v>
      </c>
      <c r="K19" s="46">
        <f t="shared" si="24"/>
        <v>0.10256904303147078</v>
      </c>
      <c r="L19" s="46">
        <f t="shared" si="24"/>
        <v>0.10256904303147078</v>
      </c>
      <c r="M19" s="46">
        <f t="shared" si="24"/>
        <v>0.10256904303147078</v>
      </c>
      <c r="N19" s="46">
        <f t="shared" si="24"/>
        <v>0.10256904303147078</v>
      </c>
    </row>
    <row r="20" spans="1:15" x14ac:dyDescent="0.3">
      <c r="A20" s="42" t="str">
        <f>+[1]Historicals!A111</f>
        <v>North America</v>
      </c>
      <c r="B20" s="42"/>
      <c r="C20" s="42"/>
      <c r="D20" s="42"/>
      <c r="E20" s="42"/>
      <c r="F20" s="42"/>
      <c r="G20" s="42"/>
      <c r="H20" s="42"/>
      <c r="I20" s="42"/>
      <c r="J20" s="38"/>
      <c r="K20" s="38"/>
      <c r="L20" s="38"/>
      <c r="M20" s="38"/>
      <c r="N20" s="38"/>
    </row>
    <row r="21" spans="1:15" x14ac:dyDescent="0.3">
      <c r="A21" s="9" t="s">
        <v>135</v>
      </c>
      <c r="B21" s="9">
        <f>B23+B27+B31</f>
        <v>13740</v>
      </c>
      <c r="C21" s="9">
        <f>C23+C27+C31</f>
        <v>14764</v>
      </c>
      <c r="D21" s="9">
        <f t="shared" ref="D21:I21" si="25">D23+D27+D31</f>
        <v>15216</v>
      </c>
      <c r="E21" s="9">
        <f t="shared" si="25"/>
        <v>14855</v>
      </c>
      <c r="F21" s="9">
        <f t="shared" si="25"/>
        <v>15902</v>
      </c>
      <c r="G21" s="9">
        <f t="shared" si="25"/>
        <v>14484</v>
      </c>
      <c r="H21" s="9">
        <f t="shared" si="25"/>
        <v>17179</v>
      </c>
      <c r="I21" s="9">
        <f t="shared" si="25"/>
        <v>18353</v>
      </c>
      <c r="J21" s="9">
        <f>+SUM(J23+J27+J31)</f>
        <v>18353</v>
      </c>
      <c r="K21" s="9">
        <f t="shared" ref="K21:N21" si="26">+SUM(K23+K27+K31)</f>
        <v>18353</v>
      </c>
      <c r="L21" s="9">
        <f t="shared" si="26"/>
        <v>18353</v>
      </c>
      <c r="M21" s="9">
        <f t="shared" si="26"/>
        <v>18353</v>
      </c>
      <c r="N21" s="9">
        <f t="shared" si="26"/>
        <v>18353</v>
      </c>
    </row>
    <row r="22" spans="1:15" x14ac:dyDescent="0.3">
      <c r="A22" s="43" t="s">
        <v>128</v>
      </c>
      <c r="B22" s="46" t="str">
        <f t="shared" ref="B22:H22" si="27">+IFERROR(B21/A21-1,"nm")</f>
        <v>nm</v>
      </c>
      <c r="C22" s="46">
        <f t="shared" si="27"/>
        <v>7.4526928675400228E-2</v>
      </c>
      <c r="D22" s="46">
        <f t="shared" si="27"/>
        <v>3.0615009482525046E-2</v>
      </c>
      <c r="E22" s="46">
        <f t="shared" si="27"/>
        <v>-2.372502628811779E-2</v>
      </c>
      <c r="F22" s="46">
        <f t="shared" si="27"/>
        <v>7.0481319421070276E-2</v>
      </c>
      <c r="G22" s="46">
        <f t="shared" si="27"/>
        <v>-8.9171173437303519E-2</v>
      </c>
      <c r="H22" s="46">
        <f t="shared" si="27"/>
        <v>0.18606738470035911</v>
      </c>
      <c r="I22" s="46">
        <f>+IFERROR(I21/H21-1,"nm")</f>
        <v>6.8339251411607238E-2</v>
      </c>
      <c r="J22" s="46">
        <f t="shared" ref="J22:N22" si="28">+IFERROR(J21/I21-1,"nm")</f>
        <v>0</v>
      </c>
      <c r="K22" s="46">
        <f t="shared" si="28"/>
        <v>0</v>
      </c>
      <c r="L22" s="46">
        <f t="shared" si="28"/>
        <v>0</v>
      </c>
      <c r="M22" s="46">
        <f t="shared" si="28"/>
        <v>0</v>
      </c>
      <c r="N22" s="46">
        <f t="shared" si="28"/>
        <v>0</v>
      </c>
    </row>
    <row r="23" spans="1:15" x14ac:dyDescent="0.3">
      <c r="A23" s="44" t="s">
        <v>113</v>
      </c>
      <c r="B23" s="3">
        <f>+[1]Historicals!B112</f>
        <v>8506</v>
      </c>
      <c r="C23" s="3">
        <f>+[1]Historicals!C112</f>
        <v>9299</v>
      </c>
      <c r="D23" s="3">
        <f>+[1]Historicals!D112</f>
        <v>9684</v>
      </c>
      <c r="E23" s="3">
        <f>+[1]Historicals!E112</f>
        <v>9322</v>
      </c>
      <c r="F23" s="3">
        <f>+[1]Historicals!F112</f>
        <v>10045</v>
      </c>
      <c r="G23" s="3">
        <f>+[1]Historicals!G112</f>
        <v>9329</v>
      </c>
      <c r="H23" s="3">
        <f>+[1]Historicals!H112</f>
        <v>11644</v>
      </c>
      <c r="I23" s="3">
        <f>+[1]Historicals!I112</f>
        <v>12228</v>
      </c>
      <c r="J23" s="3">
        <f>+I23*(1+J24)</f>
        <v>12228</v>
      </c>
      <c r="K23" s="3">
        <f t="shared" ref="K23:N23" si="29">+J23*(1+K24)</f>
        <v>12228</v>
      </c>
      <c r="L23" s="3">
        <f t="shared" si="29"/>
        <v>12228</v>
      </c>
      <c r="M23" s="3">
        <f t="shared" si="29"/>
        <v>12228</v>
      </c>
      <c r="N23" s="3">
        <f t="shared" si="29"/>
        <v>12228</v>
      </c>
    </row>
    <row r="24" spans="1:15" x14ac:dyDescent="0.3">
      <c r="A24" s="43" t="s">
        <v>128</v>
      </c>
      <c r="B24" s="46" t="str">
        <f t="shared" ref="B24:H24" si="30">+IFERROR(B23/A23-1,"nm")</f>
        <v>nm</v>
      </c>
      <c r="C24" s="46">
        <f t="shared" si="30"/>
        <v>9.3228309428638578E-2</v>
      </c>
      <c r="D24" s="46">
        <f t="shared" si="30"/>
        <v>4.1402301322722934E-2</v>
      </c>
      <c r="E24" s="46">
        <f t="shared" si="30"/>
        <v>-3.7381247418422192E-2</v>
      </c>
      <c r="F24" s="46">
        <f t="shared" si="30"/>
        <v>7.755846384895948E-2</v>
      </c>
      <c r="G24" s="46">
        <f t="shared" si="30"/>
        <v>-7.1279243404678949E-2</v>
      </c>
      <c r="H24" s="46">
        <f t="shared" si="30"/>
        <v>0.24815092721620746</v>
      </c>
      <c r="I24" s="46">
        <f>+IFERROR(I23/H23-1,"nm")</f>
        <v>5.0154586052902683E-2</v>
      </c>
      <c r="J24" s="46">
        <f>+J25+J26</f>
        <v>0</v>
      </c>
      <c r="K24" s="46">
        <f t="shared" ref="K24:N24" si="31">+K25+K26</f>
        <v>0</v>
      </c>
      <c r="L24" s="46">
        <f t="shared" si="31"/>
        <v>0</v>
      </c>
      <c r="M24" s="46">
        <f t="shared" si="31"/>
        <v>0</v>
      </c>
      <c r="N24" s="46">
        <f t="shared" si="31"/>
        <v>0</v>
      </c>
    </row>
    <row r="25" spans="1:15" x14ac:dyDescent="0.3">
      <c r="A25" s="43" t="s">
        <v>136</v>
      </c>
      <c r="B25" s="46">
        <f>Historicals!B180</f>
        <v>0.14000000000000001</v>
      </c>
      <c r="C25" s="46">
        <f>Historicals!C180</f>
        <v>0.1</v>
      </c>
      <c r="D25" s="46">
        <f>Historicals!D180</f>
        <v>0.04</v>
      </c>
      <c r="E25" s="46">
        <f>Historicals!E180</f>
        <v>-0.04</v>
      </c>
      <c r="F25" s="46">
        <f>Historicals!F180</f>
        <v>0.08</v>
      </c>
      <c r="G25" s="46">
        <f>Historicals!G180</f>
        <v>-7.0000000000000007E-2</v>
      </c>
      <c r="H25" s="46">
        <f>Historicals!H180</f>
        <v>0.25</v>
      </c>
      <c r="I25" s="46">
        <f>Historicals!I180</f>
        <v>0.05</v>
      </c>
      <c r="J25" s="48">
        <v>0</v>
      </c>
      <c r="K25" s="48">
        <f t="shared" ref="K25:N26" si="32">+J25</f>
        <v>0</v>
      </c>
      <c r="L25" s="48">
        <f t="shared" si="32"/>
        <v>0</v>
      </c>
      <c r="M25" s="48">
        <f t="shared" si="32"/>
        <v>0</v>
      </c>
      <c r="N25" s="48">
        <f t="shared" si="32"/>
        <v>0</v>
      </c>
    </row>
    <row r="26" spans="1:15" x14ac:dyDescent="0.3">
      <c r="A26" s="43" t="s">
        <v>137</v>
      </c>
      <c r="B26" s="46" t="str">
        <f t="shared" ref="B26:H26" si="33">+IFERROR(B24-B25,"nm")</f>
        <v>nm</v>
      </c>
      <c r="C26" s="46">
        <f t="shared" si="33"/>
        <v>-6.7716905713614273E-3</v>
      </c>
      <c r="D26" s="46">
        <f t="shared" si="33"/>
        <v>1.4023013227229333E-3</v>
      </c>
      <c r="E26" s="46">
        <f t="shared" si="33"/>
        <v>2.6187525815778087E-3</v>
      </c>
      <c r="F26" s="46">
        <f t="shared" si="33"/>
        <v>-2.4415361510405215E-3</v>
      </c>
      <c r="G26" s="46">
        <f t="shared" si="33"/>
        <v>-1.2792434046789425E-3</v>
      </c>
      <c r="H26" s="46">
        <f t="shared" si="33"/>
        <v>-1.849072783792538E-3</v>
      </c>
      <c r="I26" s="46">
        <f>+IFERROR(I24-I25,"nm")</f>
        <v>1.5458605290268046E-4</v>
      </c>
      <c r="J26" s="48">
        <v>0</v>
      </c>
      <c r="K26" s="48">
        <f t="shared" si="32"/>
        <v>0</v>
      </c>
      <c r="L26" s="48">
        <f t="shared" si="32"/>
        <v>0</v>
      </c>
      <c r="M26" s="48">
        <f t="shared" si="32"/>
        <v>0</v>
      </c>
      <c r="N26" s="48">
        <f t="shared" si="32"/>
        <v>0</v>
      </c>
    </row>
    <row r="27" spans="1:15" x14ac:dyDescent="0.3">
      <c r="A27" s="44" t="s">
        <v>114</v>
      </c>
      <c r="B27" s="3">
        <f>+[1]Historicals!B113</f>
        <v>4410</v>
      </c>
      <c r="C27" s="3">
        <f>+[1]Historicals!C113</f>
        <v>4746</v>
      </c>
      <c r="D27" s="3">
        <f>+[1]Historicals!D113</f>
        <v>4886</v>
      </c>
      <c r="E27" s="3">
        <f>+[1]Historicals!E113</f>
        <v>4938</v>
      </c>
      <c r="F27" s="3">
        <f>+[1]Historicals!F113</f>
        <v>5260</v>
      </c>
      <c r="G27" s="3">
        <f>+[1]Historicals!G113</f>
        <v>4639</v>
      </c>
      <c r="H27" s="3">
        <f>+[1]Historicals!H113</f>
        <v>5028</v>
      </c>
      <c r="I27" s="3">
        <f>+[1]Historicals!I113</f>
        <v>5492</v>
      </c>
      <c r="J27" s="3">
        <f>+I27*(1+J28)</f>
        <v>5492</v>
      </c>
      <c r="K27" s="3">
        <f t="shared" ref="K27:N27" si="34">+J27*(1+K28)</f>
        <v>5492</v>
      </c>
      <c r="L27" s="3">
        <f t="shared" si="34"/>
        <v>5492</v>
      </c>
      <c r="M27" s="3">
        <f t="shared" si="34"/>
        <v>5492</v>
      </c>
      <c r="N27" s="3">
        <f t="shared" si="34"/>
        <v>5492</v>
      </c>
    </row>
    <row r="28" spans="1:15" x14ac:dyDescent="0.3">
      <c r="A28" s="43" t="s">
        <v>128</v>
      </c>
      <c r="B28" s="46" t="str">
        <f t="shared" ref="B28:H28" si="35">+IFERROR(B27/A27-1,"nm")</f>
        <v>nm</v>
      </c>
      <c r="C28" s="46">
        <f t="shared" si="35"/>
        <v>7.6190476190476142E-2</v>
      </c>
      <c r="D28" s="46">
        <f t="shared" si="35"/>
        <v>2.9498525073746285E-2</v>
      </c>
      <c r="E28" s="46">
        <f t="shared" si="35"/>
        <v>1.0642652476463343E-2</v>
      </c>
      <c r="F28" s="46">
        <f t="shared" si="35"/>
        <v>6.5208586472256025E-2</v>
      </c>
      <c r="G28" s="46">
        <f t="shared" si="35"/>
        <v>-0.11806083650190113</v>
      </c>
      <c r="H28" s="46">
        <f t="shared" si="35"/>
        <v>8.3854278939426541E-2</v>
      </c>
      <c r="I28" s="46">
        <f>+IFERROR(I27/H27-1,"nm")</f>
        <v>9.2283214001591007E-2</v>
      </c>
      <c r="J28" s="46">
        <f>+J29+J30</f>
        <v>0</v>
      </c>
      <c r="K28" s="46">
        <f t="shared" ref="K28:N28" si="36">+K29+K30</f>
        <v>0</v>
      </c>
      <c r="L28" s="46">
        <f t="shared" si="36"/>
        <v>0</v>
      </c>
      <c r="M28" s="46">
        <f t="shared" si="36"/>
        <v>0</v>
      </c>
      <c r="N28" s="46">
        <f t="shared" si="36"/>
        <v>0</v>
      </c>
    </row>
    <row r="29" spans="1:15" x14ac:dyDescent="0.3">
      <c r="A29" s="43" t="s">
        <v>136</v>
      </c>
      <c r="B29" s="46">
        <f>Historicals!B181</f>
        <v>0.12</v>
      </c>
      <c r="C29" s="46">
        <f>Historicals!C181</f>
        <v>0.08</v>
      </c>
      <c r="D29" s="46">
        <f>Historicals!D181</f>
        <v>0.03</v>
      </c>
      <c r="E29" s="46">
        <f>Historicals!E181</f>
        <v>0.01</v>
      </c>
      <c r="F29" s="46">
        <f>Historicals!F181</f>
        <v>7.0000000000000007E-2</v>
      </c>
      <c r="G29" s="46">
        <f>Historicals!G181</f>
        <v>-0.12</v>
      </c>
      <c r="H29" s="46">
        <f>Historicals!H181</f>
        <v>0.08</v>
      </c>
      <c r="I29" s="46">
        <f>Historicals!I181</f>
        <v>0.09</v>
      </c>
      <c r="J29" s="48">
        <v>0</v>
      </c>
      <c r="K29" s="48">
        <f t="shared" ref="K29:N30" si="37">+J29</f>
        <v>0</v>
      </c>
      <c r="L29" s="48">
        <f t="shared" si="37"/>
        <v>0</v>
      </c>
      <c r="M29" s="48">
        <f t="shared" si="37"/>
        <v>0</v>
      </c>
      <c r="N29" s="48">
        <f t="shared" si="37"/>
        <v>0</v>
      </c>
    </row>
    <row r="30" spans="1:15" x14ac:dyDescent="0.3">
      <c r="A30" s="43" t="s">
        <v>137</v>
      </c>
      <c r="B30" s="46" t="str">
        <f t="shared" ref="B30:H30" si="38">+IFERROR(B28-B29,"nm")</f>
        <v>nm</v>
      </c>
      <c r="C30" s="46">
        <f t="shared" si="38"/>
        <v>-3.8095238095238598E-3</v>
      </c>
      <c r="D30" s="46">
        <f t="shared" si="38"/>
        <v>-5.0147492625371437E-4</v>
      </c>
      <c r="E30" s="46">
        <f t="shared" si="38"/>
        <v>6.4265247646334324E-4</v>
      </c>
      <c r="F30" s="46">
        <f t="shared" si="38"/>
        <v>-4.7914135277439818E-3</v>
      </c>
      <c r="G30" s="46">
        <f t="shared" si="38"/>
        <v>1.9391634980988615E-3</v>
      </c>
      <c r="H30" s="46">
        <f t="shared" si="38"/>
        <v>3.8542789394265392E-3</v>
      </c>
      <c r="I30" s="46">
        <f>+IFERROR(I28-I29,"nm")</f>
        <v>2.2832140015910107E-3</v>
      </c>
      <c r="J30" s="48">
        <v>0</v>
      </c>
      <c r="K30" s="48">
        <f t="shared" si="37"/>
        <v>0</v>
      </c>
      <c r="L30" s="48">
        <f t="shared" si="37"/>
        <v>0</v>
      </c>
      <c r="M30" s="48">
        <f t="shared" si="37"/>
        <v>0</v>
      </c>
      <c r="N30" s="48">
        <f t="shared" si="37"/>
        <v>0</v>
      </c>
    </row>
    <row r="31" spans="1:15" x14ac:dyDescent="0.3">
      <c r="A31" s="44" t="s">
        <v>115</v>
      </c>
      <c r="B31" s="3">
        <f>+[1]Historicals!B114</f>
        <v>824</v>
      </c>
      <c r="C31" s="3">
        <f>+[1]Historicals!C114</f>
        <v>719</v>
      </c>
      <c r="D31" s="3">
        <f>+[1]Historicals!D114</f>
        <v>646</v>
      </c>
      <c r="E31" s="3">
        <f>+[1]Historicals!E114</f>
        <v>595</v>
      </c>
      <c r="F31" s="3">
        <f>+[1]Historicals!F114</f>
        <v>597</v>
      </c>
      <c r="G31" s="3">
        <f>+[1]Historicals!G114</f>
        <v>516</v>
      </c>
      <c r="H31" s="3">
        <f>+[1]Historicals!H114</f>
        <v>507</v>
      </c>
      <c r="I31" s="3">
        <f>+[1]Historicals!I114</f>
        <v>633</v>
      </c>
      <c r="J31" s="3">
        <f>+I31*(1+J32)</f>
        <v>633</v>
      </c>
      <c r="K31" s="3">
        <f t="shared" ref="K31:N31" si="39">+J31*(1+K32)</f>
        <v>633</v>
      </c>
      <c r="L31" s="3">
        <f t="shared" si="39"/>
        <v>633</v>
      </c>
      <c r="M31" s="3">
        <f t="shared" si="39"/>
        <v>633</v>
      </c>
      <c r="N31" s="3">
        <f t="shared" si="39"/>
        <v>633</v>
      </c>
    </row>
    <row r="32" spans="1:15" x14ac:dyDescent="0.3">
      <c r="A32" s="43" t="s">
        <v>128</v>
      </c>
      <c r="B32" s="46" t="str">
        <f t="shared" ref="B32:E32" si="40">+IFERROR(B31/A31-1,"nm")</f>
        <v>nm</v>
      </c>
      <c r="C32" s="46">
        <f t="shared" si="40"/>
        <v>-0.12742718446601942</v>
      </c>
      <c r="D32" s="46">
        <f t="shared" si="40"/>
        <v>-0.10152990264255912</v>
      </c>
      <c r="E32" s="46">
        <f t="shared" si="40"/>
        <v>-7.8947368421052655E-2</v>
      </c>
      <c r="F32" s="46">
        <f>+IFERROR(F31/E31-1,"nm")</f>
        <v>3.3613445378151141E-3</v>
      </c>
      <c r="G32" s="46">
        <f t="shared" ref="G32:H32" si="41">+IFERROR(G31/F31-1,"nm")</f>
        <v>-0.13567839195979903</v>
      </c>
      <c r="H32" s="46">
        <f t="shared" si="41"/>
        <v>-1.744186046511631E-2</v>
      </c>
      <c r="I32" s="46">
        <f>+IFERROR(I31/H31-1,"nm")</f>
        <v>0.24852071005917153</v>
      </c>
      <c r="J32" s="46">
        <f>+J33+J34</f>
        <v>0</v>
      </c>
      <c r="K32" s="46">
        <f t="shared" ref="K32:N32" si="42">+K33+K34</f>
        <v>0</v>
      </c>
      <c r="L32" s="46">
        <f t="shared" si="42"/>
        <v>0</v>
      </c>
      <c r="M32" s="46">
        <f t="shared" si="42"/>
        <v>0</v>
      </c>
      <c r="N32" s="46">
        <f t="shared" si="42"/>
        <v>0</v>
      </c>
    </row>
    <row r="33" spans="1:14" x14ac:dyDescent="0.3">
      <c r="A33" s="43" t="s">
        <v>136</v>
      </c>
      <c r="B33" s="46">
        <f>Historicals!B182</f>
        <v>-0.05</v>
      </c>
      <c r="C33" s="46">
        <f>Historicals!C182</f>
        <v>-0.13</v>
      </c>
      <c r="D33" s="46">
        <f>Historicals!D182</f>
        <v>-0.1</v>
      </c>
      <c r="E33" s="46">
        <f>Historicals!E182</f>
        <v>-0.08</v>
      </c>
      <c r="F33" s="46">
        <f>Historicals!F182</f>
        <v>0</v>
      </c>
      <c r="G33" s="46">
        <f>Historicals!G182</f>
        <v>-0.14000000000000001</v>
      </c>
      <c r="H33" s="46">
        <f>Historicals!H182</f>
        <v>-0.02</v>
      </c>
      <c r="I33" s="46">
        <f>Historicals!I182</f>
        <v>0.25</v>
      </c>
      <c r="J33" s="48">
        <v>0</v>
      </c>
      <c r="K33" s="48">
        <f t="shared" ref="K33:N34" si="43">+J33</f>
        <v>0</v>
      </c>
      <c r="L33" s="48">
        <f t="shared" si="43"/>
        <v>0</v>
      </c>
      <c r="M33" s="48">
        <f t="shared" si="43"/>
        <v>0</v>
      </c>
      <c r="N33" s="48">
        <f t="shared" si="43"/>
        <v>0</v>
      </c>
    </row>
    <row r="34" spans="1:14" x14ac:dyDescent="0.3">
      <c r="A34" s="43" t="s">
        <v>137</v>
      </c>
      <c r="B34" s="46" t="str">
        <f t="shared" ref="B34:H34" si="44">+IFERROR(B32-B33,"nm")</f>
        <v>nm</v>
      </c>
      <c r="C34" s="46">
        <f t="shared" si="44"/>
        <v>2.572815533980588E-3</v>
      </c>
      <c r="D34" s="46">
        <f t="shared" si="44"/>
        <v>-1.5299026425591167E-3</v>
      </c>
      <c r="E34" s="46">
        <f t="shared" si="44"/>
        <v>1.0526315789473467E-3</v>
      </c>
      <c r="F34" s="46">
        <f t="shared" si="44"/>
        <v>3.3613445378151141E-3</v>
      </c>
      <c r="G34" s="46">
        <f t="shared" si="44"/>
        <v>4.321608040200986E-3</v>
      </c>
      <c r="H34" s="46">
        <f t="shared" si="44"/>
        <v>2.5581395348836904E-3</v>
      </c>
      <c r="I34" s="46">
        <f>+IFERROR(I32-I33,"nm")</f>
        <v>-1.4792899408284654E-3</v>
      </c>
      <c r="J34" s="48">
        <v>0</v>
      </c>
      <c r="K34" s="48">
        <f t="shared" si="43"/>
        <v>0</v>
      </c>
      <c r="L34" s="48">
        <f t="shared" si="43"/>
        <v>0</v>
      </c>
      <c r="M34" s="48">
        <f t="shared" si="43"/>
        <v>0</v>
      </c>
      <c r="N34" s="48">
        <f t="shared" si="43"/>
        <v>0</v>
      </c>
    </row>
    <row r="35" spans="1:14" x14ac:dyDescent="0.3">
      <c r="A35" s="9" t="s">
        <v>129</v>
      </c>
      <c r="B35" s="47">
        <f t="shared" ref="B35:H35" si="45">+B42+B38</f>
        <v>3766</v>
      </c>
      <c r="C35" s="47">
        <f t="shared" si="45"/>
        <v>3896</v>
      </c>
      <c r="D35" s="47">
        <f t="shared" si="45"/>
        <v>4015</v>
      </c>
      <c r="E35" s="47">
        <f t="shared" si="45"/>
        <v>3760</v>
      </c>
      <c r="F35" s="47">
        <f t="shared" si="45"/>
        <v>4074</v>
      </c>
      <c r="G35" s="47">
        <f t="shared" si="45"/>
        <v>3047</v>
      </c>
      <c r="H35" s="47">
        <f t="shared" si="45"/>
        <v>5219</v>
      </c>
      <c r="I35" s="47">
        <f>+I42+I38</f>
        <v>5238</v>
      </c>
      <c r="J35" s="47">
        <f>+J21*J37</f>
        <v>5238</v>
      </c>
      <c r="K35" s="47">
        <f t="shared" ref="K35:N35" si="46">+K21*K37</f>
        <v>5238</v>
      </c>
      <c r="L35" s="47">
        <f t="shared" si="46"/>
        <v>5238</v>
      </c>
      <c r="M35" s="47">
        <f t="shared" si="46"/>
        <v>5238</v>
      </c>
      <c r="N35" s="47">
        <f t="shared" si="46"/>
        <v>5238</v>
      </c>
    </row>
    <row r="36" spans="1:14" x14ac:dyDescent="0.3">
      <c r="A36" s="45" t="s">
        <v>128</v>
      </c>
      <c r="B36" s="46" t="str">
        <f t="shared" ref="B36:H36" si="47">+IFERROR(B35/A35-1,"nm")</f>
        <v>nm</v>
      </c>
      <c r="C36" s="46">
        <f t="shared" si="47"/>
        <v>3.4519383961763239E-2</v>
      </c>
      <c r="D36" s="46">
        <f t="shared" si="47"/>
        <v>3.0544147843942548E-2</v>
      </c>
      <c r="E36" s="46">
        <f t="shared" si="47"/>
        <v>-6.3511830635118338E-2</v>
      </c>
      <c r="F36" s="46">
        <f t="shared" si="47"/>
        <v>8.3510638297872308E-2</v>
      </c>
      <c r="G36" s="46">
        <f t="shared" si="47"/>
        <v>-0.25208640157093765</v>
      </c>
      <c r="H36" s="46">
        <f t="shared" si="47"/>
        <v>0.71283229405973092</v>
      </c>
      <c r="I36" s="46">
        <f>+IFERROR(I35/H35-1,"nm")</f>
        <v>3.6405441655489312E-3</v>
      </c>
      <c r="J36" s="46">
        <f t="shared" ref="J36:N36" si="48">+IFERROR(J35/I35-1,"nm")</f>
        <v>0</v>
      </c>
      <c r="K36" s="46">
        <f t="shared" si="48"/>
        <v>0</v>
      </c>
      <c r="L36" s="46">
        <f t="shared" si="48"/>
        <v>0</v>
      </c>
      <c r="M36" s="46">
        <f t="shared" si="48"/>
        <v>0</v>
      </c>
      <c r="N36" s="46">
        <f t="shared" si="48"/>
        <v>0</v>
      </c>
    </row>
    <row r="37" spans="1:14" x14ac:dyDescent="0.3">
      <c r="A37" s="45" t="s">
        <v>130</v>
      </c>
      <c r="B37" s="46">
        <f t="shared" ref="B37:H37" si="49">+IFERROR(B35/B$21,"nm")</f>
        <v>0.27409024745269289</v>
      </c>
      <c r="C37" s="46">
        <f t="shared" si="49"/>
        <v>0.26388512598211866</v>
      </c>
      <c r="D37" s="46">
        <f t="shared" si="49"/>
        <v>0.26386698212407994</v>
      </c>
      <c r="E37" s="46">
        <f t="shared" si="49"/>
        <v>0.25311342982160889</v>
      </c>
      <c r="F37" s="46">
        <f t="shared" si="49"/>
        <v>0.25619418941013711</v>
      </c>
      <c r="G37" s="46">
        <f t="shared" si="49"/>
        <v>0.2103700635183651</v>
      </c>
      <c r="H37" s="46">
        <f t="shared" si="49"/>
        <v>0.30380115256999823</v>
      </c>
      <c r="I37" s="46">
        <f>+IFERROR(I35/I$21,"nm")</f>
        <v>0.28540293140086087</v>
      </c>
      <c r="J37" s="48">
        <f>+I37</f>
        <v>0.28540293140086087</v>
      </c>
      <c r="K37" s="48">
        <f t="shared" ref="K37:N37" si="50">+J37</f>
        <v>0.28540293140086087</v>
      </c>
      <c r="L37" s="48">
        <f t="shared" si="50"/>
        <v>0.28540293140086087</v>
      </c>
      <c r="M37" s="48">
        <f t="shared" si="50"/>
        <v>0.28540293140086087</v>
      </c>
      <c r="N37" s="48">
        <f t="shared" si="50"/>
        <v>0.28540293140086087</v>
      </c>
    </row>
    <row r="38" spans="1:14" x14ac:dyDescent="0.3">
      <c r="A38" s="9" t="s">
        <v>131</v>
      </c>
      <c r="B38" s="9">
        <f>+[1]Historicals!B167</f>
        <v>121</v>
      </c>
      <c r="C38" s="9">
        <f>+[1]Historicals!C167</f>
        <v>133</v>
      </c>
      <c r="D38" s="9">
        <f>+[1]Historicals!D167</f>
        <v>140</v>
      </c>
      <c r="E38" s="9">
        <f>+[1]Historicals!E167</f>
        <v>160</v>
      </c>
      <c r="F38" s="9">
        <f>+[1]Historicals!F167</f>
        <v>149</v>
      </c>
      <c r="G38" s="9">
        <f>+[1]Historicals!G167</f>
        <v>148</v>
      </c>
      <c r="H38" s="9">
        <f>+[1]Historicals!H167</f>
        <v>130</v>
      </c>
      <c r="I38" s="9">
        <f>+[1]Historicals!I167</f>
        <v>124</v>
      </c>
      <c r="J38" s="47">
        <f>+J41*J48</f>
        <v>124.00000000000001</v>
      </c>
      <c r="K38" s="47">
        <f t="shared" ref="K38:N38" si="51">+K41*K48</f>
        <v>124.00000000000001</v>
      </c>
      <c r="L38" s="47">
        <f t="shared" si="51"/>
        <v>124.00000000000001</v>
      </c>
      <c r="M38" s="47">
        <f t="shared" si="51"/>
        <v>124.00000000000001</v>
      </c>
      <c r="N38" s="47">
        <f t="shared" si="51"/>
        <v>124.00000000000001</v>
      </c>
    </row>
    <row r="39" spans="1:14" x14ac:dyDescent="0.3">
      <c r="A39" s="45" t="s">
        <v>128</v>
      </c>
      <c r="B39" s="46" t="str">
        <f t="shared" ref="B39:H39" si="52">+IFERROR(B38/A38-1,"nm")</f>
        <v>nm</v>
      </c>
      <c r="C39" s="46">
        <f t="shared" si="52"/>
        <v>9.9173553719008156E-2</v>
      </c>
      <c r="D39" s="46">
        <f t="shared" si="52"/>
        <v>5.2631578947368363E-2</v>
      </c>
      <c r="E39" s="46">
        <f t="shared" si="52"/>
        <v>0.14285714285714279</v>
      </c>
      <c r="F39" s="46">
        <f t="shared" si="52"/>
        <v>-6.8749999999999978E-2</v>
      </c>
      <c r="G39" s="46">
        <f t="shared" si="52"/>
        <v>-6.7114093959731447E-3</v>
      </c>
      <c r="H39" s="46">
        <f t="shared" si="52"/>
        <v>-0.1216216216216216</v>
      </c>
      <c r="I39" s="46">
        <f>+IFERROR(I38/H38-1,"nm")</f>
        <v>-4.6153846153846101E-2</v>
      </c>
      <c r="J39" s="46">
        <f t="shared" ref="J39:N39" si="53">+IFERROR(J38/I38-1,"nm")</f>
        <v>2.2204460492503131E-16</v>
      </c>
      <c r="K39" s="46">
        <f t="shared" si="53"/>
        <v>0</v>
      </c>
      <c r="L39" s="46">
        <f t="shared" si="53"/>
        <v>0</v>
      </c>
      <c r="M39" s="46">
        <f t="shared" si="53"/>
        <v>0</v>
      </c>
      <c r="N39" s="46">
        <f t="shared" si="53"/>
        <v>0</v>
      </c>
    </row>
    <row r="40" spans="1:14" x14ac:dyDescent="0.3">
      <c r="A40" s="45" t="s">
        <v>132</v>
      </c>
      <c r="B40" s="46">
        <f>+IFERROR(B38/B$21,"nm")</f>
        <v>8.8064046579330417E-3</v>
      </c>
      <c r="C40" s="46">
        <f t="shared" ref="C40:H40" si="54">+IFERROR(C38/C$21,"nm")</f>
        <v>9.0083988079111346E-3</v>
      </c>
      <c r="D40" s="46">
        <f t="shared" si="54"/>
        <v>9.2008412197686646E-3</v>
      </c>
      <c r="E40" s="46">
        <f t="shared" si="54"/>
        <v>1.0770784247728038E-2</v>
      </c>
      <c r="F40" s="46">
        <f t="shared" si="54"/>
        <v>9.3698905798012821E-3</v>
      </c>
      <c r="G40" s="46">
        <f t="shared" si="54"/>
        <v>1.0218171775752554E-2</v>
      </c>
      <c r="H40" s="46">
        <f t="shared" si="54"/>
        <v>7.5673787764130628E-3</v>
      </c>
      <c r="I40" s="46">
        <f>+IFERROR(I38/I$21,"nm")</f>
        <v>6.7563886013185855E-3</v>
      </c>
      <c r="J40" s="46">
        <f t="shared" ref="J40:N40" si="55">+IFERROR(J38/J$21,"nm")</f>
        <v>6.7563886013185864E-3</v>
      </c>
      <c r="K40" s="46">
        <f t="shared" si="55"/>
        <v>6.7563886013185864E-3</v>
      </c>
      <c r="L40" s="46">
        <f t="shared" si="55"/>
        <v>6.7563886013185864E-3</v>
      </c>
      <c r="M40" s="46">
        <f t="shared" si="55"/>
        <v>6.7563886013185864E-3</v>
      </c>
      <c r="N40" s="46">
        <f t="shared" si="55"/>
        <v>6.7563886013185864E-3</v>
      </c>
    </row>
    <row r="41" spans="1:14" x14ac:dyDescent="0.3">
      <c r="A41" s="45" t="s">
        <v>139</v>
      </c>
      <c r="B41" s="46">
        <f>+IFERROR(B38/B48,"nm")</f>
        <v>0.19145569620253164</v>
      </c>
      <c r="C41" s="46">
        <f t="shared" ref="C41:H41" si="56">+IFERROR(C38/C48,"nm")</f>
        <v>0.17924528301886791</v>
      </c>
      <c r="D41" s="46">
        <f t="shared" si="56"/>
        <v>0.17094017094017094</v>
      </c>
      <c r="E41" s="46">
        <f t="shared" si="56"/>
        <v>0.18867924528301888</v>
      </c>
      <c r="F41" s="46">
        <f t="shared" si="56"/>
        <v>0.18304668304668303</v>
      </c>
      <c r="G41" s="46">
        <f t="shared" si="56"/>
        <v>0.22945736434108527</v>
      </c>
      <c r="H41" s="46">
        <f t="shared" si="56"/>
        <v>0.21069692058346839</v>
      </c>
      <c r="I41" s="46">
        <f>+IFERROR(I38/I48,"nm")</f>
        <v>0.19405320813771518</v>
      </c>
      <c r="J41" s="48">
        <f>+I41</f>
        <v>0.19405320813771518</v>
      </c>
      <c r="K41" s="48">
        <f t="shared" ref="K41:N41" si="57">+J41</f>
        <v>0.19405320813771518</v>
      </c>
      <c r="L41" s="48">
        <f t="shared" si="57"/>
        <v>0.19405320813771518</v>
      </c>
      <c r="M41" s="48">
        <f t="shared" si="57"/>
        <v>0.19405320813771518</v>
      </c>
      <c r="N41" s="48">
        <f t="shared" si="57"/>
        <v>0.19405320813771518</v>
      </c>
    </row>
    <row r="42" spans="1:14" x14ac:dyDescent="0.3">
      <c r="A42" s="9" t="s">
        <v>133</v>
      </c>
      <c r="B42" s="9">
        <f>+[1]Historicals!B134</f>
        <v>3645</v>
      </c>
      <c r="C42" s="9">
        <f>+[1]Historicals!C134</f>
        <v>3763</v>
      </c>
      <c r="D42" s="9">
        <f>+[1]Historicals!D134</f>
        <v>3875</v>
      </c>
      <c r="E42" s="9">
        <f>+[1]Historicals!E134</f>
        <v>3600</v>
      </c>
      <c r="F42" s="9">
        <f>+[1]Historicals!F134</f>
        <v>3925</v>
      </c>
      <c r="G42" s="9">
        <f>+[1]Historicals!G134</f>
        <v>2899</v>
      </c>
      <c r="H42" s="9">
        <f>+[1]Historicals!H134</f>
        <v>5089</v>
      </c>
      <c r="I42" s="9">
        <f>+[1]Historicals!I134</f>
        <v>5114</v>
      </c>
      <c r="J42" s="9">
        <f>+J35-J38</f>
        <v>5114</v>
      </c>
      <c r="K42" s="9">
        <f t="shared" ref="K42:N42" si="58">+K35-K38</f>
        <v>5114</v>
      </c>
      <c r="L42" s="9">
        <f t="shared" si="58"/>
        <v>5114</v>
      </c>
      <c r="M42" s="9">
        <f t="shared" si="58"/>
        <v>5114</v>
      </c>
      <c r="N42" s="9">
        <f t="shared" si="58"/>
        <v>5114</v>
      </c>
    </row>
    <row r="43" spans="1:14" x14ac:dyDescent="0.3">
      <c r="A43" s="45" t="s">
        <v>128</v>
      </c>
      <c r="B43" s="46" t="str">
        <f t="shared" ref="B43:H43" si="59">+IFERROR(B42/A42-1,"nm")</f>
        <v>nm</v>
      </c>
      <c r="C43" s="46">
        <f t="shared" si="59"/>
        <v>3.2373113854595292E-2</v>
      </c>
      <c r="D43" s="46">
        <f t="shared" si="59"/>
        <v>2.9763486579856391E-2</v>
      </c>
      <c r="E43" s="46">
        <f t="shared" si="59"/>
        <v>-7.096774193548383E-2</v>
      </c>
      <c r="F43" s="46">
        <f t="shared" si="59"/>
        <v>9.0277777777777679E-2</v>
      </c>
      <c r="G43" s="46">
        <f t="shared" si="59"/>
        <v>-0.26140127388535028</v>
      </c>
      <c r="H43" s="46">
        <f t="shared" si="59"/>
        <v>0.75543290789927564</v>
      </c>
      <c r="I43" s="46">
        <f>+IFERROR(I42/H42-1,"nm")</f>
        <v>4.9125564943997002E-3</v>
      </c>
      <c r="J43" s="46">
        <f t="shared" ref="J43:N43" si="60">+IFERROR(J42/I42-1,"nm")</f>
        <v>0</v>
      </c>
      <c r="K43" s="46">
        <f t="shared" si="60"/>
        <v>0</v>
      </c>
      <c r="L43" s="46">
        <f t="shared" si="60"/>
        <v>0</v>
      </c>
      <c r="M43" s="46">
        <f t="shared" si="60"/>
        <v>0</v>
      </c>
      <c r="N43" s="46">
        <f t="shared" si="60"/>
        <v>0</v>
      </c>
    </row>
    <row r="44" spans="1:14" x14ac:dyDescent="0.3">
      <c r="A44" s="45" t="s">
        <v>130</v>
      </c>
      <c r="B44" s="46">
        <f t="shared" ref="B44:H44" si="61">+IFERROR(B42/B$21,"nm")</f>
        <v>0.26528384279475981</v>
      </c>
      <c r="C44" s="46">
        <f t="shared" si="61"/>
        <v>0.25487672717420751</v>
      </c>
      <c r="D44" s="46">
        <f t="shared" si="61"/>
        <v>0.25466614090431128</v>
      </c>
      <c r="E44" s="46">
        <f t="shared" si="61"/>
        <v>0.24234264557388085</v>
      </c>
      <c r="F44" s="46">
        <f t="shared" si="61"/>
        <v>0.2468242988303358</v>
      </c>
      <c r="G44" s="46">
        <f t="shared" si="61"/>
        <v>0.20015189174261253</v>
      </c>
      <c r="H44" s="46">
        <f t="shared" si="61"/>
        <v>0.29623377379358518</v>
      </c>
      <c r="I44" s="46">
        <f>+IFERROR(I42/I$21,"nm")</f>
        <v>0.27864654279954232</v>
      </c>
      <c r="J44" s="46">
        <f t="shared" ref="J44:N44" si="62">+IFERROR(J42/J$21,"nm")</f>
        <v>0.27864654279954232</v>
      </c>
      <c r="K44" s="46">
        <f t="shared" si="62"/>
        <v>0.27864654279954232</v>
      </c>
      <c r="L44" s="46">
        <f t="shared" si="62"/>
        <v>0.27864654279954232</v>
      </c>
      <c r="M44" s="46">
        <f t="shared" si="62"/>
        <v>0.27864654279954232</v>
      </c>
      <c r="N44" s="46">
        <f t="shared" si="62"/>
        <v>0.27864654279954232</v>
      </c>
    </row>
    <row r="45" spans="1:14" x14ac:dyDescent="0.3">
      <c r="A45" s="9" t="s">
        <v>134</v>
      </c>
      <c r="B45" s="9">
        <f>+[1]Historicals!B156</f>
        <v>208</v>
      </c>
      <c r="C45" s="9">
        <f>+[1]Historicals!C156</f>
        <v>242</v>
      </c>
      <c r="D45" s="9">
        <f>+[1]Historicals!D156</f>
        <v>223</v>
      </c>
      <c r="E45" s="9">
        <f>+[1]Historicals!E156</f>
        <v>196</v>
      </c>
      <c r="F45" s="9">
        <f>+[1]Historicals!F156</f>
        <v>117</v>
      </c>
      <c r="G45" s="9">
        <f>+[1]Historicals!G156</f>
        <v>110</v>
      </c>
      <c r="H45" s="9">
        <f>+[1]Historicals!H156</f>
        <v>98</v>
      </c>
      <c r="I45" s="9">
        <f>+[1]Historicals!I156</f>
        <v>146</v>
      </c>
      <c r="J45" s="47">
        <f>+J21*J47</f>
        <v>146</v>
      </c>
      <c r="K45" s="47">
        <f t="shared" ref="K45:N45" si="63">+K21*K47</f>
        <v>146</v>
      </c>
      <c r="L45" s="47">
        <f t="shared" si="63"/>
        <v>146</v>
      </c>
      <c r="M45" s="47">
        <f t="shared" si="63"/>
        <v>146</v>
      </c>
      <c r="N45" s="47">
        <f t="shared" si="63"/>
        <v>146</v>
      </c>
    </row>
    <row r="46" spans="1:14" x14ac:dyDescent="0.3">
      <c r="A46" s="45" t="s">
        <v>128</v>
      </c>
      <c r="B46" s="46" t="str">
        <f t="shared" ref="B46:H46" si="64">+IFERROR(B45/A45-1,"nm")</f>
        <v>nm</v>
      </c>
      <c r="C46" s="46">
        <f t="shared" si="64"/>
        <v>0.16346153846153855</v>
      </c>
      <c r="D46" s="46">
        <f t="shared" si="64"/>
        <v>-7.8512396694214837E-2</v>
      </c>
      <c r="E46" s="46">
        <f t="shared" si="64"/>
        <v>-0.12107623318385652</v>
      </c>
      <c r="F46" s="46">
        <f t="shared" si="64"/>
        <v>-0.40306122448979587</v>
      </c>
      <c r="G46" s="46">
        <f t="shared" si="64"/>
        <v>-5.9829059829059839E-2</v>
      </c>
      <c r="H46" s="46">
        <f t="shared" si="64"/>
        <v>-0.10909090909090913</v>
      </c>
      <c r="I46" s="46">
        <f>+IFERROR(I45/H45-1,"nm")</f>
        <v>0.48979591836734704</v>
      </c>
      <c r="J46" s="46">
        <f t="shared" ref="J46:N46" si="65">+IFERROR(J45/I45-1,"nm")</f>
        <v>0</v>
      </c>
      <c r="K46" s="46">
        <f t="shared" si="65"/>
        <v>0</v>
      </c>
      <c r="L46" s="46">
        <f t="shared" si="65"/>
        <v>0</v>
      </c>
      <c r="M46" s="46">
        <f t="shared" si="65"/>
        <v>0</v>
      </c>
      <c r="N46" s="46">
        <f t="shared" si="65"/>
        <v>0</v>
      </c>
    </row>
    <row r="47" spans="1:14" x14ac:dyDescent="0.3">
      <c r="A47" s="45" t="s">
        <v>132</v>
      </c>
      <c r="B47" s="46">
        <f>+IFERROR(B45/B$21,"nm")</f>
        <v>1.5138282387190683E-2</v>
      </c>
      <c r="C47" s="46">
        <f t="shared" ref="C47:H47" si="66">+IFERROR(C45/C$21,"nm")</f>
        <v>1.6391221891086428E-2</v>
      </c>
      <c r="D47" s="46">
        <f t="shared" si="66"/>
        <v>1.4655625657202945E-2</v>
      </c>
      <c r="E47" s="46">
        <f t="shared" si="66"/>
        <v>1.3194210703466847E-2</v>
      </c>
      <c r="F47" s="46">
        <f t="shared" si="66"/>
        <v>7.3575650861526856E-3</v>
      </c>
      <c r="G47" s="46">
        <f t="shared" si="66"/>
        <v>7.5945871306268989E-3</v>
      </c>
      <c r="H47" s="46">
        <f t="shared" si="66"/>
        <v>5.7046393852960009E-3</v>
      </c>
      <c r="I47" s="46">
        <f>+IFERROR(I45/I$21,"nm")</f>
        <v>7.9551027080041418E-3</v>
      </c>
      <c r="J47" s="48">
        <f>+I47</f>
        <v>7.9551027080041418E-3</v>
      </c>
      <c r="K47" s="48">
        <f t="shared" ref="K47:N47" si="67">+J47</f>
        <v>7.9551027080041418E-3</v>
      </c>
      <c r="L47" s="48">
        <f t="shared" si="67"/>
        <v>7.9551027080041418E-3</v>
      </c>
      <c r="M47" s="48">
        <f t="shared" si="67"/>
        <v>7.9551027080041418E-3</v>
      </c>
      <c r="N47" s="48">
        <f t="shared" si="67"/>
        <v>7.9551027080041418E-3</v>
      </c>
    </row>
    <row r="48" spans="1:14" x14ac:dyDescent="0.3">
      <c r="A48" s="9" t="s">
        <v>140</v>
      </c>
      <c r="B48" s="9">
        <f>+[1]Historicals!B145</f>
        <v>632</v>
      </c>
      <c r="C48" s="9">
        <f>+[1]Historicals!C145</f>
        <v>742</v>
      </c>
      <c r="D48" s="9">
        <f>+[1]Historicals!D145</f>
        <v>819</v>
      </c>
      <c r="E48" s="9">
        <f>+[1]Historicals!E145</f>
        <v>848</v>
      </c>
      <c r="F48" s="9">
        <f>+[1]Historicals!F145</f>
        <v>814</v>
      </c>
      <c r="G48" s="9">
        <f>+[1]Historicals!G145</f>
        <v>645</v>
      </c>
      <c r="H48" s="9">
        <f>+[1]Historicals!H145</f>
        <v>617</v>
      </c>
      <c r="I48" s="9">
        <f>+[1]Historicals!I145</f>
        <v>639</v>
      </c>
      <c r="J48" s="47">
        <f>+J21*J50</f>
        <v>639.00000000000011</v>
      </c>
      <c r="K48" s="47">
        <f t="shared" ref="K48:N48" si="68">+K21*K50</f>
        <v>639.00000000000011</v>
      </c>
      <c r="L48" s="47">
        <f t="shared" si="68"/>
        <v>639.00000000000011</v>
      </c>
      <c r="M48" s="47">
        <f t="shared" si="68"/>
        <v>639.00000000000011</v>
      </c>
      <c r="N48" s="47">
        <f t="shared" si="68"/>
        <v>639.00000000000011</v>
      </c>
    </row>
    <row r="49" spans="1:14" x14ac:dyDescent="0.3">
      <c r="A49" s="45" t="s">
        <v>128</v>
      </c>
      <c r="B49" s="46" t="str">
        <f t="shared" ref="B49:H49" si="69">+IFERROR(B48/A48-1,"nm")</f>
        <v>nm</v>
      </c>
      <c r="C49" s="46">
        <f t="shared" si="69"/>
        <v>0.17405063291139244</v>
      </c>
      <c r="D49" s="46">
        <f t="shared" si="69"/>
        <v>0.10377358490566047</v>
      </c>
      <c r="E49" s="46">
        <f t="shared" si="69"/>
        <v>3.5409035409035505E-2</v>
      </c>
      <c r="F49" s="46">
        <f t="shared" si="69"/>
        <v>-4.0094339622641528E-2</v>
      </c>
      <c r="G49" s="46">
        <f t="shared" si="69"/>
        <v>-0.20761670761670759</v>
      </c>
      <c r="H49" s="46">
        <f t="shared" si="69"/>
        <v>-4.3410852713178349E-2</v>
      </c>
      <c r="I49" s="46">
        <f>+IFERROR(I48/H48-1,"nm")</f>
        <v>3.5656401944894611E-2</v>
      </c>
      <c r="J49" s="46">
        <f>+J50+J51</f>
        <v>3.4817196098730456E-2</v>
      </c>
      <c r="K49" s="46">
        <f t="shared" ref="K49:N49" si="70">+K50+K51</f>
        <v>3.4817196098730456E-2</v>
      </c>
      <c r="L49" s="46">
        <f t="shared" si="70"/>
        <v>3.4817196098730456E-2</v>
      </c>
      <c r="M49" s="46">
        <f t="shared" si="70"/>
        <v>3.4817196098730456E-2</v>
      </c>
      <c r="N49" s="46">
        <f t="shared" si="70"/>
        <v>3.4817196098730456E-2</v>
      </c>
    </row>
    <row r="50" spans="1:14" x14ac:dyDescent="0.3">
      <c r="A50" s="45" t="s">
        <v>132</v>
      </c>
      <c r="B50" s="46">
        <f t="shared" ref="B50:H50" si="71">+IFERROR(B48/B$21,"nm")</f>
        <v>4.599708879184862E-2</v>
      </c>
      <c r="C50" s="46">
        <f t="shared" si="71"/>
        <v>5.0257382823083174E-2</v>
      </c>
      <c r="D50" s="46">
        <f t="shared" si="71"/>
        <v>5.3824921135646686E-2</v>
      </c>
      <c r="E50" s="46">
        <f t="shared" si="71"/>
        <v>5.7085156512958597E-2</v>
      </c>
      <c r="F50" s="46">
        <f t="shared" si="71"/>
        <v>5.1188529744686205E-2</v>
      </c>
      <c r="G50" s="46">
        <f t="shared" si="71"/>
        <v>4.4531897265948632E-2</v>
      </c>
      <c r="H50" s="46">
        <f t="shared" si="71"/>
        <v>3.5915943884975841E-2</v>
      </c>
      <c r="I50" s="46">
        <f>+IFERROR(I48/I$21,"nm")</f>
        <v>3.4817196098730456E-2</v>
      </c>
      <c r="J50" s="48">
        <f>+I50</f>
        <v>3.4817196098730456E-2</v>
      </c>
      <c r="K50" s="48">
        <f t="shared" ref="K50:N50" si="72">+J50</f>
        <v>3.4817196098730456E-2</v>
      </c>
      <c r="L50" s="48">
        <f t="shared" si="72"/>
        <v>3.4817196098730456E-2</v>
      </c>
      <c r="M50" s="48">
        <f t="shared" si="72"/>
        <v>3.4817196098730456E-2</v>
      </c>
      <c r="N50" s="48">
        <f t="shared" si="72"/>
        <v>3.4817196098730456E-2</v>
      </c>
    </row>
    <row r="51" spans="1:14" x14ac:dyDescent="0.3">
      <c r="A51" s="42" t="str">
        <f>+[1]Historicals!A115</f>
        <v>Europe, Middle East &amp; Africa</v>
      </c>
      <c r="B51" s="42"/>
      <c r="C51" s="42"/>
      <c r="D51" s="42"/>
      <c r="E51" s="42"/>
      <c r="F51" s="42"/>
      <c r="G51" s="42"/>
      <c r="H51" s="42"/>
      <c r="I51" s="42"/>
      <c r="J51" s="38"/>
      <c r="K51" s="38"/>
      <c r="L51" s="38"/>
      <c r="M51" s="38"/>
      <c r="N51" s="38"/>
    </row>
    <row r="52" spans="1:14" x14ac:dyDescent="0.3">
      <c r="A52" s="9" t="s">
        <v>135</v>
      </c>
      <c r="B52" s="69">
        <f>+B54+B58+B62</f>
        <v>7126</v>
      </c>
      <c r="C52" s="69">
        <f>+C54+C58+C62</f>
        <v>7568</v>
      </c>
      <c r="D52" s="69">
        <f t="shared" ref="D52:I52" si="73">+D54+D58+D62</f>
        <v>7970</v>
      </c>
      <c r="E52" s="69">
        <f t="shared" si="73"/>
        <v>9242</v>
      </c>
      <c r="F52" s="69">
        <f t="shared" si="73"/>
        <v>9812</v>
      </c>
      <c r="G52" s="69">
        <f t="shared" si="73"/>
        <v>9347</v>
      </c>
      <c r="H52" s="69">
        <f t="shared" si="73"/>
        <v>11456</v>
      </c>
      <c r="I52" s="69">
        <f t="shared" si="73"/>
        <v>12479</v>
      </c>
      <c r="J52" s="69">
        <f>+SUM(J54+J58+J62)</f>
        <v>12479</v>
      </c>
      <c r="K52" s="69">
        <f t="shared" ref="K52:N52" si="74">+SUM(K54+K58+K62)</f>
        <v>12479</v>
      </c>
      <c r="L52" s="69">
        <f t="shared" si="74"/>
        <v>12479</v>
      </c>
      <c r="M52" s="69">
        <f t="shared" si="74"/>
        <v>12479</v>
      </c>
      <c r="N52" s="69">
        <f t="shared" si="74"/>
        <v>12479</v>
      </c>
    </row>
    <row r="53" spans="1:14" x14ac:dyDescent="0.3">
      <c r="A53" s="43" t="s">
        <v>128</v>
      </c>
      <c r="B53" s="70" t="str">
        <f>+IFERROR(B52/A52-1,"nm")</f>
        <v>nm</v>
      </c>
      <c r="C53" s="71">
        <f t="shared" ref="C53:N53" si="75">+IFERROR(C52/B52-1,"nm")</f>
        <v>6.2026382262138746E-2</v>
      </c>
      <c r="D53" s="71">
        <f t="shared" si="75"/>
        <v>5.3118393234672379E-2</v>
      </c>
      <c r="E53" s="71">
        <f t="shared" si="75"/>
        <v>0.15959849435382689</v>
      </c>
      <c r="F53" s="71">
        <f t="shared" si="75"/>
        <v>6.1674962129409261E-2</v>
      </c>
      <c r="G53" s="71">
        <f t="shared" si="75"/>
        <v>-4.7390949857317621E-2</v>
      </c>
      <c r="H53" s="71">
        <f t="shared" si="75"/>
        <v>0.22563389322777372</v>
      </c>
      <c r="I53" s="71">
        <f t="shared" si="75"/>
        <v>8.9298184357541999E-2</v>
      </c>
      <c r="J53" s="71">
        <f t="shared" si="75"/>
        <v>0</v>
      </c>
      <c r="K53" s="71">
        <f t="shared" si="75"/>
        <v>0</v>
      </c>
      <c r="L53" s="71">
        <f t="shared" si="75"/>
        <v>0</v>
      </c>
      <c r="M53" s="71">
        <f t="shared" si="75"/>
        <v>0</v>
      </c>
      <c r="N53" s="71">
        <f t="shared" si="75"/>
        <v>0</v>
      </c>
    </row>
    <row r="54" spans="1:14" x14ac:dyDescent="0.3">
      <c r="A54" s="44" t="s">
        <v>113</v>
      </c>
      <c r="B54" s="8">
        <f>[1]Historicals!B116</f>
        <v>4703</v>
      </c>
      <c r="C54" s="8">
        <f>[1]Historicals!C116</f>
        <v>5043</v>
      </c>
      <c r="D54" s="8">
        <f>[1]Historicals!D116</f>
        <v>5192</v>
      </c>
      <c r="E54" s="8">
        <f>[1]Historicals!E116</f>
        <v>5875</v>
      </c>
      <c r="F54" s="8">
        <f>[1]Historicals!F116</f>
        <v>6293</v>
      </c>
      <c r="G54" s="8">
        <f>[1]Historicals!G116</f>
        <v>5892</v>
      </c>
      <c r="H54" s="8">
        <f>[1]Historicals!H116</f>
        <v>6970</v>
      </c>
      <c r="I54" s="8">
        <f>[1]Historicals!I116</f>
        <v>7388</v>
      </c>
      <c r="J54" s="3">
        <f>+I54*(1+J55)</f>
        <v>7388</v>
      </c>
      <c r="K54" s="3">
        <f t="shared" ref="K54:N54" si="76">+J54*(1+K55)</f>
        <v>7388</v>
      </c>
      <c r="L54" s="3">
        <f t="shared" si="76"/>
        <v>7388</v>
      </c>
      <c r="M54" s="3">
        <f t="shared" si="76"/>
        <v>7388</v>
      </c>
      <c r="N54" s="3">
        <f t="shared" si="76"/>
        <v>7388</v>
      </c>
    </row>
    <row r="55" spans="1:14" x14ac:dyDescent="0.3">
      <c r="A55" s="43" t="s">
        <v>128</v>
      </c>
      <c r="B55" s="70" t="str">
        <f>+IFERROR(B54/A54-1,"nm")</f>
        <v>nm</v>
      </c>
      <c r="C55" s="71">
        <f t="shared" ref="C55:I55" si="77">+IFERROR(C54/B54-1,"nm")</f>
        <v>7.2294280246651077E-2</v>
      </c>
      <c r="D55" s="71">
        <f t="shared" si="77"/>
        <v>2.9545905215149659E-2</v>
      </c>
      <c r="E55" s="71">
        <f t="shared" si="77"/>
        <v>0.1315485362095532</v>
      </c>
      <c r="F55" s="71">
        <f t="shared" si="77"/>
        <v>7.1148936170212673E-2</v>
      </c>
      <c r="G55" s="71">
        <f t="shared" si="77"/>
        <v>-6.3721595423486432E-2</v>
      </c>
      <c r="H55" s="71">
        <f t="shared" si="77"/>
        <v>0.18295994568907004</v>
      </c>
      <c r="I55" s="71">
        <f t="shared" si="77"/>
        <v>5.9971305595408975E-2</v>
      </c>
      <c r="J55" s="72">
        <f>+J56+J57</f>
        <v>0</v>
      </c>
      <c r="K55" s="72">
        <f t="shared" ref="K55:N55" si="78">+K56+K57</f>
        <v>0</v>
      </c>
      <c r="L55" s="72">
        <f t="shared" si="78"/>
        <v>0</v>
      </c>
      <c r="M55" s="72">
        <f t="shared" si="78"/>
        <v>0</v>
      </c>
      <c r="N55" s="72">
        <f t="shared" si="78"/>
        <v>0</v>
      </c>
    </row>
    <row r="56" spans="1:14" x14ac:dyDescent="0.3">
      <c r="A56" s="43" t="s">
        <v>136</v>
      </c>
      <c r="B56" s="30">
        <f>Historicals!B184</f>
        <v>0.23499999999999999</v>
      </c>
      <c r="C56" s="30">
        <f>Historicals!C184</f>
        <v>0.185</v>
      </c>
      <c r="D56" s="30">
        <f>Historicals!D184</f>
        <v>0.08</v>
      </c>
      <c r="E56" s="30">
        <f>Historicals!E184</f>
        <v>0.06</v>
      </c>
      <c r="F56" s="30">
        <f>Historicals!F184</f>
        <v>0.12</v>
      </c>
      <c r="G56" s="30">
        <f>Historicals!G184</f>
        <v>-0.03</v>
      </c>
      <c r="H56" s="30">
        <f>Historicals!H184</f>
        <v>0.13</v>
      </c>
      <c r="I56" s="30">
        <f>Historicals!I184</f>
        <v>0.09</v>
      </c>
      <c r="J56" s="73">
        <v>0</v>
      </c>
      <c r="K56" s="73">
        <v>0</v>
      </c>
      <c r="L56" s="73">
        <v>0</v>
      </c>
      <c r="M56" s="73">
        <v>0</v>
      </c>
      <c r="N56" s="73">
        <v>0</v>
      </c>
    </row>
    <row r="57" spans="1:14" x14ac:dyDescent="0.3">
      <c r="A57" s="43" t="s">
        <v>137</v>
      </c>
      <c r="B57" s="70" t="str">
        <f>+IFERROR(B55-B56,"nm")</f>
        <v>nm</v>
      </c>
      <c r="C57" s="71">
        <f t="shared" ref="C57:I57" si="79">+IFERROR(C55-C56,"nm")</f>
        <v>-0.11270571975334892</v>
      </c>
      <c r="D57" s="71">
        <f t="shared" si="79"/>
        <v>-5.0454094784850342E-2</v>
      </c>
      <c r="E57" s="71">
        <f t="shared" si="79"/>
        <v>7.1548536209553204E-2</v>
      </c>
      <c r="F57" s="71">
        <f t="shared" si="79"/>
        <v>-4.8851063829787322E-2</v>
      </c>
      <c r="G57" s="71">
        <f t="shared" si="79"/>
        <v>-3.3721595423486433E-2</v>
      </c>
      <c r="H57" s="71">
        <f t="shared" si="79"/>
        <v>5.2959945689070032E-2</v>
      </c>
      <c r="I57" s="71">
        <f t="shared" si="79"/>
        <v>-3.0028694404591022E-2</v>
      </c>
      <c r="J57" s="73">
        <v>0</v>
      </c>
      <c r="K57" s="73">
        <v>0</v>
      </c>
      <c r="L57" s="73">
        <v>0</v>
      </c>
      <c r="M57" s="73">
        <v>0</v>
      </c>
      <c r="N57" s="73">
        <v>0</v>
      </c>
    </row>
    <row r="58" spans="1:14" x14ac:dyDescent="0.3">
      <c r="A58" s="44" t="s">
        <v>114</v>
      </c>
      <c r="B58" s="8">
        <f>[1]Historicals!B117</f>
        <v>2051</v>
      </c>
      <c r="C58" s="8">
        <f>[1]Historicals!C117</f>
        <v>2149</v>
      </c>
      <c r="D58" s="8">
        <f>[1]Historicals!D117</f>
        <v>2395</v>
      </c>
      <c r="E58" s="8">
        <f>[1]Historicals!E117</f>
        <v>2940</v>
      </c>
      <c r="F58" s="8">
        <f>[1]Historicals!F117</f>
        <v>3087</v>
      </c>
      <c r="G58" s="8">
        <f>[1]Historicals!G117</f>
        <v>3053</v>
      </c>
      <c r="H58" s="8">
        <f>[1]Historicals!H117</f>
        <v>3996</v>
      </c>
      <c r="I58" s="8">
        <f>[1]Historicals!I117</f>
        <v>4527</v>
      </c>
      <c r="J58" s="3">
        <f>+I58*(1+J59)</f>
        <v>4527</v>
      </c>
      <c r="K58" s="3">
        <f t="shared" ref="K58:N58" si="80">+J58*(1+K59)</f>
        <v>4527</v>
      </c>
      <c r="L58" s="3">
        <f t="shared" si="80"/>
        <v>4527</v>
      </c>
      <c r="M58" s="3">
        <f t="shared" si="80"/>
        <v>4527</v>
      </c>
      <c r="N58" s="3">
        <f t="shared" si="80"/>
        <v>4527</v>
      </c>
    </row>
    <row r="59" spans="1:14" x14ac:dyDescent="0.3">
      <c r="A59" s="43" t="s">
        <v>128</v>
      </c>
      <c r="B59" s="70" t="str">
        <f>+IFERROR(B58/A58-1,"nm")</f>
        <v>nm</v>
      </c>
      <c r="C59" s="46">
        <f t="shared" ref="C59:I59" si="81">+IFERROR(C58/B58-1,"nm")</f>
        <v>4.7781569965870352E-2</v>
      </c>
      <c r="D59" s="46">
        <f t="shared" si="81"/>
        <v>0.11447184737087013</v>
      </c>
      <c r="E59" s="46">
        <f t="shared" si="81"/>
        <v>0.22755741127348639</v>
      </c>
      <c r="F59" s="46">
        <f t="shared" si="81"/>
        <v>5.0000000000000044E-2</v>
      </c>
      <c r="G59" s="46">
        <f t="shared" si="81"/>
        <v>-1.1013929381276322E-2</v>
      </c>
      <c r="H59" s="46">
        <f t="shared" si="81"/>
        <v>0.30887651490337364</v>
      </c>
      <c r="I59" s="46">
        <f t="shared" si="81"/>
        <v>0.13288288288288297</v>
      </c>
      <c r="J59" s="72">
        <f>+J60+J61</f>
        <v>0</v>
      </c>
      <c r="K59" s="72">
        <f t="shared" ref="K59:N59" si="82">+K60+K61</f>
        <v>0</v>
      </c>
      <c r="L59" s="72">
        <f t="shared" si="82"/>
        <v>0</v>
      </c>
      <c r="M59" s="72">
        <f t="shared" si="82"/>
        <v>0</v>
      </c>
      <c r="N59" s="72">
        <f t="shared" si="82"/>
        <v>0</v>
      </c>
    </row>
    <row r="60" spans="1:14" x14ac:dyDescent="0.3">
      <c r="A60" s="43" t="s">
        <v>136</v>
      </c>
      <c r="B60" s="30">
        <f>Historicals!B185</f>
        <v>9.5000000000000001E-2</v>
      </c>
      <c r="C60" s="30">
        <f>Historicals!C185</f>
        <v>0.125</v>
      </c>
      <c r="D60" s="30">
        <f>Historicals!D185</f>
        <v>0.17</v>
      </c>
      <c r="E60" s="30">
        <f>Historicals!E185</f>
        <v>0.16</v>
      </c>
      <c r="F60" s="30">
        <f>Historicals!F185</f>
        <v>0.09</v>
      </c>
      <c r="G60" s="30">
        <f>Historicals!G185</f>
        <v>0.02</v>
      </c>
      <c r="H60" s="30">
        <f>Historicals!H185</f>
        <v>0.25</v>
      </c>
      <c r="I60" s="30">
        <f>Historicals!I185</f>
        <v>0.16</v>
      </c>
      <c r="J60" s="73">
        <v>0</v>
      </c>
      <c r="K60" s="73">
        <v>0</v>
      </c>
      <c r="L60" s="73">
        <v>0</v>
      </c>
      <c r="M60" s="73">
        <v>0</v>
      </c>
      <c r="N60" s="73">
        <v>0</v>
      </c>
    </row>
    <row r="61" spans="1:14" x14ac:dyDescent="0.3">
      <c r="A61" s="43" t="s">
        <v>137</v>
      </c>
      <c r="B61" s="70" t="str">
        <f>+IFERROR(B59-B60,"nm")</f>
        <v>nm</v>
      </c>
      <c r="C61" s="46">
        <f t="shared" ref="C61:I61" si="83">+IFERROR(C59-C60,"nm")</f>
        <v>-7.7218430034129648E-2</v>
      </c>
      <c r="D61" s="46">
        <f t="shared" si="83"/>
        <v>-5.5528152629129884E-2</v>
      </c>
      <c r="E61" s="46">
        <f t="shared" si="83"/>
        <v>6.7557411273486384E-2</v>
      </c>
      <c r="F61" s="46">
        <f t="shared" si="83"/>
        <v>-3.9999999999999952E-2</v>
      </c>
      <c r="G61" s="46">
        <f t="shared" si="83"/>
        <v>-3.1013929381276322E-2</v>
      </c>
      <c r="H61" s="46">
        <f t="shared" si="83"/>
        <v>5.8876514903373645E-2</v>
      </c>
      <c r="I61" s="46">
        <f t="shared" si="83"/>
        <v>-2.7117117117117034E-2</v>
      </c>
      <c r="J61" s="73">
        <v>0</v>
      </c>
      <c r="K61" s="73">
        <v>0</v>
      </c>
      <c r="L61" s="73">
        <v>0</v>
      </c>
      <c r="M61" s="73">
        <v>0</v>
      </c>
      <c r="N61" s="73">
        <v>0</v>
      </c>
    </row>
    <row r="62" spans="1:14" x14ac:dyDescent="0.3">
      <c r="A62" s="44" t="s">
        <v>115</v>
      </c>
      <c r="B62">
        <f>[1]Historicals!B118</f>
        <v>372</v>
      </c>
      <c r="C62">
        <f>[1]Historicals!C118</f>
        <v>376</v>
      </c>
      <c r="D62">
        <f>[1]Historicals!D118</f>
        <v>383</v>
      </c>
      <c r="E62">
        <f>[1]Historicals!E118</f>
        <v>427</v>
      </c>
      <c r="F62">
        <f>[1]Historicals!F118</f>
        <v>432</v>
      </c>
      <c r="G62">
        <f>[1]Historicals!G118</f>
        <v>402</v>
      </c>
      <c r="H62">
        <f>[1]Historicals!H118</f>
        <v>490</v>
      </c>
      <c r="I62">
        <f>[1]Historicals!I118</f>
        <v>564</v>
      </c>
      <c r="J62">
        <f>+I62*(1+J63)</f>
        <v>564</v>
      </c>
      <c r="K62">
        <f t="shared" ref="K62:N62" si="84">+J62*(1+K63)</f>
        <v>564</v>
      </c>
      <c r="L62">
        <f t="shared" si="84"/>
        <v>564</v>
      </c>
      <c r="M62">
        <f t="shared" si="84"/>
        <v>564</v>
      </c>
      <c r="N62">
        <f t="shared" si="84"/>
        <v>564</v>
      </c>
    </row>
    <row r="63" spans="1:14" x14ac:dyDescent="0.3">
      <c r="A63" s="43" t="s">
        <v>128</v>
      </c>
      <c r="B63" s="70" t="str">
        <f>+IFERROR(B62/A62-1,"nm")</f>
        <v>nm</v>
      </c>
      <c r="C63" s="46">
        <f t="shared" ref="C63:I63" si="85">+IFERROR(C62/B62-1,"nm")</f>
        <v>1.0752688172043001E-2</v>
      </c>
      <c r="D63" s="46">
        <f t="shared" si="85"/>
        <v>1.8617021276595702E-2</v>
      </c>
      <c r="E63" s="46">
        <f t="shared" si="85"/>
        <v>0.11488250652741505</v>
      </c>
      <c r="F63" s="46">
        <f t="shared" si="85"/>
        <v>1.1709601873536313E-2</v>
      </c>
      <c r="G63" s="46">
        <f t="shared" si="85"/>
        <v>-6.944444444444442E-2</v>
      </c>
      <c r="H63" s="46">
        <f t="shared" si="85"/>
        <v>0.21890547263681581</v>
      </c>
      <c r="I63" s="46">
        <f t="shared" si="85"/>
        <v>0.15102040816326534</v>
      </c>
      <c r="J63" s="72">
        <f>+J64+J65</f>
        <v>0</v>
      </c>
      <c r="K63" s="72">
        <f t="shared" ref="K63:N63" si="86">+K64+K65</f>
        <v>0</v>
      </c>
      <c r="L63" s="72">
        <f t="shared" si="86"/>
        <v>0</v>
      </c>
      <c r="M63" s="72">
        <f t="shared" si="86"/>
        <v>0</v>
      </c>
      <c r="N63" s="72">
        <f t="shared" si="86"/>
        <v>0</v>
      </c>
    </row>
    <row r="64" spans="1:14" x14ac:dyDescent="0.3">
      <c r="A64" s="43" t="s">
        <v>136</v>
      </c>
      <c r="B64" s="30">
        <f>Historicals!B186</f>
        <v>0.14500000000000002</v>
      </c>
      <c r="C64" s="30">
        <f>Historicals!C186</f>
        <v>7.5000000000000011E-2</v>
      </c>
      <c r="D64" s="30">
        <f>Historicals!D186</f>
        <v>7.0000000000000007E-2</v>
      </c>
      <c r="E64" s="30">
        <f>Historicals!E186</f>
        <v>0.06</v>
      </c>
      <c r="F64" s="30">
        <f>Historicals!F186</f>
        <v>0.05</v>
      </c>
      <c r="G64" s="30">
        <f>Historicals!G186</f>
        <v>-0.03</v>
      </c>
      <c r="H64" s="30">
        <f>Historicals!H186</f>
        <v>0.19</v>
      </c>
      <c r="I64" s="30">
        <f>Historicals!I186</f>
        <v>0.17</v>
      </c>
      <c r="J64" s="73">
        <v>0</v>
      </c>
      <c r="K64" s="73">
        <v>0</v>
      </c>
      <c r="L64" s="73">
        <v>0</v>
      </c>
      <c r="M64" s="73">
        <v>0</v>
      </c>
      <c r="N64" s="73">
        <v>0</v>
      </c>
    </row>
    <row r="65" spans="1:14" x14ac:dyDescent="0.3">
      <c r="A65" s="43" t="s">
        <v>137</v>
      </c>
      <c r="B65" s="70" t="str">
        <f>+IFERROR(B63-B64,"nm")</f>
        <v>nm</v>
      </c>
      <c r="C65" s="46">
        <f t="shared" ref="C65:I65" si="87">+IFERROR(C63-C64,"nm")</f>
        <v>-6.424731182795701E-2</v>
      </c>
      <c r="D65" s="46">
        <f t="shared" si="87"/>
        <v>-5.1382978723404304E-2</v>
      </c>
      <c r="E65" s="46">
        <f t="shared" si="87"/>
        <v>5.4882506527415054E-2</v>
      </c>
      <c r="F65" s="46">
        <f t="shared" si="87"/>
        <v>-3.829039812646369E-2</v>
      </c>
      <c r="G65" s="46">
        <f t="shared" si="87"/>
        <v>-3.9444444444444421E-2</v>
      </c>
      <c r="H65" s="46">
        <f t="shared" si="87"/>
        <v>2.890547263681581E-2</v>
      </c>
      <c r="I65" s="46">
        <f t="shared" si="87"/>
        <v>-1.8979591836734672E-2</v>
      </c>
      <c r="J65" s="73">
        <v>0</v>
      </c>
      <c r="K65" s="73">
        <v>0</v>
      </c>
      <c r="L65" s="73">
        <v>0</v>
      </c>
      <c r="M65" s="73">
        <v>0</v>
      </c>
      <c r="N65" s="73">
        <v>0</v>
      </c>
    </row>
    <row r="66" spans="1:14" x14ac:dyDescent="0.3">
      <c r="A66" s="9" t="s">
        <v>129</v>
      </c>
      <c r="B66" s="69">
        <f>+B73+B69</f>
        <v>1611</v>
      </c>
      <c r="C66" s="69">
        <f t="shared" ref="C66:H66" si="88">+C73+C69</f>
        <v>1872</v>
      </c>
      <c r="D66" s="69">
        <f t="shared" si="88"/>
        <v>1613</v>
      </c>
      <c r="E66" s="69">
        <f t="shared" si="88"/>
        <v>1703</v>
      </c>
      <c r="F66" s="69">
        <f t="shared" si="88"/>
        <v>2106</v>
      </c>
      <c r="G66" s="69">
        <f t="shared" si="88"/>
        <v>1673</v>
      </c>
      <c r="H66" s="69">
        <f t="shared" si="88"/>
        <v>2571</v>
      </c>
      <c r="I66" s="69">
        <f>+I73+I69</f>
        <v>3427</v>
      </c>
      <c r="J66" s="69">
        <f>+J52*J68</f>
        <v>3427</v>
      </c>
      <c r="K66" s="69">
        <f t="shared" ref="K66:N66" si="89">+K52*K68</f>
        <v>3427</v>
      </c>
      <c r="L66" s="69">
        <f t="shared" si="89"/>
        <v>3427</v>
      </c>
      <c r="M66" s="69">
        <f t="shared" si="89"/>
        <v>3427</v>
      </c>
      <c r="N66" s="69">
        <f t="shared" si="89"/>
        <v>3427</v>
      </c>
    </row>
    <row r="67" spans="1:14" x14ac:dyDescent="0.3">
      <c r="A67" s="45" t="s">
        <v>128</v>
      </c>
      <c r="B67" s="46" t="str">
        <f>+IFERROR(B66/A66-1,"nm")</f>
        <v>nm</v>
      </c>
      <c r="C67" s="46">
        <f t="shared" ref="C67:N67" si="90">+IFERROR(C66/B66-1,"nm")</f>
        <v>0.16201117318435765</v>
      </c>
      <c r="D67" s="46">
        <f t="shared" si="90"/>
        <v>-0.13835470085470081</v>
      </c>
      <c r="E67" s="46">
        <f t="shared" si="90"/>
        <v>5.5796652200867936E-2</v>
      </c>
      <c r="F67" s="46">
        <f t="shared" si="90"/>
        <v>0.23664122137404586</v>
      </c>
      <c r="G67" s="46">
        <f t="shared" si="90"/>
        <v>-0.20560303893637222</v>
      </c>
      <c r="H67" s="46">
        <f t="shared" si="90"/>
        <v>0.53676031081888831</v>
      </c>
      <c r="I67" s="46">
        <f t="shared" si="90"/>
        <v>0.33294437961882539</v>
      </c>
      <c r="J67" s="46">
        <f t="shared" si="90"/>
        <v>0</v>
      </c>
      <c r="K67" s="46">
        <f t="shared" si="90"/>
        <v>0</v>
      </c>
      <c r="L67" s="46">
        <f t="shared" si="90"/>
        <v>0</v>
      </c>
      <c r="M67" s="46">
        <f t="shared" si="90"/>
        <v>0</v>
      </c>
      <c r="N67" s="46">
        <f t="shared" si="90"/>
        <v>0</v>
      </c>
    </row>
    <row r="68" spans="1:14" x14ac:dyDescent="0.3">
      <c r="A68" s="45" t="s">
        <v>130</v>
      </c>
      <c r="B68" s="30">
        <f>+IFERROR(B66/B$52,"nm")</f>
        <v>0.22607353353915241</v>
      </c>
      <c r="C68" s="30">
        <f t="shared" ref="C68:I68" si="91">+IFERROR(C66/C$52,"nm")</f>
        <v>0.24735729386892177</v>
      </c>
      <c r="D68" s="30">
        <f t="shared" si="91"/>
        <v>0.20238393977415309</v>
      </c>
      <c r="E68" s="30">
        <f t="shared" si="91"/>
        <v>0.18426747457260334</v>
      </c>
      <c r="F68" s="30">
        <f t="shared" si="91"/>
        <v>0.21463514064410924</v>
      </c>
      <c r="G68" s="30">
        <f t="shared" si="91"/>
        <v>0.17898791055953783</v>
      </c>
      <c r="H68" s="30">
        <f t="shared" si="91"/>
        <v>0.22442388268156424</v>
      </c>
      <c r="I68" s="30">
        <f t="shared" si="91"/>
        <v>0.27462136389133746</v>
      </c>
      <c r="J68" s="74">
        <f>+I68</f>
        <v>0.27462136389133746</v>
      </c>
      <c r="K68" s="74">
        <f t="shared" ref="K68:N68" si="92">+J68</f>
        <v>0.27462136389133746</v>
      </c>
      <c r="L68" s="74">
        <f t="shared" si="92"/>
        <v>0.27462136389133746</v>
      </c>
      <c r="M68" s="74">
        <f t="shared" si="92"/>
        <v>0.27462136389133746</v>
      </c>
      <c r="N68" s="74">
        <f t="shared" si="92"/>
        <v>0.27462136389133746</v>
      </c>
    </row>
    <row r="69" spans="1:14" x14ac:dyDescent="0.3">
      <c r="A69" s="9" t="s">
        <v>131</v>
      </c>
      <c r="B69" s="1">
        <f>[1]Historicals!B168</f>
        <v>87</v>
      </c>
      <c r="C69" s="1">
        <f>[1]Historicals!C168</f>
        <v>85</v>
      </c>
      <c r="D69" s="1">
        <f>[1]Historicals!D168</f>
        <v>106</v>
      </c>
      <c r="E69" s="1">
        <f>[1]Historicals!E168</f>
        <v>116</v>
      </c>
      <c r="F69" s="1">
        <f>[1]Historicals!F168</f>
        <v>111</v>
      </c>
      <c r="G69" s="1">
        <f>[1]Historicals!G168</f>
        <v>132</v>
      </c>
      <c r="H69" s="1">
        <f>[1]Historicals!H168</f>
        <v>136</v>
      </c>
      <c r="I69" s="1">
        <f>[1]Historicals!I168</f>
        <v>134</v>
      </c>
      <c r="J69">
        <f>+J72*J79</f>
        <v>134</v>
      </c>
      <c r="K69">
        <f t="shared" ref="K69:N69" si="93">+K72*K79</f>
        <v>134</v>
      </c>
      <c r="L69">
        <f t="shared" si="93"/>
        <v>134</v>
      </c>
      <c r="M69">
        <f t="shared" si="93"/>
        <v>134</v>
      </c>
      <c r="N69">
        <f t="shared" si="93"/>
        <v>134</v>
      </c>
    </row>
    <row r="70" spans="1:14" x14ac:dyDescent="0.3">
      <c r="A70" s="45" t="s">
        <v>128</v>
      </c>
      <c r="B70" s="46" t="str">
        <f>+IFERROR(B69/A69-1,"nm")</f>
        <v>nm</v>
      </c>
      <c r="C70" s="46">
        <f t="shared" ref="C70:N70" si="94">+IFERROR(C69/B69-1,"nm")</f>
        <v>-2.2988505747126409E-2</v>
      </c>
      <c r="D70" s="46">
        <f t="shared" si="94"/>
        <v>0.24705882352941178</v>
      </c>
      <c r="E70" s="46">
        <f t="shared" si="94"/>
        <v>9.4339622641509413E-2</v>
      </c>
      <c r="F70" s="46">
        <f t="shared" si="94"/>
        <v>-4.31034482758621E-2</v>
      </c>
      <c r="G70" s="46">
        <f t="shared" si="94"/>
        <v>0.18918918918918926</v>
      </c>
      <c r="H70" s="46">
        <f t="shared" si="94"/>
        <v>3.0303030303030276E-2</v>
      </c>
      <c r="I70" s="46">
        <f t="shared" si="94"/>
        <v>-1.4705882352941124E-2</v>
      </c>
      <c r="J70" s="46">
        <f t="shared" si="94"/>
        <v>0</v>
      </c>
      <c r="K70" s="46">
        <f t="shared" si="94"/>
        <v>0</v>
      </c>
      <c r="L70" s="46">
        <f t="shared" si="94"/>
        <v>0</v>
      </c>
      <c r="M70" s="46">
        <f t="shared" si="94"/>
        <v>0</v>
      </c>
      <c r="N70" s="46">
        <f t="shared" si="94"/>
        <v>0</v>
      </c>
    </row>
    <row r="71" spans="1:14" x14ac:dyDescent="0.3">
      <c r="A71" s="45" t="s">
        <v>132</v>
      </c>
      <c r="B71" s="30">
        <f>+IFERROR(B69/B$52,"nm")</f>
        <v>1.2208812798203761E-2</v>
      </c>
      <c r="C71" s="30">
        <f t="shared" ref="C71:N71" si="95">+IFERROR(C69/C$52,"nm")</f>
        <v>1.1231501057082453E-2</v>
      </c>
      <c r="D71" s="30">
        <f t="shared" si="95"/>
        <v>1.3299874529485571E-2</v>
      </c>
      <c r="E71" s="30">
        <f t="shared" si="95"/>
        <v>1.2551395801774508E-2</v>
      </c>
      <c r="F71" s="30">
        <f t="shared" si="95"/>
        <v>1.1312678353037097E-2</v>
      </c>
      <c r="G71" s="30">
        <f t="shared" si="95"/>
        <v>1.4122178239007167E-2</v>
      </c>
      <c r="H71" s="30">
        <f t="shared" si="95"/>
        <v>1.1871508379888268E-2</v>
      </c>
      <c r="I71" s="30">
        <f t="shared" si="95"/>
        <v>1.0738039907043834E-2</v>
      </c>
      <c r="J71" s="30">
        <f t="shared" si="95"/>
        <v>1.0738039907043834E-2</v>
      </c>
      <c r="K71" s="30">
        <f t="shared" si="95"/>
        <v>1.0738039907043834E-2</v>
      </c>
      <c r="L71" s="30">
        <f t="shared" si="95"/>
        <v>1.0738039907043834E-2</v>
      </c>
      <c r="M71" s="30">
        <f t="shared" si="95"/>
        <v>1.0738039907043834E-2</v>
      </c>
      <c r="N71" s="30">
        <f t="shared" si="95"/>
        <v>1.0738039907043834E-2</v>
      </c>
    </row>
    <row r="72" spans="1:14" x14ac:dyDescent="0.3">
      <c r="A72" s="45" t="s">
        <v>139</v>
      </c>
      <c r="B72" s="30">
        <f>+IFERROR(B69/B$79,"nm")</f>
        <v>0.1746987951807229</v>
      </c>
      <c r="C72" s="30">
        <f t="shared" ref="C72:I72" si="96">+IFERROR(C69/C$79,"nm")</f>
        <v>0.13302034428794993</v>
      </c>
      <c r="D72" s="30">
        <f t="shared" si="96"/>
        <v>0.14950634696755993</v>
      </c>
      <c r="E72" s="30">
        <f t="shared" si="96"/>
        <v>0.13663133097762073</v>
      </c>
      <c r="F72" s="30">
        <f t="shared" si="96"/>
        <v>0.11948331539289558</v>
      </c>
      <c r="G72" s="30">
        <f t="shared" si="96"/>
        <v>0.14915254237288136</v>
      </c>
      <c r="H72" s="30">
        <f t="shared" si="96"/>
        <v>0.1384928716904277</v>
      </c>
      <c r="I72" s="30">
        <f t="shared" si="96"/>
        <v>0.14565217391304347</v>
      </c>
      <c r="J72" s="30">
        <f>+I72</f>
        <v>0.14565217391304347</v>
      </c>
      <c r="K72" s="30">
        <f t="shared" ref="K72:N72" si="97">+J72</f>
        <v>0.14565217391304347</v>
      </c>
      <c r="L72" s="30">
        <f t="shared" si="97"/>
        <v>0.14565217391304347</v>
      </c>
      <c r="M72" s="30">
        <f t="shared" si="97"/>
        <v>0.14565217391304347</v>
      </c>
      <c r="N72" s="30">
        <f t="shared" si="97"/>
        <v>0.14565217391304347</v>
      </c>
    </row>
    <row r="73" spans="1:14" x14ac:dyDescent="0.3">
      <c r="A73" s="9" t="s">
        <v>133</v>
      </c>
      <c r="B73" s="69">
        <f>[1]Historicals!B135</f>
        <v>1524</v>
      </c>
      <c r="C73" s="69">
        <f>[1]Historicals!C135</f>
        <v>1787</v>
      </c>
      <c r="D73" s="69">
        <f>[1]Historicals!D135</f>
        <v>1507</v>
      </c>
      <c r="E73" s="69">
        <f>[1]Historicals!E135</f>
        <v>1587</v>
      </c>
      <c r="F73" s="69">
        <f>[1]Historicals!F135</f>
        <v>1995</v>
      </c>
      <c r="G73" s="69">
        <f>[1]Historicals!G135</f>
        <v>1541</v>
      </c>
      <c r="H73" s="69">
        <f>[1]Historicals!H135</f>
        <v>2435</v>
      </c>
      <c r="I73" s="69">
        <f>[1]Historicals!I135</f>
        <v>3293</v>
      </c>
      <c r="J73" s="1">
        <f>+J75*J52</f>
        <v>3292.9999999999995</v>
      </c>
      <c r="K73" s="1">
        <f t="shared" ref="K73:N73" si="98">+K75*K52</f>
        <v>3292.9999999999995</v>
      </c>
      <c r="L73" s="1">
        <f t="shared" si="98"/>
        <v>3292.9999999999995</v>
      </c>
      <c r="M73" s="1">
        <f t="shared" si="98"/>
        <v>3292.9999999999995</v>
      </c>
      <c r="N73" s="1">
        <f t="shared" si="98"/>
        <v>3292.9999999999995</v>
      </c>
    </row>
    <row r="74" spans="1:14" x14ac:dyDescent="0.3">
      <c r="A74" s="45" t="s">
        <v>128</v>
      </c>
      <c r="B74" s="46" t="str">
        <f>+IFERROR(B73/A73-1,"nm")</f>
        <v>nm</v>
      </c>
      <c r="C74" s="46">
        <f t="shared" ref="C74:N74" si="99">+IFERROR(C73/B73-1,"nm")</f>
        <v>0.17257217847769035</v>
      </c>
      <c r="D74" s="46">
        <f t="shared" si="99"/>
        <v>-0.15668718522663683</v>
      </c>
      <c r="E74" s="46">
        <f t="shared" si="99"/>
        <v>5.3085600530855981E-2</v>
      </c>
      <c r="F74" s="46">
        <f t="shared" si="99"/>
        <v>0.25708884688090738</v>
      </c>
      <c r="G74" s="46">
        <f t="shared" si="99"/>
        <v>-0.22756892230576442</v>
      </c>
      <c r="H74" s="46">
        <f t="shared" si="99"/>
        <v>0.58014276443867629</v>
      </c>
      <c r="I74" s="46">
        <f t="shared" si="99"/>
        <v>0.3523613963039014</v>
      </c>
      <c r="J74" s="46">
        <f t="shared" si="99"/>
        <v>-1.1102230246251565E-16</v>
      </c>
      <c r="K74" s="46">
        <f t="shared" si="99"/>
        <v>0</v>
      </c>
      <c r="L74" s="46">
        <f t="shared" si="99"/>
        <v>0</v>
      </c>
      <c r="M74" s="46">
        <f t="shared" si="99"/>
        <v>0</v>
      </c>
      <c r="N74" s="46">
        <f t="shared" si="99"/>
        <v>0</v>
      </c>
    </row>
    <row r="75" spans="1:14" x14ac:dyDescent="0.3">
      <c r="A75" s="45" t="s">
        <v>130</v>
      </c>
      <c r="B75" s="30">
        <f>+IFERROR(B73/B$52,"nm")</f>
        <v>0.21386472074094864</v>
      </c>
      <c r="C75" s="30">
        <f t="shared" ref="C75:I75" si="100">+IFERROR(C73/C$52,"nm")</f>
        <v>0.23612579281183932</v>
      </c>
      <c r="D75" s="30">
        <f t="shared" si="100"/>
        <v>0.1890840652446675</v>
      </c>
      <c r="E75" s="30">
        <f t="shared" si="100"/>
        <v>0.17171607877082881</v>
      </c>
      <c r="F75" s="30">
        <f t="shared" si="100"/>
        <v>0.20332246229107215</v>
      </c>
      <c r="G75" s="30">
        <f t="shared" si="100"/>
        <v>0.16486573232053064</v>
      </c>
      <c r="H75" s="30">
        <f t="shared" si="100"/>
        <v>0.21255237430167598</v>
      </c>
      <c r="I75" s="30">
        <f t="shared" si="100"/>
        <v>0.26388332398429359</v>
      </c>
      <c r="J75" s="74">
        <f>+I75</f>
        <v>0.26388332398429359</v>
      </c>
      <c r="K75" s="74">
        <f t="shared" ref="K75:N75" si="101">+J75</f>
        <v>0.26388332398429359</v>
      </c>
      <c r="L75" s="74">
        <f t="shared" si="101"/>
        <v>0.26388332398429359</v>
      </c>
      <c r="M75" s="74">
        <f t="shared" si="101"/>
        <v>0.26388332398429359</v>
      </c>
      <c r="N75" s="74">
        <f t="shared" si="101"/>
        <v>0.26388332398429359</v>
      </c>
    </row>
    <row r="76" spans="1:14" x14ac:dyDescent="0.3">
      <c r="A76" s="9" t="s">
        <v>134</v>
      </c>
      <c r="B76" s="1">
        <f>[1]Historicals!B157</f>
        <v>236</v>
      </c>
      <c r="C76" s="1">
        <f>[1]Historicals!C157</f>
        <v>234</v>
      </c>
      <c r="D76" s="1">
        <f>[1]Historicals!D157</f>
        <v>173</v>
      </c>
      <c r="E76" s="1">
        <f>[1]Historicals!E157</f>
        <v>240</v>
      </c>
      <c r="F76" s="1">
        <f>[1]Historicals!F157</f>
        <v>233</v>
      </c>
      <c r="G76" s="1">
        <f>[1]Historicals!G157</f>
        <v>139</v>
      </c>
      <c r="H76" s="1">
        <f>[1]Historicals!H157</f>
        <v>153</v>
      </c>
      <c r="I76" s="1">
        <f>[1]Historicals!I157</f>
        <v>197</v>
      </c>
      <c r="J76" s="1">
        <f>+J52*J78</f>
        <v>196.99999999999997</v>
      </c>
      <c r="K76" s="1">
        <f t="shared" ref="K76:N76" si="102">+K52*K78</f>
        <v>196.99999999999997</v>
      </c>
      <c r="L76" s="1">
        <f t="shared" si="102"/>
        <v>196.99999999999997</v>
      </c>
      <c r="M76" s="1">
        <f t="shared" si="102"/>
        <v>196.99999999999997</v>
      </c>
      <c r="N76" s="1">
        <f t="shared" si="102"/>
        <v>196.99999999999997</v>
      </c>
    </row>
    <row r="77" spans="1:14" x14ac:dyDescent="0.3">
      <c r="A77" s="45" t="s">
        <v>128</v>
      </c>
      <c r="B77" s="46" t="str">
        <f>+IFERROR(B76/A76-1,"nm")</f>
        <v>nm</v>
      </c>
      <c r="C77" s="46">
        <f t="shared" ref="C77:N77" si="103">+IFERROR(C76/B76-1,"nm")</f>
        <v>-8.4745762711864181E-3</v>
      </c>
      <c r="D77" s="46">
        <f t="shared" si="103"/>
        <v>-0.26068376068376065</v>
      </c>
      <c r="E77" s="46">
        <f t="shared" si="103"/>
        <v>0.38728323699421963</v>
      </c>
      <c r="F77" s="46">
        <f t="shared" si="103"/>
        <v>-2.9166666666666674E-2</v>
      </c>
      <c r="G77" s="46">
        <f t="shared" si="103"/>
        <v>-0.40343347639484983</v>
      </c>
      <c r="H77" s="46">
        <f t="shared" si="103"/>
        <v>0.10071942446043169</v>
      </c>
      <c r="I77" s="46">
        <f t="shared" si="103"/>
        <v>0.28758169934640532</v>
      </c>
      <c r="J77" s="46">
        <f t="shared" si="103"/>
        <v>-1.1102230246251565E-16</v>
      </c>
      <c r="K77" s="46">
        <f t="shared" si="103"/>
        <v>0</v>
      </c>
      <c r="L77" s="46">
        <f t="shared" si="103"/>
        <v>0</v>
      </c>
      <c r="M77" s="46">
        <f t="shared" si="103"/>
        <v>0</v>
      </c>
      <c r="N77" s="46">
        <f t="shared" si="103"/>
        <v>0</v>
      </c>
    </row>
    <row r="78" spans="1:14" x14ac:dyDescent="0.3">
      <c r="A78" s="45" t="s">
        <v>132</v>
      </c>
      <c r="B78" s="30">
        <f>+IFERROR(B76/B$52,"nm")</f>
        <v>3.3118158854897557E-2</v>
      </c>
      <c r="C78" s="30">
        <f t="shared" ref="C78:I78" si="104">+IFERROR(C76/C$52,"nm")</f>
        <v>3.0919661733615222E-2</v>
      </c>
      <c r="D78" s="30">
        <f t="shared" si="104"/>
        <v>2.1706398996235884E-2</v>
      </c>
      <c r="E78" s="30">
        <f t="shared" si="104"/>
        <v>2.5968405107119671E-2</v>
      </c>
      <c r="F78" s="30">
        <f t="shared" si="104"/>
        <v>2.3746432939258051E-2</v>
      </c>
      <c r="G78" s="30">
        <f t="shared" si="104"/>
        <v>1.4871081630469669E-2</v>
      </c>
      <c r="H78" s="30">
        <f t="shared" si="104"/>
        <v>1.3355446927374302E-2</v>
      </c>
      <c r="I78" s="30">
        <f t="shared" si="104"/>
        <v>1.5786521355877874E-2</v>
      </c>
      <c r="J78" s="30">
        <f>+I78</f>
        <v>1.5786521355877874E-2</v>
      </c>
      <c r="K78" s="30">
        <f t="shared" ref="K78:N78" si="105">+J78</f>
        <v>1.5786521355877874E-2</v>
      </c>
      <c r="L78" s="30">
        <f t="shared" si="105"/>
        <v>1.5786521355877874E-2</v>
      </c>
      <c r="M78" s="30">
        <f t="shared" si="105"/>
        <v>1.5786521355877874E-2</v>
      </c>
      <c r="N78" s="30">
        <f t="shared" si="105"/>
        <v>1.5786521355877874E-2</v>
      </c>
    </row>
    <row r="79" spans="1:14" x14ac:dyDescent="0.3">
      <c r="A79" s="9" t="s">
        <v>140</v>
      </c>
      <c r="B79" s="9">
        <f>[1]Historicals!B146</f>
        <v>498</v>
      </c>
      <c r="C79" s="9">
        <f>[1]Historicals!C146</f>
        <v>639</v>
      </c>
      <c r="D79" s="9">
        <f>[1]Historicals!D146</f>
        <v>709</v>
      </c>
      <c r="E79" s="9">
        <f>[1]Historicals!E146</f>
        <v>849</v>
      </c>
      <c r="F79" s="9">
        <f>[1]Historicals!F146</f>
        <v>929</v>
      </c>
      <c r="G79" s="9">
        <f>[1]Historicals!G146</f>
        <v>885</v>
      </c>
      <c r="H79" s="9">
        <f>[1]Historicals!H146</f>
        <v>982</v>
      </c>
      <c r="I79" s="9">
        <f>[1]Historicals!I146</f>
        <v>920</v>
      </c>
      <c r="J79" s="1">
        <f>+J52*J81</f>
        <v>920.00000000000011</v>
      </c>
      <c r="K79" s="1">
        <f t="shared" ref="K79:N79" si="106">+K52*K81</f>
        <v>920.00000000000011</v>
      </c>
      <c r="L79" s="1">
        <f t="shared" si="106"/>
        <v>920.00000000000011</v>
      </c>
      <c r="M79" s="1">
        <f t="shared" si="106"/>
        <v>920.00000000000011</v>
      </c>
      <c r="N79" s="1">
        <f t="shared" si="106"/>
        <v>920.00000000000011</v>
      </c>
    </row>
    <row r="80" spans="1:14" x14ac:dyDescent="0.3">
      <c r="A80" s="45" t="s">
        <v>128</v>
      </c>
      <c r="B80" s="46" t="str">
        <f t="shared" ref="B80:H80" si="107">+IFERROR(B79/A79-1,"nm")</f>
        <v>nm</v>
      </c>
      <c r="C80" s="46">
        <f t="shared" si="107"/>
        <v>0.2831325301204819</v>
      </c>
      <c r="D80" s="46">
        <f t="shared" si="107"/>
        <v>0.10954616588419408</v>
      </c>
      <c r="E80" s="46">
        <f t="shared" si="107"/>
        <v>0.19746121297602248</v>
      </c>
      <c r="F80" s="46">
        <f t="shared" si="107"/>
        <v>9.4228504122497059E-2</v>
      </c>
      <c r="G80" s="46">
        <f t="shared" si="107"/>
        <v>-4.7362755651237931E-2</v>
      </c>
      <c r="H80" s="46">
        <f t="shared" si="107"/>
        <v>0.1096045197740112</v>
      </c>
      <c r="I80" s="46">
        <f>+IFERROR(I79/H79-1,"nm")</f>
        <v>-6.313645621181263E-2</v>
      </c>
      <c r="J80" s="46">
        <f>+IFERROR(J79/I79-1,"nm")</f>
        <v>2.2204460492503131E-16</v>
      </c>
      <c r="K80" s="46">
        <f t="shared" ref="K80:N80" si="108">+IFERROR(K79/J79-1,"nm")</f>
        <v>0</v>
      </c>
      <c r="L80" s="46">
        <f t="shared" si="108"/>
        <v>0</v>
      </c>
      <c r="M80" s="46">
        <f t="shared" si="108"/>
        <v>0</v>
      </c>
      <c r="N80" s="46">
        <f t="shared" si="108"/>
        <v>0</v>
      </c>
    </row>
    <row r="81" spans="1:14" x14ac:dyDescent="0.3">
      <c r="A81" s="45" t="s">
        <v>132</v>
      </c>
      <c r="B81" s="46">
        <f>+IFERROR(B79/B$52,"nm")</f>
        <v>6.9884928431097393E-2</v>
      </c>
      <c r="C81" s="46">
        <f t="shared" ref="C81:H81" si="109">+IFERROR(C79/C$52,"nm")</f>
        <v>8.4434460887949259E-2</v>
      </c>
      <c r="D81" s="46">
        <f t="shared" si="109"/>
        <v>8.8958594730238399E-2</v>
      </c>
      <c r="E81" s="46">
        <f t="shared" si="109"/>
        <v>9.1863233066435832E-2</v>
      </c>
      <c r="F81" s="46">
        <f t="shared" si="109"/>
        <v>9.4679983693436609E-2</v>
      </c>
      <c r="G81" s="46">
        <f t="shared" si="109"/>
        <v>9.4682785920616241E-2</v>
      </c>
      <c r="H81" s="46">
        <f t="shared" si="109"/>
        <v>8.5719273743016758E-2</v>
      </c>
      <c r="I81" s="46">
        <f>+IFERROR(I79/I$52,"nm")</f>
        <v>7.37238560782114E-2</v>
      </c>
      <c r="J81" s="74">
        <f>+I81</f>
        <v>7.37238560782114E-2</v>
      </c>
      <c r="K81" s="74">
        <f t="shared" ref="K81:N81" si="110">+J81</f>
        <v>7.37238560782114E-2</v>
      </c>
      <c r="L81" s="74">
        <f t="shared" si="110"/>
        <v>7.37238560782114E-2</v>
      </c>
      <c r="M81" s="74">
        <f t="shared" si="110"/>
        <v>7.37238560782114E-2</v>
      </c>
      <c r="N81" s="74">
        <f t="shared" si="110"/>
        <v>7.37238560782114E-2</v>
      </c>
    </row>
    <row r="82" spans="1:14" x14ac:dyDescent="0.3">
      <c r="A82" s="42" t="str">
        <f>+[1]Historicals!A119</f>
        <v>Greater China</v>
      </c>
      <c r="B82" s="42"/>
      <c r="C82" s="42"/>
      <c r="D82" s="42"/>
      <c r="E82" s="42"/>
      <c r="F82" s="42"/>
      <c r="G82" s="42"/>
      <c r="H82" s="42"/>
      <c r="I82" s="42"/>
      <c r="J82" s="75"/>
      <c r="K82" s="75"/>
      <c r="L82" s="75"/>
      <c r="M82" s="75"/>
      <c r="N82" s="75"/>
    </row>
    <row r="83" spans="1:14" x14ac:dyDescent="0.3">
      <c r="A83" s="9" t="s">
        <v>135</v>
      </c>
      <c r="B83" s="69">
        <f>+B85+B89+B93</f>
        <v>3067</v>
      </c>
      <c r="C83" s="69">
        <f>+C85+C89+C93</f>
        <v>3785</v>
      </c>
      <c r="D83" s="69">
        <f>+D85+D89+D93</f>
        <v>4237</v>
      </c>
      <c r="E83" s="69">
        <f t="shared" ref="E83:I83" si="111">+E85+E89+E93</f>
        <v>5134</v>
      </c>
      <c r="F83" s="69">
        <f t="shared" si="111"/>
        <v>6208</v>
      </c>
      <c r="G83" s="69">
        <f t="shared" si="111"/>
        <v>6679</v>
      </c>
      <c r="H83" s="69">
        <f t="shared" si="111"/>
        <v>8290</v>
      </c>
      <c r="I83" s="69">
        <f t="shared" si="111"/>
        <v>7547</v>
      </c>
      <c r="J83" s="69">
        <f>+SUM(J85+J89+J93)</f>
        <v>7547</v>
      </c>
      <c r="K83" s="69">
        <f t="shared" ref="K83:N83" si="112">+SUM(K85+K89+K93)</f>
        <v>7547</v>
      </c>
      <c r="L83" s="69">
        <f t="shared" si="112"/>
        <v>7547</v>
      </c>
      <c r="M83" s="69">
        <f t="shared" si="112"/>
        <v>7547</v>
      </c>
      <c r="N83" s="69">
        <f t="shared" si="112"/>
        <v>7547</v>
      </c>
    </row>
    <row r="84" spans="1:14" x14ac:dyDescent="0.3">
      <c r="A84" s="43" t="s">
        <v>128</v>
      </c>
      <c r="B84" s="46" t="str">
        <f>+IFERROR(B83/A83-1,"nm")</f>
        <v>nm</v>
      </c>
      <c r="C84" s="46">
        <f t="shared" ref="C84:N84" si="113">+IFERROR(C83/B83-1,"nm")</f>
        <v>0.23410498858819695</v>
      </c>
      <c r="D84" s="46">
        <f t="shared" si="113"/>
        <v>0.11941875825627468</v>
      </c>
      <c r="E84" s="46">
        <f t="shared" si="113"/>
        <v>0.21170639603493036</v>
      </c>
      <c r="F84" s="46">
        <f t="shared" si="113"/>
        <v>0.20919361121932223</v>
      </c>
      <c r="G84" s="46">
        <f t="shared" si="113"/>
        <v>7.5869845360824639E-2</v>
      </c>
      <c r="H84" s="46">
        <f t="shared" si="113"/>
        <v>0.24120377301991325</v>
      </c>
      <c r="I84" s="46">
        <f t="shared" si="113"/>
        <v>-8.9626055488540413E-2</v>
      </c>
      <c r="J84" s="71">
        <f t="shared" si="113"/>
        <v>0</v>
      </c>
      <c r="K84" s="71">
        <f t="shared" si="113"/>
        <v>0</v>
      </c>
      <c r="L84" s="71">
        <f t="shared" si="113"/>
        <v>0</v>
      </c>
      <c r="M84" s="71">
        <f t="shared" si="113"/>
        <v>0</v>
      </c>
      <c r="N84" s="71">
        <f t="shared" si="113"/>
        <v>0</v>
      </c>
    </row>
    <row r="85" spans="1:14" x14ac:dyDescent="0.3">
      <c r="A85" s="44" t="s">
        <v>113</v>
      </c>
      <c r="B85" s="8">
        <f>[1]Historicals!B120</f>
        <v>2016</v>
      </c>
      <c r="C85" s="8">
        <f>[1]Historicals!C120</f>
        <v>2599</v>
      </c>
      <c r="D85" s="8">
        <f>[1]Historicals!D120</f>
        <v>2920</v>
      </c>
      <c r="E85" s="8">
        <f>[1]Historicals!E120</f>
        <v>3496</v>
      </c>
      <c r="F85" s="8">
        <f>[1]Historicals!F120</f>
        <v>4262</v>
      </c>
      <c r="G85" s="8">
        <f>[1]Historicals!G120</f>
        <v>4635</v>
      </c>
      <c r="H85" s="8">
        <f>[1]Historicals!H120</f>
        <v>5748</v>
      </c>
      <c r="I85" s="8">
        <f>[1]Historicals!I120</f>
        <v>5416</v>
      </c>
      <c r="J85" s="3">
        <f>+I85*(1+J86)</f>
        <v>5416</v>
      </c>
      <c r="K85" s="3">
        <f t="shared" ref="K85:N85" si="114">+J85*(1+K86)</f>
        <v>5416</v>
      </c>
      <c r="L85" s="3">
        <f t="shared" si="114"/>
        <v>5416</v>
      </c>
      <c r="M85" s="3">
        <f t="shared" si="114"/>
        <v>5416</v>
      </c>
      <c r="N85" s="3">
        <f t="shared" si="114"/>
        <v>5416</v>
      </c>
    </row>
    <row r="86" spans="1:14" x14ac:dyDescent="0.3">
      <c r="A86" s="43" t="s">
        <v>128</v>
      </c>
      <c r="B86" s="46" t="str">
        <f>+IFERROR(B85/A85-1,"nm")</f>
        <v>nm</v>
      </c>
      <c r="C86" s="46">
        <f t="shared" ref="C86:I86" si="115">+IFERROR(C85/B85-1,"nm")</f>
        <v>0.28918650793650791</v>
      </c>
      <c r="D86" s="46">
        <f t="shared" si="115"/>
        <v>0.12350904193920731</v>
      </c>
      <c r="E86" s="46">
        <f t="shared" si="115"/>
        <v>0.19726027397260282</v>
      </c>
      <c r="F86" s="46">
        <f t="shared" si="115"/>
        <v>0.21910755148741412</v>
      </c>
      <c r="G86" s="46">
        <f t="shared" si="115"/>
        <v>8.7517597372125833E-2</v>
      </c>
      <c r="H86" s="46">
        <f t="shared" si="115"/>
        <v>0.24012944983818763</v>
      </c>
      <c r="I86" s="46">
        <f t="shared" si="115"/>
        <v>-5.7759220598469052E-2</v>
      </c>
      <c r="J86" s="72">
        <f>+J87+J88</f>
        <v>0</v>
      </c>
      <c r="K86" s="72">
        <f t="shared" ref="K86:N86" si="116">+K87+K88</f>
        <v>0</v>
      </c>
      <c r="L86" s="72">
        <f t="shared" si="116"/>
        <v>0</v>
      </c>
      <c r="M86" s="72">
        <f t="shared" si="116"/>
        <v>0</v>
      </c>
      <c r="N86" s="72">
        <f t="shared" si="116"/>
        <v>0</v>
      </c>
    </row>
    <row r="87" spans="1:14" x14ac:dyDescent="0.3">
      <c r="A87" s="43" t="s">
        <v>136</v>
      </c>
      <c r="B87" s="30">
        <f>Historicals!B188</f>
        <v>0.28000000000000003</v>
      </c>
      <c r="C87" s="30">
        <f>Historicals!C188</f>
        <v>0.33</v>
      </c>
      <c r="D87" s="30">
        <f>Historicals!D188</f>
        <v>0.18</v>
      </c>
      <c r="E87" s="30">
        <f>Historicals!E188</f>
        <v>0.16</v>
      </c>
      <c r="F87" s="30">
        <f>Historicals!F188</f>
        <v>0.25</v>
      </c>
      <c r="G87" s="30">
        <f>Historicals!G188</f>
        <v>0.12</v>
      </c>
      <c r="H87" s="30">
        <f>Historicals!H188</f>
        <v>0.19</v>
      </c>
      <c r="I87" s="30">
        <f>Historicals!I188</f>
        <v>-0.1</v>
      </c>
      <c r="J87" s="73">
        <v>0</v>
      </c>
      <c r="K87" s="73">
        <v>0</v>
      </c>
      <c r="L87" s="73">
        <v>0</v>
      </c>
      <c r="M87" s="73">
        <v>0</v>
      </c>
      <c r="N87" s="73">
        <v>0</v>
      </c>
    </row>
    <row r="88" spans="1:14" x14ac:dyDescent="0.3">
      <c r="A88" s="43" t="s">
        <v>137</v>
      </c>
      <c r="B88" s="46" t="str">
        <f>+IFERROR(B86-B87,"nm")</f>
        <v>nm</v>
      </c>
      <c r="C88" s="46">
        <f t="shared" ref="C88:I88" si="117">+IFERROR(C86-C87,"nm")</f>
        <v>-4.0813492063492107E-2</v>
      </c>
      <c r="D88" s="46">
        <f t="shared" si="117"/>
        <v>-5.6490958060792684E-2</v>
      </c>
      <c r="E88" s="46">
        <f t="shared" si="117"/>
        <v>3.7260273972602814E-2</v>
      </c>
      <c r="F88" s="46">
        <f t="shared" si="117"/>
        <v>-3.0892448512585879E-2</v>
      </c>
      <c r="G88" s="46">
        <f t="shared" si="117"/>
        <v>-3.2482402627874163E-2</v>
      </c>
      <c r="H88" s="46">
        <f t="shared" si="117"/>
        <v>5.0129449838187623E-2</v>
      </c>
      <c r="I88" s="46">
        <f t="shared" si="117"/>
        <v>4.2240779401530953E-2</v>
      </c>
      <c r="J88" s="73">
        <v>0</v>
      </c>
      <c r="K88" s="73">
        <v>0</v>
      </c>
      <c r="L88" s="73">
        <v>0</v>
      </c>
      <c r="M88" s="73">
        <v>0</v>
      </c>
      <c r="N88" s="73">
        <v>0</v>
      </c>
    </row>
    <row r="89" spans="1:14" x14ac:dyDescent="0.3">
      <c r="A89" s="44" t="s">
        <v>114</v>
      </c>
      <c r="B89" s="8">
        <f>[1]Historicals!B121</f>
        <v>925</v>
      </c>
      <c r="C89" s="8">
        <f>[1]Historicals!C121</f>
        <v>1055</v>
      </c>
      <c r="D89" s="8">
        <f>[1]Historicals!D121</f>
        <v>1188</v>
      </c>
      <c r="E89" s="8">
        <f>[1]Historicals!E121</f>
        <v>1508</v>
      </c>
      <c r="F89" s="8">
        <f>[1]Historicals!F121</f>
        <v>1808</v>
      </c>
      <c r="G89" s="8">
        <f>[1]Historicals!G121</f>
        <v>1896</v>
      </c>
      <c r="H89" s="8">
        <f>[1]Historicals!H121</f>
        <v>2347</v>
      </c>
      <c r="I89" s="8">
        <f>[1]Historicals!I121</f>
        <v>1938</v>
      </c>
      <c r="J89" s="3">
        <f>+I89*(1+J90)</f>
        <v>1938</v>
      </c>
      <c r="K89" s="3">
        <f t="shared" ref="K89:N89" si="118">+J89*(1+K90)</f>
        <v>1938</v>
      </c>
      <c r="L89" s="3">
        <f t="shared" si="118"/>
        <v>1938</v>
      </c>
      <c r="M89" s="3">
        <f t="shared" si="118"/>
        <v>1938</v>
      </c>
      <c r="N89" s="3">
        <f t="shared" si="118"/>
        <v>1938</v>
      </c>
    </row>
    <row r="90" spans="1:14" x14ac:dyDescent="0.3">
      <c r="A90" s="43" t="s">
        <v>128</v>
      </c>
      <c r="B90" s="46" t="str">
        <f>+IFERROR(B89/A89-1,"nm")</f>
        <v>nm</v>
      </c>
      <c r="C90" s="46">
        <f t="shared" ref="C90:I90" si="119">+IFERROR(C89/B89-1,"nm")</f>
        <v>0.14054054054054044</v>
      </c>
      <c r="D90" s="46">
        <f t="shared" si="119"/>
        <v>0.12606635071090055</v>
      </c>
      <c r="E90" s="46">
        <f t="shared" si="119"/>
        <v>0.26936026936026947</v>
      </c>
      <c r="F90" s="46">
        <f t="shared" si="119"/>
        <v>0.19893899204244025</v>
      </c>
      <c r="G90" s="46">
        <f t="shared" si="119"/>
        <v>4.8672566371681381E-2</v>
      </c>
      <c r="H90" s="46">
        <f t="shared" si="119"/>
        <v>0.2378691983122363</v>
      </c>
      <c r="I90" s="46">
        <f t="shared" si="119"/>
        <v>-0.17426501917341286</v>
      </c>
      <c r="J90" s="72">
        <f>+J91+J92</f>
        <v>0</v>
      </c>
      <c r="K90" s="72">
        <f t="shared" ref="K90:N90" si="120">+K91+K92</f>
        <v>0</v>
      </c>
      <c r="L90" s="72">
        <f t="shared" si="120"/>
        <v>0</v>
      </c>
      <c r="M90" s="72">
        <f t="shared" si="120"/>
        <v>0</v>
      </c>
      <c r="N90" s="72">
        <f t="shared" si="120"/>
        <v>0</v>
      </c>
    </row>
    <row r="91" spans="1:14" x14ac:dyDescent="0.3">
      <c r="A91" s="43" t="s">
        <v>136</v>
      </c>
      <c r="B91" s="30">
        <f>Historicals!B189</f>
        <v>7.0000000000000007E-2</v>
      </c>
      <c r="C91" s="30">
        <f>Historicals!C189</f>
        <v>0.17</v>
      </c>
      <c r="D91" s="30">
        <f>Historicals!D189</f>
        <v>0.18</v>
      </c>
      <c r="E91" s="30">
        <f>Historicals!E189</f>
        <v>0.23</v>
      </c>
      <c r="F91" s="30">
        <f>Historicals!F189</f>
        <v>0.23</v>
      </c>
      <c r="G91" s="30">
        <f>Historicals!G189</f>
        <v>0.08</v>
      </c>
      <c r="H91" s="30">
        <f>Historicals!H189</f>
        <v>0.19</v>
      </c>
      <c r="I91" s="30">
        <f>Historicals!I189</f>
        <v>-0.21</v>
      </c>
      <c r="J91" s="73">
        <v>0</v>
      </c>
      <c r="K91" s="73">
        <v>0</v>
      </c>
      <c r="L91" s="73">
        <v>0</v>
      </c>
      <c r="M91" s="73">
        <v>0</v>
      </c>
      <c r="N91" s="73">
        <v>0</v>
      </c>
    </row>
    <row r="92" spans="1:14" x14ac:dyDescent="0.3">
      <c r="A92" s="43" t="s">
        <v>137</v>
      </c>
      <c r="B92" s="46" t="str">
        <f>+IFERROR(B90-B91,"nm")</f>
        <v>nm</v>
      </c>
      <c r="C92" s="46">
        <f t="shared" ref="C92:I92" si="121">+IFERROR(C90-C91,"nm")</f>
        <v>-2.9459459459459575E-2</v>
      </c>
      <c r="D92" s="46">
        <f t="shared" si="121"/>
        <v>-5.3933649289099439E-2</v>
      </c>
      <c r="E92" s="46">
        <f t="shared" si="121"/>
        <v>3.9360269360269456E-2</v>
      </c>
      <c r="F92" s="46">
        <f t="shared" si="121"/>
        <v>-3.1061007957559755E-2</v>
      </c>
      <c r="G92" s="46">
        <f t="shared" si="121"/>
        <v>-3.1327433628318621E-2</v>
      </c>
      <c r="H92" s="46">
        <f t="shared" si="121"/>
        <v>4.7869198312236294E-2</v>
      </c>
      <c r="I92" s="46">
        <f t="shared" si="121"/>
        <v>3.5734980826587132E-2</v>
      </c>
      <c r="J92" s="73">
        <v>0</v>
      </c>
      <c r="K92" s="73">
        <v>0</v>
      </c>
      <c r="L92" s="73">
        <v>0</v>
      </c>
      <c r="M92" s="73">
        <v>0</v>
      </c>
      <c r="N92" s="73">
        <v>0</v>
      </c>
    </row>
    <row r="93" spans="1:14" x14ac:dyDescent="0.3">
      <c r="A93" s="44" t="s">
        <v>115</v>
      </c>
      <c r="B93">
        <f>[1]Historicals!B122</f>
        <v>126</v>
      </c>
      <c r="C93">
        <f>[1]Historicals!C122</f>
        <v>131</v>
      </c>
      <c r="D93">
        <f>[1]Historicals!D122</f>
        <v>129</v>
      </c>
      <c r="E93">
        <f>[1]Historicals!E122</f>
        <v>130</v>
      </c>
      <c r="F93">
        <f>[1]Historicals!F122</f>
        <v>138</v>
      </c>
      <c r="G93">
        <f>[1]Historicals!G122</f>
        <v>148</v>
      </c>
      <c r="H93">
        <f>[1]Historicals!H122</f>
        <v>195</v>
      </c>
      <c r="I93">
        <f>[1]Historicals!I122</f>
        <v>193</v>
      </c>
      <c r="J93">
        <f>+I93*(1+J94)</f>
        <v>193</v>
      </c>
      <c r="K93">
        <f t="shared" ref="K93:N93" si="122">+J93*(1+K94)</f>
        <v>193</v>
      </c>
      <c r="L93">
        <f t="shared" si="122"/>
        <v>193</v>
      </c>
      <c r="M93">
        <f t="shared" si="122"/>
        <v>193</v>
      </c>
      <c r="N93">
        <f t="shared" si="122"/>
        <v>193</v>
      </c>
    </row>
    <row r="94" spans="1:14" x14ac:dyDescent="0.3">
      <c r="A94" s="43" t="s">
        <v>128</v>
      </c>
      <c r="B94" s="46" t="str">
        <f>+IFERROR(B93/A93-1,"nm")</f>
        <v>nm</v>
      </c>
      <c r="C94" s="46">
        <f t="shared" ref="C94:I94" si="123">+IFERROR(C93/B93-1,"nm")</f>
        <v>3.9682539682539764E-2</v>
      </c>
      <c r="D94" s="46">
        <f t="shared" si="123"/>
        <v>-1.5267175572519109E-2</v>
      </c>
      <c r="E94" s="46">
        <f t="shared" si="123"/>
        <v>7.7519379844961378E-3</v>
      </c>
      <c r="F94" s="46">
        <f t="shared" si="123"/>
        <v>6.1538461538461542E-2</v>
      </c>
      <c r="G94" s="46">
        <f t="shared" si="123"/>
        <v>7.2463768115942129E-2</v>
      </c>
      <c r="H94" s="46">
        <f t="shared" si="123"/>
        <v>0.31756756756756754</v>
      </c>
      <c r="I94" s="46">
        <f t="shared" si="123"/>
        <v>-1.025641025641022E-2</v>
      </c>
      <c r="J94" s="72">
        <f>+J95+J96</f>
        <v>0</v>
      </c>
      <c r="K94" s="72">
        <f t="shared" ref="K94:N94" si="124">+K95+K96</f>
        <v>0</v>
      </c>
      <c r="L94" s="72">
        <f t="shared" si="124"/>
        <v>0</v>
      </c>
      <c r="M94" s="72">
        <f t="shared" si="124"/>
        <v>0</v>
      </c>
      <c r="N94" s="72">
        <f t="shared" si="124"/>
        <v>0</v>
      </c>
    </row>
    <row r="95" spans="1:14" x14ac:dyDescent="0.3">
      <c r="A95" s="43" t="s">
        <v>136</v>
      </c>
      <c r="B95" s="30">
        <f>Historicals!B190</f>
        <v>0.01</v>
      </c>
      <c r="C95" s="30">
        <f>Historicals!C190</f>
        <v>7.0000000000000007E-2</v>
      </c>
      <c r="D95" s="30">
        <f>Historicals!D190</f>
        <v>0.03</v>
      </c>
      <c r="E95" s="30">
        <f>Historicals!E190</f>
        <v>-0.01</v>
      </c>
      <c r="F95" s="30">
        <f>Historicals!F190</f>
        <v>0.08</v>
      </c>
      <c r="G95" s="30">
        <f>Historicals!G190</f>
        <v>0.11</v>
      </c>
      <c r="H95" s="30">
        <f>Historicals!H190</f>
        <v>0.26</v>
      </c>
      <c r="I95" s="30">
        <f>Historicals!I190</f>
        <v>-0.06</v>
      </c>
      <c r="J95" s="73">
        <v>0</v>
      </c>
      <c r="K95" s="73">
        <v>0</v>
      </c>
      <c r="L95" s="73">
        <v>0</v>
      </c>
      <c r="M95" s="73">
        <v>0</v>
      </c>
      <c r="N95" s="73">
        <v>0</v>
      </c>
    </row>
    <row r="96" spans="1:14" x14ac:dyDescent="0.3">
      <c r="A96" s="43" t="s">
        <v>137</v>
      </c>
      <c r="B96" s="46" t="str">
        <f>+IFERROR(B94-B95,"nm")</f>
        <v>nm</v>
      </c>
      <c r="C96" s="46">
        <f t="shared" ref="C96:I96" si="125">+IFERROR(C94-C95,"nm")</f>
        <v>-3.0317460317460243E-2</v>
      </c>
      <c r="D96" s="46">
        <f t="shared" si="125"/>
        <v>-4.5267175572519108E-2</v>
      </c>
      <c r="E96" s="46">
        <f t="shared" si="125"/>
        <v>1.775193798449614E-2</v>
      </c>
      <c r="F96" s="46">
        <f t="shared" si="125"/>
        <v>-1.846153846153846E-2</v>
      </c>
      <c r="G96" s="46">
        <f t="shared" si="125"/>
        <v>-3.7536231884057872E-2</v>
      </c>
      <c r="H96" s="46">
        <f t="shared" si="125"/>
        <v>5.7567567567567535E-2</v>
      </c>
      <c r="I96" s="46">
        <f t="shared" si="125"/>
        <v>4.9743589743589778E-2</v>
      </c>
      <c r="J96" s="73">
        <v>0</v>
      </c>
      <c r="K96" s="73">
        <v>0</v>
      </c>
      <c r="L96" s="73">
        <v>0</v>
      </c>
      <c r="M96" s="73">
        <v>0</v>
      </c>
      <c r="N96" s="73">
        <v>0</v>
      </c>
    </row>
    <row r="97" spans="1:14" x14ac:dyDescent="0.3">
      <c r="A97" s="9" t="s">
        <v>129</v>
      </c>
      <c r="B97" s="69">
        <f t="shared" ref="B97:I97" si="126">+B104+B100</f>
        <v>1039</v>
      </c>
      <c r="C97" s="69">
        <f t="shared" si="126"/>
        <v>1420</v>
      </c>
      <c r="D97" s="69">
        <f t="shared" si="126"/>
        <v>1561</v>
      </c>
      <c r="E97" s="69">
        <f t="shared" si="126"/>
        <v>1863</v>
      </c>
      <c r="F97" s="69">
        <f t="shared" si="126"/>
        <v>2426</v>
      </c>
      <c r="G97" s="69">
        <f t="shared" si="126"/>
        <v>2534</v>
      </c>
      <c r="H97" s="69">
        <f t="shared" si="126"/>
        <v>3289</v>
      </c>
      <c r="I97" s="69">
        <f t="shared" si="126"/>
        <v>2406</v>
      </c>
      <c r="J97" s="69">
        <f>+J83*J99</f>
        <v>2406</v>
      </c>
      <c r="K97" s="69">
        <f t="shared" ref="K97:N97" si="127">+K83*K99</f>
        <v>2406</v>
      </c>
      <c r="L97" s="69">
        <f t="shared" si="127"/>
        <v>2406</v>
      </c>
      <c r="M97" s="69">
        <f t="shared" si="127"/>
        <v>2406</v>
      </c>
      <c r="N97" s="69">
        <f t="shared" si="127"/>
        <v>2406</v>
      </c>
    </row>
    <row r="98" spans="1:14" x14ac:dyDescent="0.3">
      <c r="A98" s="45" t="s">
        <v>128</v>
      </c>
      <c r="B98" s="46" t="str">
        <f>+IFERROR(B97/A97-1,"nm")</f>
        <v>nm</v>
      </c>
      <c r="C98" s="46">
        <f>+IFERROR(C97/B97-1,"nm")</f>
        <v>0.36669874879692022</v>
      </c>
      <c r="D98" s="46">
        <f t="shared" ref="D98:N98" si="128">+IFERROR(D97/C97-1,"nm")</f>
        <v>9.9295774647887303E-2</v>
      </c>
      <c r="E98" s="46">
        <f t="shared" si="128"/>
        <v>0.19346572709801402</v>
      </c>
      <c r="F98" s="46">
        <f t="shared" si="128"/>
        <v>0.3022007514761138</v>
      </c>
      <c r="G98" s="46">
        <f t="shared" si="128"/>
        <v>4.4517724649629109E-2</v>
      </c>
      <c r="H98" s="46">
        <f t="shared" si="128"/>
        <v>0.29794790844514596</v>
      </c>
      <c r="I98" s="46">
        <f t="shared" si="128"/>
        <v>-0.26847065977500761</v>
      </c>
      <c r="J98" s="46">
        <f t="shared" si="128"/>
        <v>0</v>
      </c>
      <c r="K98" s="46">
        <f t="shared" si="128"/>
        <v>0</v>
      </c>
      <c r="L98" s="46">
        <f t="shared" si="128"/>
        <v>0</v>
      </c>
      <c r="M98" s="46">
        <f t="shared" si="128"/>
        <v>0</v>
      </c>
      <c r="N98" s="46">
        <f t="shared" si="128"/>
        <v>0</v>
      </c>
    </row>
    <row r="99" spans="1:14" x14ac:dyDescent="0.3">
      <c r="A99" s="45" t="s">
        <v>130</v>
      </c>
      <c r="B99" s="30">
        <f>+IFERROR(B97/B$83,"nm")</f>
        <v>0.33876752526899251</v>
      </c>
      <c r="C99" s="30">
        <f t="shared" ref="C99:I99" si="129">+IFERROR(C97/C$83,"nm")</f>
        <v>0.37516512549537651</v>
      </c>
      <c r="D99" s="30">
        <f t="shared" si="129"/>
        <v>0.36842105263157893</v>
      </c>
      <c r="E99" s="30">
        <f t="shared" si="129"/>
        <v>0.36287495130502534</v>
      </c>
      <c r="F99" s="30">
        <f t="shared" si="129"/>
        <v>0.3907860824742268</v>
      </c>
      <c r="G99" s="30">
        <f t="shared" si="129"/>
        <v>0.37939811349004343</v>
      </c>
      <c r="H99" s="30">
        <f t="shared" si="129"/>
        <v>0.39674306393244874</v>
      </c>
      <c r="I99" s="30">
        <f t="shared" si="129"/>
        <v>0.31880217304889358</v>
      </c>
      <c r="J99" s="74">
        <f>+I99</f>
        <v>0.31880217304889358</v>
      </c>
      <c r="K99" s="74">
        <f t="shared" ref="K99:N99" si="130">+J99</f>
        <v>0.31880217304889358</v>
      </c>
      <c r="L99" s="74">
        <f t="shared" si="130"/>
        <v>0.31880217304889358</v>
      </c>
      <c r="M99" s="74">
        <f t="shared" si="130"/>
        <v>0.31880217304889358</v>
      </c>
      <c r="N99" s="74">
        <f t="shared" si="130"/>
        <v>0.31880217304889358</v>
      </c>
    </row>
    <row r="100" spans="1:14" x14ac:dyDescent="0.3">
      <c r="A100" s="9" t="s">
        <v>131</v>
      </c>
      <c r="B100" s="1">
        <f>[1]Historicals!B169</f>
        <v>46</v>
      </c>
      <c r="C100" s="1">
        <f>[1]Historicals!C169</f>
        <v>48</v>
      </c>
      <c r="D100" s="1">
        <f>[1]Historicals!D169</f>
        <v>54</v>
      </c>
      <c r="E100" s="1">
        <f>[1]Historicals!E169</f>
        <v>56</v>
      </c>
      <c r="F100" s="1">
        <f>[1]Historicals!F169</f>
        <v>50</v>
      </c>
      <c r="G100" s="1">
        <f>[1]Historicals!G169</f>
        <v>44</v>
      </c>
      <c r="H100" s="1">
        <f>[1]Historicals!H169</f>
        <v>46</v>
      </c>
      <c r="I100" s="1">
        <f>[1]Historicals!I169</f>
        <v>41</v>
      </c>
      <c r="J100" s="1">
        <f>+J110*J103</f>
        <v>41</v>
      </c>
      <c r="K100" s="1">
        <f t="shared" ref="K100:N100" si="131">+K110*K103</f>
        <v>41</v>
      </c>
      <c r="L100" s="1">
        <f t="shared" si="131"/>
        <v>41</v>
      </c>
      <c r="M100" s="1">
        <f t="shared" si="131"/>
        <v>41</v>
      </c>
      <c r="N100" s="1">
        <f t="shared" si="131"/>
        <v>41</v>
      </c>
    </row>
    <row r="101" spans="1:14" x14ac:dyDescent="0.3">
      <c r="A101" s="45" t="s">
        <v>128</v>
      </c>
      <c r="B101" s="46" t="str">
        <f>+IFERROR(B100/A100-1,"nm")</f>
        <v>nm</v>
      </c>
      <c r="C101" s="46">
        <f t="shared" ref="C101:N101" si="132">+IFERROR(C100/B100-1,"nm")</f>
        <v>4.3478260869565188E-2</v>
      </c>
      <c r="D101" s="46">
        <f t="shared" si="132"/>
        <v>0.125</v>
      </c>
      <c r="E101" s="46">
        <f t="shared" si="132"/>
        <v>3.7037037037036979E-2</v>
      </c>
      <c r="F101" s="46">
        <f t="shared" si="132"/>
        <v>-0.1071428571428571</v>
      </c>
      <c r="G101" s="46">
        <f t="shared" si="132"/>
        <v>-0.12</v>
      </c>
      <c r="H101" s="46">
        <f t="shared" si="132"/>
        <v>4.5454545454545414E-2</v>
      </c>
      <c r="I101" s="46">
        <f t="shared" si="132"/>
        <v>-0.10869565217391308</v>
      </c>
      <c r="J101" s="46">
        <f t="shared" si="132"/>
        <v>0</v>
      </c>
      <c r="K101" s="46">
        <f t="shared" si="132"/>
        <v>0</v>
      </c>
      <c r="L101" s="46">
        <f t="shared" si="132"/>
        <v>0</v>
      </c>
      <c r="M101" s="46">
        <f t="shared" si="132"/>
        <v>0</v>
      </c>
      <c r="N101" s="46">
        <f t="shared" si="132"/>
        <v>0</v>
      </c>
    </row>
    <row r="102" spans="1:14" x14ac:dyDescent="0.3">
      <c r="A102" s="45" t="s">
        <v>132</v>
      </c>
      <c r="B102" s="30">
        <f>+IFERROR(B100/B$83,"nm")</f>
        <v>1.4998369742419302E-2</v>
      </c>
      <c r="C102" s="30">
        <f t="shared" ref="C102:N102" si="133">+IFERROR(C100/C$83,"nm")</f>
        <v>1.2681638044914135E-2</v>
      </c>
      <c r="D102" s="30">
        <f t="shared" si="133"/>
        <v>1.2744866650932263E-2</v>
      </c>
      <c r="E102" s="30">
        <f t="shared" si="133"/>
        <v>1.090767432800935E-2</v>
      </c>
      <c r="F102" s="30">
        <f t="shared" si="133"/>
        <v>8.0541237113402053E-3</v>
      </c>
      <c r="G102" s="30">
        <f t="shared" si="133"/>
        <v>6.5878125467884411E-3</v>
      </c>
      <c r="H102" s="30">
        <f t="shared" si="133"/>
        <v>5.5488540410132689E-3</v>
      </c>
      <c r="I102" s="30">
        <f t="shared" si="133"/>
        <v>5.4326222340002651E-3</v>
      </c>
      <c r="J102" s="30">
        <f t="shared" si="133"/>
        <v>5.4326222340002651E-3</v>
      </c>
      <c r="K102" s="30">
        <f t="shared" si="133"/>
        <v>5.4326222340002651E-3</v>
      </c>
      <c r="L102" s="30">
        <f t="shared" si="133"/>
        <v>5.4326222340002651E-3</v>
      </c>
      <c r="M102" s="30">
        <f t="shared" si="133"/>
        <v>5.4326222340002651E-3</v>
      </c>
      <c r="N102" s="30">
        <f t="shared" si="133"/>
        <v>5.4326222340002651E-3</v>
      </c>
    </row>
    <row r="103" spans="1:14" x14ac:dyDescent="0.3">
      <c r="A103" s="45" t="s">
        <v>139</v>
      </c>
      <c r="B103" s="30">
        <f>+IFERROR(B100/B$110,"nm")</f>
        <v>0.18110236220472442</v>
      </c>
      <c r="C103" s="30">
        <f>+IFERROR(C100/C$110,"nm")</f>
        <v>0.20512820512820512</v>
      </c>
      <c r="D103" s="30">
        <f>+IFERROR(D100/D$110,"nm")</f>
        <v>0.24</v>
      </c>
      <c r="E103" s="30">
        <f t="shared" ref="E103:I103" si="134">+IFERROR(E100/E$110,"nm")</f>
        <v>0.21875</v>
      </c>
      <c r="F103" s="30">
        <f t="shared" si="134"/>
        <v>0.2109704641350211</v>
      </c>
      <c r="G103" s="30">
        <f t="shared" si="134"/>
        <v>0.20560747663551401</v>
      </c>
      <c r="H103" s="30">
        <f t="shared" si="134"/>
        <v>0.15972222222222221</v>
      </c>
      <c r="I103" s="30">
        <f t="shared" si="134"/>
        <v>0.13531353135313531</v>
      </c>
      <c r="J103" s="74">
        <f>+I103</f>
        <v>0.13531353135313531</v>
      </c>
      <c r="K103" s="74">
        <f t="shared" ref="K103:N103" si="135">+J103</f>
        <v>0.13531353135313531</v>
      </c>
      <c r="L103" s="74">
        <f t="shared" si="135"/>
        <v>0.13531353135313531</v>
      </c>
      <c r="M103" s="74">
        <f t="shared" si="135"/>
        <v>0.13531353135313531</v>
      </c>
      <c r="N103" s="74">
        <f t="shared" si="135"/>
        <v>0.13531353135313531</v>
      </c>
    </row>
    <row r="104" spans="1:14" x14ac:dyDescent="0.3">
      <c r="A104" s="9" t="s">
        <v>133</v>
      </c>
      <c r="B104" s="69">
        <f>[1]Historicals!B136</f>
        <v>993</v>
      </c>
      <c r="C104" s="69">
        <f>[1]Historicals!C136</f>
        <v>1372</v>
      </c>
      <c r="D104" s="69">
        <f>[1]Historicals!D136</f>
        <v>1507</v>
      </c>
      <c r="E104" s="69">
        <f>[1]Historicals!E136</f>
        <v>1807</v>
      </c>
      <c r="F104" s="69">
        <f>[1]Historicals!F136</f>
        <v>2376</v>
      </c>
      <c r="G104" s="69">
        <f>[1]Historicals!G136</f>
        <v>2490</v>
      </c>
      <c r="H104" s="69">
        <f>[1]Historicals!H136</f>
        <v>3243</v>
      </c>
      <c r="I104" s="69">
        <f>[1]Historicals!I136</f>
        <v>2365</v>
      </c>
      <c r="J104" s="1">
        <f>+J83*J106</f>
        <v>2365</v>
      </c>
      <c r="K104" s="1">
        <f t="shared" ref="K104:N104" si="136">+K83*K106</f>
        <v>2365</v>
      </c>
      <c r="L104" s="1">
        <f t="shared" si="136"/>
        <v>2365</v>
      </c>
      <c r="M104" s="1">
        <f t="shared" si="136"/>
        <v>2365</v>
      </c>
      <c r="N104" s="1">
        <f t="shared" si="136"/>
        <v>2365</v>
      </c>
    </row>
    <row r="105" spans="1:14" x14ac:dyDescent="0.3">
      <c r="A105" s="45" t="s">
        <v>128</v>
      </c>
      <c r="B105" s="46" t="str">
        <f>+IFERROR(B104/A104-1,"nm")</f>
        <v>nm</v>
      </c>
      <c r="C105" s="46">
        <f t="shared" ref="C105:N105" si="137">+IFERROR(C104/B104-1,"nm")</f>
        <v>0.38167170191339372</v>
      </c>
      <c r="D105" s="46">
        <f t="shared" si="137"/>
        <v>9.8396501457725938E-2</v>
      </c>
      <c r="E105" s="46">
        <f t="shared" si="137"/>
        <v>0.19907100199071004</v>
      </c>
      <c r="F105" s="46">
        <f t="shared" si="137"/>
        <v>0.31488655229662421</v>
      </c>
      <c r="G105" s="46">
        <f t="shared" si="137"/>
        <v>4.7979797979798011E-2</v>
      </c>
      <c r="H105" s="46">
        <f t="shared" si="137"/>
        <v>0.30240963855421676</v>
      </c>
      <c r="I105" s="46">
        <f t="shared" si="137"/>
        <v>-0.27073697193956214</v>
      </c>
      <c r="J105" s="46">
        <f t="shared" si="137"/>
        <v>0</v>
      </c>
      <c r="K105" s="46">
        <f t="shared" si="137"/>
        <v>0</v>
      </c>
      <c r="L105" s="46">
        <f t="shared" si="137"/>
        <v>0</v>
      </c>
      <c r="M105" s="46">
        <f t="shared" si="137"/>
        <v>0</v>
      </c>
      <c r="N105" s="46">
        <f t="shared" si="137"/>
        <v>0</v>
      </c>
    </row>
    <row r="106" spans="1:14" x14ac:dyDescent="0.3">
      <c r="A106" s="45" t="s">
        <v>130</v>
      </c>
      <c r="B106" s="30">
        <f>+IFERROR(B104/B$83,"nm")</f>
        <v>0.3237691555265732</v>
      </c>
      <c r="C106" s="30">
        <f t="shared" ref="C106:I106" si="138">+IFERROR(C104/C$83,"nm")</f>
        <v>0.36248348745046233</v>
      </c>
      <c r="D106" s="30">
        <f t="shared" si="138"/>
        <v>0.35567618598064671</v>
      </c>
      <c r="E106" s="30">
        <f t="shared" si="138"/>
        <v>0.35196727697701596</v>
      </c>
      <c r="F106" s="30">
        <f t="shared" si="138"/>
        <v>0.38273195876288657</v>
      </c>
      <c r="G106" s="30">
        <f t="shared" si="138"/>
        <v>0.37281030094325496</v>
      </c>
      <c r="H106" s="30">
        <f t="shared" si="138"/>
        <v>0.39119420989143544</v>
      </c>
      <c r="I106" s="30">
        <f t="shared" si="138"/>
        <v>0.31336955081489332</v>
      </c>
      <c r="J106" s="74">
        <f>+I106</f>
        <v>0.31336955081489332</v>
      </c>
      <c r="K106" s="74">
        <f t="shared" ref="K106:N106" si="139">+J106</f>
        <v>0.31336955081489332</v>
      </c>
      <c r="L106" s="74">
        <f t="shared" si="139"/>
        <v>0.31336955081489332</v>
      </c>
      <c r="M106" s="74">
        <f t="shared" si="139"/>
        <v>0.31336955081489332</v>
      </c>
      <c r="N106" s="74">
        <f t="shared" si="139"/>
        <v>0.31336955081489332</v>
      </c>
    </row>
    <row r="107" spans="1:14" x14ac:dyDescent="0.3">
      <c r="A107" s="9" t="s">
        <v>134</v>
      </c>
      <c r="B107" s="1">
        <f>[1]Historicals!B158</f>
        <v>69</v>
      </c>
      <c r="C107" s="1">
        <f>[1]Historicals!C158</f>
        <v>44</v>
      </c>
      <c r="D107" s="1">
        <f>[1]Historicals!D158</f>
        <v>51</v>
      </c>
      <c r="E107" s="1">
        <f>[1]Historicals!E158</f>
        <v>76</v>
      </c>
      <c r="F107" s="1">
        <f>[1]Historicals!F158</f>
        <v>49</v>
      </c>
      <c r="G107" s="1">
        <f>[1]Historicals!G158</f>
        <v>28</v>
      </c>
      <c r="H107" s="1">
        <f>[1]Historicals!H158</f>
        <v>94</v>
      </c>
      <c r="I107" s="1">
        <f>[1]Historicals!I158</f>
        <v>78</v>
      </c>
      <c r="J107" s="1">
        <f>+J83*J109</f>
        <v>78</v>
      </c>
      <c r="K107" s="1">
        <f t="shared" ref="K107:N107" si="140">+K83*K109</f>
        <v>78</v>
      </c>
      <c r="L107" s="1">
        <f t="shared" si="140"/>
        <v>78</v>
      </c>
      <c r="M107" s="1">
        <f t="shared" si="140"/>
        <v>78</v>
      </c>
      <c r="N107" s="1">
        <f t="shared" si="140"/>
        <v>78</v>
      </c>
    </row>
    <row r="108" spans="1:14" x14ac:dyDescent="0.3">
      <c r="A108" s="45" t="s">
        <v>128</v>
      </c>
      <c r="B108" s="46" t="str">
        <f>+IFERROR(B107/A107-1,"nm")</f>
        <v>nm</v>
      </c>
      <c r="C108" s="46">
        <f t="shared" ref="C108:N108" si="141">+IFERROR(C107/B107-1,"nm")</f>
        <v>-0.3623188405797102</v>
      </c>
      <c r="D108" s="46">
        <f t="shared" si="141"/>
        <v>0.15909090909090917</v>
      </c>
      <c r="E108" s="46">
        <f t="shared" si="141"/>
        <v>0.49019607843137258</v>
      </c>
      <c r="F108" s="46">
        <f t="shared" si="141"/>
        <v>-0.35526315789473684</v>
      </c>
      <c r="G108" s="46">
        <f t="shared" si="141"/>
        <v>-0.4285714285714286</v>
      </c>
      <c r="H108" s="46">
        <f t="shared" si="141"/>
        <v>2.3571428571428572</v>
      </c>
      <c r="I108" s="46">
        <f t="shared" si="141"/>
        <v>-0.17021276595744683</v>
      </c>
      <c r="J108" s="46">
        <f t="shared" si="141"/>
        <v>0</v>
      </c>
      <c r="K108" s="46">
        <f t="shared" si="141"/>
        <v>0</v>
      </c>
      <c r="L108" s="46">
        <f t="shared" si="141"/>
        <v>0</v>
      </c>
      <c r="M108" s="46">
        <f t="shared" si="141"/>
        <v>0</v>
      </c>
      <c r="N108" s="46">
        <f t="shared" si="141"/>
        <v>0</v>
      </c>
    </row>
    <row r="109" spans="1:14" x14ac:dyDescent="0.3">
      <c r="A109" s="45" t="s">
        <v>132</v>
      </c>
      <c r="B109" s="30">
        <f>+IFERROR(B107/B$83,"nm")</f>
        <v>2.2497554613628953E-2</v>
      </c>
      <c r="C109" s="30">
        <f t="shared" ref="C109:I109" si="142">+IFERROR(C107/C$83,"nm")</f>
        <v>1.1624834874504624E-2</v>
      </c>
      <c r="D109" s="30">
        <f t="shared" si="142"/>
        <v>1.2036818503658248E-2</v>
      </c>
      <c r="E109" s="30">
        <f t="shared" si="142"/>
        <v>1.4803272302298403E-2</v>
      </c>
      <c r="F109" s="30">
        <f t="shared" si="142"/>
        <v>7.8930412371134018E-3</v>
      </c>
      <c r="G109" s="30">
        <f t="shared" si="142"/>
        <v>4.1922443479562805E-3</v>
      </c>
      <c r="H109" s="30">
        <f>+IFERROR(H107/H$83,"nm")</f>
        <v>1.1338962605548853E-2</v>
      </c>
      <c r="I109" s="30">
        <f t="shared" si="142"/>
        <v>1.0335232542732211E-2</v>
      </c>
      <c r="J109" s="74">
        <f>+I109</f>
        <v>1.0335232542732211E-2</v>
      </c>
      <c r="K109" s="74">
        <f t="shared" ref="K109:N109" si="143">+J109</f>
        <v>1.0335232542732211E-2</v>
      </c>
      <c r="L109" s="74">
        <f t="shared" si="143"/>
        <v>1.0335232542732211E-2</v>
      </c>
      <c r="M109" s="74">
        <f t="shared" si="143"/>
        <v>1.0335232542732211E-2</v>
      </c>
      <c r="N109" s="74">
        <f t="shared" si="143"/>
        <v>1.0335232542732211E-2</v>
      </c>
    </row>
    <row r="110" spans="1:14" x14ac:dyDescent="0.3">
      <c r="A110" s="9" t="s">
        <v>140</v>
      </c>
      <c r="B110" s="9">
        <f>[1]Historicals!B147</f>
        <v>254</v>
      </c>
      <c r="C110" s="9">
        <f>[1]Historicals!C147</f>
        <v>234</v>
      </c>
      <c r="D110" s="9">
        <f>[1]Historicals!D147</f>
        <v>225</v>
      </c>
      <c r="E110" s="9">
        <f>[1]Historicals!E147</f>
        <v>256</v>
      </c>
      <c r="F110" s="9">
        <f>[1]Historicals!F147</f>
        <v>237</v>
      </c>
      <c r="G110" s="9">
        <f>[1]Historicals!G147</f>
        <v>214</v>
      </c>
      <c r="H110" s="9">
        <f>[1]Historicals!H147</f>
        <v>288</v>
      </c>
      <c r="I110" s="9">
        <f>[1]Historicals!I147</f>
        <v>303</v>
      </c>
      <c r="J110" s="1">
        <f>+J83*J112</f>
        <v>303</v>
      </c>
      <c r="K110" s="1">
        <f t="shared" ref="K110:N110" si="144">+K83*K112</f>
        <v>303</v>
      </c>
      <c r="L110" s="1">
        <f t="shared" si="144"/>
        <v>303</v>
      </c>
      <c r="M110" s="1">
        <f t="shared" si="144"/>
        <v>303</v>
      </c>
      <c r="N110" s="1">
        <f t="shared" si="144"/>
        <v>303</v>
      </c>
    </row>
    <row r="111" spans="1:14" x14ac:dyDescent="0.3">
      <c r="A111" s="45" t="s">
        <v>128</v>
      </c>
      <c r="B111" s="46" t="str">
        <f t="shared" ref="B111:H111" si="145">+IFERROR(B110/A110-1,"nm")</f>
        <v>nm</v>
      </c>
      <c r="C111" s="46">
        <f t="shared" si="145"/>
        <v>-7.8740157480314932E-2</v>
      </c>
      <c r="D111" s="46">
        <f t="shared" si="145"/>
        <v>-3.8461538461538436E-2</v>
      </c>
      <c r="E111" s="46">
        <f t="shared" si="145"/>
        <v>0.13777777777777778</v>
      </c>
      <c r="F111" s="46">
        <f t="shared" si="145"/>
        <v>-7.421875E-2</v>
      </c>
      <c r="G111" s="46">
        <f t="shared" si="145"/>
        <v>-9.7046413502109741E-2</v>
      </c>
      <c r="H111" s="46">
        <f t="shared" si="145"/>
        <v>0.34579439252336441</v>
      </c>
      <c r="I111" s="46">
        <f>+IFERROR(I110/H110-1,"nm")</f>
        <v>5.2083333333333259E-2</v>
      </c>
      <c r="J111" s="46">
        <f>+IFERROR(J110/I110-1,"nm")</f>
        <v>0</v>
      </c>
      <c r="K111" s="46">
        <f t="shared" ref="K111:N111" si="146">+IFERROR(K110/J110-1,"nm")</f>
        <v>0</v>
      </c>
      <c r="L111" s="46">
        <f t="shared" si="146"/>
        <v>0</v>
      </c>
      <c r="M111" s="46">
        <f t="shared" si="146"/>
        <v>0</v>
      </c>
      <c r="N111" s="46">
        <f t="shared" si="146"/>
        <v>0</v>
      </c>
    </row>
    <row r="112" spans="1:14" x14ac:dyDescent="0.3">
      <c r="A112" s="45" t="s">
        <v>132</v>
      </c>
      <c r="B112" s="46">
        <f>+IFERROR(B110/B$83,"nm")</f>
        <v>8.2817085099445714E-2</v>
      </c>
      <c r="C112" s="46">
        <f t="shared" ref="C112:I112" si="147">+IFERROR(C110/C$83,"nm")</f>
        <v>6.1822985468956405E-2</v>
      </c>
      <c r="D112" s="46">
        <f t="shared" si="147"/>
        <v>5.31036110455511E-2</v>
      </c>
      <c r="E112" s="46">
        <f t="shared" si="147"/>
        <v>4.9863654070899883E-2</v>
      </c>
      <c r="F112" s="46">
        <f t="shared" si="147"/>
        <v>3.817654639175258E-2</v>
      </c>
      <c r="G112" s="46">
        <f t="shared" si="147"/>
        <v>3.2040724659380147E-2</v>
      </c>
      <c r="H112" s="46">
        <f t="shared" si="147"/>
        <v>3.4740651387213509E-2</v>
      </c>
      <c r="I112" s="46">
        <f t="shared" si="147"/>
        <v>4.0148403339075128E-2</v>
      </c>
      <c r="J112" s="74">
        <f>+I112</f>
        <v>4.0148403339075128E-2</v>
      </c>
      <c r="K112" s="74">
        <f t="shared" ref="K112:N112" si="148">+J112</f>
        <v>4.0148403339075128E-2</v>
      </c>
      <c r="L112" s="74">
        <f t="shared" si="148"/>
        <v>4.0148403339075128E-2</v>
      </c>
      <c r="M112" s="74">
        <f t="shared" si="148"/>
        <v>4.0148403339075128E-2</v>
      </c>
      <c r="N112" s="74">
        <f t="shared" si="148"/>
        <v>4.0148403339075128E-2</v>
      </c>
    </row>
    <row r="113" spans="1:14" x14ac:dyDescent="0.3">
      <c r="A113" s="42" t="str">
        <f>+[1]Historicals!A123</f>
        <v>Asia Pacific &amp; Latin America</v>
      </c>
      <c r="B113" s="42"/>
      <c r="C113" s="42"/>
      <c r="D113" s="42"/>
      <c r="E113" s="42"/>
      <c r="F113" s="42"/>
      <c r="G113" s="42"/>
      <c r="H113" s="42"/>
      <c r="I113" s="42"/>
      <c r="J113" s="75"/>
      <c r="K113" s="75"/>
      <c r="L113" s="75"/>
      <c r="M113" s="75"/>
      <c r="N113" s="75"/>
    </row>
    <row r="114" spans="1:14" x14ac:dyDescent="0.3">
      <c r="A114" s="9" t="s">
        <v>135</v>
      </c>
      <c r="B114" s="69">
        <f t="shared" ref="B114:I114" si="149">+B116+B120+B124</f>
        <v>4653</v>
      </c>
      <c r="C114" s="69">
        <f t="shared" si="149"/>
        <v>4317</v>
      </c>
      <c r="D114" s="69">
        <f t="shared" si="149"/>
        <v>4737</v>
      </c>
      <c r="E114" s="69">
        <f t="shared" si="149"/>
        <v>5166</v>
      </c>
      <c r="F114" s="69">
        <f t="shared" si="149"/>
        <v>5254</v>
      </c>
      <c r="G114" s="69">
        <f t="shared" si="149"/>
        <v>5028</v>
      </c>
      <c r="H114" s="69">
        <f t="shared" si="149"/>
        <v>5343</v>
      </c>
      <c r="I114" s="69">
        <f t="shared" si="149"/>
        <v>5955</v>
      </c>
      <c r="J114" s="69">
        <f>+SUM(J116+J120+J124)</f>
        <v>5955</v>
      </c>
      <c r="K114" s="69">
        <f t="shared" ref="K114:N114" si="150">+SUM(K116+K120+K124)</f>
        <v>5955</v>
      </c>
      <c r="L114" s="69">
        <f t="shared" si="150"/>
        <v>5955</v>
      </c>
      <c r="M114" s="69">
        <f t="shared" si="150"/>
        <v>5955</v>
      </c>
      <c r="N114" s="69">
        <f t="shared" si="150"/>
        <v>5955</v>
      </c>
    </row>
    <row r="115" spans="1:14" x14ac:dyDescent="0.3">
      <c r="A115" s="43" t="s">
        <v>128</v>
      </c>
      <c r="B115" s="46" t="str">
        <f>+IFERROR(B114/A114-1,"nm")</f>
        <v>nm</v>
      </c>
      <c r="C115" s="46">
        <f t="shared" ref="C115:N115" si="151">+IFERROR(C114/B114-1,"nm")</f>
        <v>-7.2211476466795599E-2</v>
      </c>
      <c r="D115" s="46">
        <f t="shared" si="151"/>
        <v>9.7289784572619942E-2</v>
      </c>
      <c r="E115" s="46">
        <f t="shared" si="151"/>
        <v>9.0563647878403986E-2</v>
      </c>
      <c r="F115" s="46">
        <f t="shared" si="151"/>
        <v>1.7034456058846237E-2</v>
      </c>
      <c r="G115" s="46">
        <f t="shared" si="151"/>
        <v>-4.3014845831747195E-2</v>
      </c>
      <c r="H115" s="46">
        <f t="shared" si="151"/>
        <v>6.2649164677804237E-2</v>
      </c>
      <c r="I115" s="46">
        <f t="shared" si="151"/>
        <v>0.11454239191465465</v>
      </c>
      <c r="J115" s="71">
        <f t="shared" si="151"/>
        <v>0</v>
      </c>
      <c r="K115" s="71">
        <f t="shared" si="151"/>
        <v>0</v>
      </c>
      <c r="L115" s="71">
        <f t="shared" si="151"/>
        <v>0</v>
      </c>
      <c r="M115" s="71">
        <f t="shared" si="151"/>
        <v>0</v>
      </c>
      <c r="N115" s="71">
        <f t="shared" si="151"/>
        <v>0</v>
      </c>
    </row>
    <row r="116" spans="1:14" x14ac:dyDescent="0.3">
      <c r="A116" s="44" t="s">
        <v>113</v>
      </c>
      <c r="B116" s="8">
        <f>[1]Historicals!B124</f>
        <v>3093</v>
      </c>
      <c r="C116" s="8">
        <f>[1]Historicals!C124</f>
        <v>2930</v>
      </c>
      <c r="D116" s="8">
        <f>[1]Historicals!D124</f>
        <v>3285</v>
      </c>
      <c r="E116" s="8">
        <f>[1]Historicals!E124</f>
        <v>3575</v>
      </c>
      <c r="F116" s="8">
        <f>[1]Historicals!F124</f>
        <v>3622</v>
      </c>
      <c r="G116" s="8">
        <f>[1]Historicals!G124</f>
        <v>3449</v>
      </c>
      <c r="H116" s="8">
        <f>[1]Historicals!H124</f>
        <v>3659</v>
      </c>
      <c r="I116" s="8">
        <f>[1]Historicals!I124</f>
        <v>4111</v>
      </c>
      <c r="J116" s="3">
        <f>+I116*(1+J117)</f>
        <v>4111</v>
      </c>
      <c r="K116" s="3">
        <f t="shared" ref="K116:N116" si="152">+J116*(1+K117)</f>
        <v>4111</v>
      </c>
      <c r="L116" s="3">
        <f t="shared" si="152"/>
        <v>4111</v>
      </c>
      <c r="M116" s="3">
        <f t="shared" si="152"/>
        <v>4111</v>
      </c>
      <c r="N116" s="3">
        <f t="shared" si="152"/>
        <v>4111</v>
      </c>
    </row>
    <row r="117" spans="1:14" x14ac:dyDescent="0.3">
      <c r="A117" s="43" t="s">
        <v>128</v>
      </c>
      <c r="B117" s="46" t="str">
        <f>+IFERROR(B116/A116-1,"nm")</f>
        <v>nm</v>
      </c>
      <c r="C117" s="46">
        <f t="shared" ref="C117:I117" si="153">+IFERROR(C116/B116-1,"nm")</f>
        <v>-5.269964435822827E-2</v>
      </c>
      <c r="D117" s="46">
        <f t="shared" si="153"/>
        <v>0.12116040955631391</v>
      </c>
      <c r="E117" s="46">
        <f t="shared" si="153"/>
        <v>8.8280060882800715E-2</v>
      </c>
      <c r="F117" s="46">
        <f t="shared" si="153"/>
        <v>1.3146853146853044E-2</v>
      </c>
      <c r="G117" s="46">
        <f t="shared" si="153"/>
        <v>-4.7763666482606326E-2</v>
      </c>
      <c r="H117" s="46">
        <f t="shared" si="153"/>
        <v>6.0887213685126174E-2</v>
      </c>
      <c r="I117" s="46">
        <f t="shared" si="153"/>
        <v>0.12353101940420874</v>
      </c>
      <c r="J117" s="72">
        <f>+J118+J119</f>
        <v>0</v>
      </c>
      <c r="K117" s="72">
        <f t="shared" ref="K117:N117" si="154">+K118+K119</f>
        <v>0</v>
      </c>
      <c r="L117" s="72">
        <f t="shared" si="154"/>
        <v>0</v>
      </c>
      <c r="M117" s="72">
        <f t="shared" si="154"/>
        <v>0</v>
      </c>
      <c r="N117" s="72">
        <f t="shared" si="154"/>
        <v>0</v>
      </c>
    </row>
    <row r="118" spans="1:14" x14ac:dyDescent="0.3">
      <c r="A118" s="43" t="s">
        <v>136</v>
      </c>
      <c r="B118" s="30">
        <f>Historicals!B192</f>
        <v>0.16</v>
      </c>
      <c r="C118" s="30">
        <f>Historicals!C192</f>
        <v>0.24000000000000002</v>
      </c>
      <c r="D118" s="30">
        <f>Historicals!D192</f>
        <v>0.16</v>
      </c>
      <c r="E118" s="30">
        <f>Historicals!E192</f>
        <v>0.09</v>
      </c>
      <c r="F118" s="30">
        <f>Historicals!F192</f>
        <v>0.12</v>
      </c>
      <c r="G118" s="30">
        <f>Historicals!G192</f>
        <v>0</v>
      </c>
      <c r="H118" s="30">
        <f>Historicals!H192</f>
        <v>0.08</v>
      </c>
      <c r="I118" s="30">
        <f>Historicals!I192</f>
        <v>0.17</v>
      </c>
      <c r="J118" s="73">
        <v>0</v>
      </c>
      <c r="K118" s="73">
        <v>0</v>
      </c>
      <c r="L118" s="73">
        <v>0</v>
      </c>
      <c r="M118" s="73">
        <v>0</v>
      </c>
      <c r="N118" s="73">
        <v>0</v>
      </c>
    </row>
    <row r="119" spans="1:14" x14ac:dyDescent="0.3">
      <c r="A119" s="43" t="s">
        <v>137</v>
      </c>
      <c r="B119" s="46" t="str">
        <f>+IFERROR(B117-B118,"nm")</f>
        <v>nm</v>
      </c>
      <c r="C119" s="46">
        <f t="shared" ref="C119:I119" si="155">+IFERROR(C117-C118,"nm")</f>
        <v>-0.29269964435822826</v>
      </c>
      <c r="D119" s="46">
        <f t="shared" si="155"/>
        <v>-3.8839590443686095E-2</v>
      </c>
      <c r="E119" s="46">
        <f t="shared" si="155"/>
        <v>-1.7199391171992817E-3</v>
      </c>
      <c r="F119" s="46">
        <f t="shared" si="155"/>
        <v>-0.10685314685314695</v>
      </c>
      <c r="G119" s="46">
        <f t="shared" si="155"/>
        <v>-4.7763666482606326E-2</v>
      </c>
      <c r="H119" s="46">
        <f t="shared" si="155"/>
        <v>-1.9112786314873828E-2</v>
      </c>
      <c r="I119" s="46">
        <f t="shared" si="155"/>
        <v>-4.646898059579127E-2</v>
      </c>
      <c r="J119" s="73">
        <v>0</v>
      </c>
      <c r="K119" s="73">
        <v>0</v>
      </c>
      <c r="L119" s="73">
        <v>0</v>
      </c>
      <c r="M119" s="73">
        <v>0</v>
      </c>
      <c r="N119" s="73">
        <v>0</v>
      </c>
    </row>
    <row r="120" spans="1:14" x14ac:dyDescent="0.3">
      <c r="A120" s="44" t="s">
        <v>114</v>
      </c>
      <c r="B120" s="8">
        <f>[1]Historicals!B125</f>
        <v>1251</v>
      </c>
      <c r="C120" s="8">
        <f>[1]Historicals!C125</f>
        <v>1117</v>
      </c>
      <c r="D120" s="8">
        <f>[1]Historicals!D125</f>
        <v>1185</v>
      </c>
      <c r="E120" s="8">
        <f>[1]Historicals!E125</f>
        <v>1347</v>
      </c>
      <c r="F120" s="8">
        <f>[1]Historicals!F125</f>
        <v>1395</v>
      </c>
      <c r="G120" s="8">
        <f>[1]Historicals!G125</f>
        <v>1365</v>
      </c>
      <c r="H120" s="8">
        <f>[1]Historicals!H125</f>
        <v>1494</v>
      </c>
      <c r="I120" s="8">
        <f>[1]Historicals!I125</f>
        <v>1610</v>
      </c>
      <c r="J120" s="3">
        <f>+I120*(1+J121)</f>
        <v>1610</v>
      </c>
      <c r="K120" s="3">
        <f t="shared" ref="K120:N120" si="156">+J120*(1+K121)</f>
        <v>1610</v>
      </c>
      <c r="L120" s="3">
        <f t="shared" si="156"/>
        <v>1610</v>
      </c>
      <c r="M120" s="3">
        <f t="shared" si="156"/>
        <v>1610</v>
      </c>
      <c r="N120" s="3">
        <f t="shared" si="156"/>
        <v>1610</v>
      </c>
    </row>
    <row r="121" spans="1:14" x14ac:dyDescent="0.3">
      <c r="A121" s="43" t="s">
        <v>128</v>
      </c>
      <c r="B121" s="46" t="str">
        <f>+IFERROR(B120/A120-1,"nm")</f>
        <v>nm</v>
      </c>
      <c r="C121" s="46">
        <f t="shared" ref="C121:I121" si="157">+IFERROR(C120/B120-1,"nm")</f>
        <v>-0.10711430855315751</v>
      </c>
      <c r="D121" s="46">
        <f t="shared" si="157"/>
        <v>6.0877350044762801E-2</v>
      </c>
      <c r="E121" s="46">
        <f t="shared" si="157"/>
        <v>0.13670886075949373</v>
      </c>
      <c r="F121" s="46">
        <f t="shared" si="157"/>
        <v>3.563474387527843E-2</v>
      </c>
      <c r="G121" s="46">
        <f t="shared" si="157"/>
        <v>-2.1505376344086002E-2</v>
      </c>
      <c r="H121" s="46">
        <f t="shared" si="157"/>
        <v>9.4505494505494614E-2</v>
      </c>
      <c r="I121" s="46">
        <f t="shared" si="157"/>
        <v>7.7643908969210251E-2</v>
      </c>
      <c r="J121" s="72">
        <f>+J122+J123</f>
        <v>0</v>
      </c>
      <c r="K121" s="72">
        <f t="shared" ref="K121:N121" si="158">+K122+K123</f>
        <v>0</v>
      </c>
      <c r="L121" s="72">
        <f t="shared" si="158"/>
        <v>0</v>
      </c>
      <c r="M121" s="72">
        <f t="shared" si="158"/>
        <v>0</v>
      </c>
      <c r="N121" s="72">
        <f t="shared" si="158"/>
        <v>0</v>
      </c>
    </row>
    <row r="122" spans="1:14" x14ac:dyDescent="0.3">
      <c r="A122" s="43" t="s">
        <v>136</v>
      </c>
      <c r="B122" s="30">
        <f>Historicals!B193</f>
        <v>-1.4999999999999999E-2</v>
      </c>
      <c r="C122" s="30">
        <f>Historicals!C193</f>
        <v>0.08</v>
      </c>
      <c r="D122" s="30">
        <f>Historicals!D193</f>
        <v>0.09</v>
      </c>
      <c r="E122" s="30">
        <f>Historicals!E193</f>
        <v>0.15</v>
      </c>
      <c r="F122" s="30">
        <f>Historicals!F193</f>
        <v>0.15</v>
      </c>
      <c r="G122" s="30">
        <f>Historicals!G193</f>
        <v>0.03</v>
      </c>
      <c r="H122" s="30">
        <f>Historicals!H193</f>
        <v>0.1</v>
      </c>
      <c r="I122" s="30">
        <f>Historicals!I193</f>
        <v>0.12</v>
      </c>
      <c r="J122" s="73">
        <v>0</v>
      </c>
      <c r="K122" s="73">
        <v>0</v>
      </c>
      <c r="L122" s="73">
        <v>0</v>
      </c>
      <c r="M122" s="73">
        <v>0</v>
      </c>
      <c r="N122" s="73">
        <v>0</v>
      </c>
    </row>
    <row r="123" spans="1:14" x14ac:dyDescent="0.3">
      <c r="A123" s="43" t="s">
        <v>137</v>
      </c>
      <c r="B123" s="46" t="str">
        <f>+IFERROR(B121-B122,"nm")</f>
        <v>nm</v>
      </c>
      <c r="C123" s="46">
        <f>+IFERROR(C121-C122,"nm")</f>
        <v>-0.18711430855315753</v>
      </c>
      <c r="D123" s="46">
        <f>+IFERROR(D121-D122,"nm")</f>
        <v>-2.9122649955237195E-2</v>
      </c>
      <c r="E123" s="46">
        <f t="shared" ref="E123:I123" si="159">+IFERROR(E121-E122,"nm")</f>
        <v>-1.3291139240506261E-2</v>
      </c>
      <c r="F123" s="46">
        <f t="shared" si="159"/>
        <v>-0.11436525612472156</v>
      </c>
      <c r="G123" s="46">
        <f t="shared" si="159"/>
        <v>-5.1505376344086001E-2</v>
      </c>
      <c r="H123" s="46">
        <f t="shared" si="159"/>
        <v>-5.4945054945053917E-3</v>
      </c>
      <c r="I123" s="46">
        <f t="shared" si="159"/>
        <v>-4.2356091030789744E-2</v>
      </c>
      <c r="J123" s="73">
        <v>0</v>
      </c>
      <c r="K123" s="73">
        <v>0</v>
      </c>
      <c r="L123" s="73">
        <v>0</v>
      </c>
      <c r="M123" s="73">
        <v>0</v>
      </c>
      <c r="N123" s="73">
        <v>0</v>
      </c>
    </row>
    <row r="124" spans="1:14" x14ac:dyDescent="0.3">
      <c r="A124" s="44" t="s">
        <v>115</v>
      </c>
      <c r="B124" s="8">
        <f>[1]Historicals!B126</f>
        <v>309</v>
      </c>
      <c r="C124" s="8">
        <f>[1]Historicals!C126</f>
        <v>270</v>
      </c>
      <c r="D124" s="8">
        <f>[1]Historicals!D126</f>
        <v>267</v>
      </c>
      <c r="E124" s="8">
        <f>[1]Historicals!E126</f>
        <v>244</v>
      </c>
      <c r="F124" s="8">
        <f>[1]Historicals!F126</f>
        <v>237</v>
      </c>
      <c r="G124" s="8">
        <f>[1]Historicals!G126</f>
        <v>214</v>
      </c>
      <c r="H124" s="8">
        <f>[1]Historicals!H126</f>
        <v>190</v>
      </c>
      <c r="I124" s="8">
        <f>[1]Historicals!I126</f>
        <v>234</v>
      </c>
      <c r="J124">
        <f>+I124*(1+J125)</f>
        <v>234</v>
      </c>
      <c r="K124">
        <f t="shared" ref="K124:N124" si="160">+J124*(1+K125)</f>
        <v>234</v>
      </c>
      <c r="L124">
        <f t="shared" si="160"/>
        <v>234</v>
      </c>
      <c r="M124">
        <f t="shared" si="160"/>
        <v>234</v>
      </c>
      <c r="N124">
        <f t="shared" si="160"/>
        <v>234</v>
      </c>
    </row>
    <row r="125" spans="1:14" x14ac:dyDescent="0.3">
      <c r="A125" s="43" t="s">
        <v>128</v>
      </c>
      <c r="B125" s="46" t="str">
        <f>+IFERROR(B124/A124-1,"nm")</f>
        <v>nm</v>
      </c>
      <c r="C125" s="46">
        <f t="shared" ref="C125:I125" si="161">+IFERROR(C124/B124-1,"nm")</f>
        <v>-0.12621359223300976</v>
      </c>
      <c r="D125" s="46">
        <f t="shared" si="161"/>
        <v>-1.1111111111111072E-2</v>
      </c>
      <c r="E125" s="46">
        <f t="shared" si="161"/>
        <v>-8.6142322097378266E-2</v>
      </c>
      <c r="F125" s="46">
        <f t="shared" si="161"/>
        <v>-2.8688524590163911E-2</v>
      </c>
      <c r="G125" s="46">
        <f t="shared" si="161"/>
        <v>-9.7046413502109741E-2</v>
      </c>
      <c r="H125" s="46">
        <f t="shared" si="161"/>
        <v>-0.11214953271028039</v>
      </c>
      <c r="I125" s="46">
        <f t="shared" si="161"/>
        <v>0.23157894736842111</v>
      </c>
      <c r="J125" s="72">
        <f>+J126+J127</f>
        <v>0</v>
      </c>
      <c r="K125" s="72">
        <f t="shared" ref="K125:N125" si="162">+K126+K127</f>
        <v>0</v>
      </c>
      <c r="L125" s="72">
        <f t="shared" si="162"/>
        <v>0</v>
      </c>
      <c r="M125" s="72">
        <f t="shared" si="162"/>
        <v>0</v>
      </c>
      <c r="N125" s="72">
        <f t="shared" si="162"/>
        <v>0</v>
      </c>
    </row>
    <row r="126" spans="1:14" x14ac:dyDescent="0.3">
      <c r="A126" s="43" t="s">
        <v>136</v>
      </c>
      <c r="B126" s="30">
        <f>Historicals!B194</f>
        <v>-4.9999999999999975E-3</v>
      </c>
      <c r="C126" s="30">
        <f>Historicals!C194</f>
        <v>7.0000000000000007E-2</v>
      </c>
      <c r="D126" s="30">
        <f>Historicals!D194</f>
        <v>-0.01</v>
      </c>
      <c r="E126" s="30">
        <f>Historicals!E194</f>
        <v>-0.08</v>
      </c>
      <c r="F126" s="30">
        <f>Historicals!F194</f>
        <v>0.08</v>
      </c>
      <c r="G126" s="30">
        <f>Historicals!G194</f>
        <v>-0.04</v>
      </c>
      <c r="H126" s="30">
        <f>Historicals!H194</f>
        <v>-0.09</v>
      </c>
      <c r="I126" s="30">
        <f>Historicals!I194</f>
        <v>0.28000000000000003</v>
      </c>
      <c r="J126" s="73">
        <v>0</v>
      </c>
      <c r="K126" s="73">
        <v>0</v>
      </c>
      <c r="L126" s="73">
        <v>0</v>
      </c>
      <c r="M126" s="73">
        <v>0</v>
      </c>
      <c r="N126" s="73">
        <v>0</v>
      </c>
    </row>
    <row r="127" spans="1:14" x14ac:dyDescent="0.3">
      <c r="A127" s="43" t="s">
        <v>137</v>
      </c>
      <c r="B127" s="46" t="str">
        <f>+IFERROR(B125-B126,"nm")</f>
        <v>nm</v>
      </c>
      <c r="C127" s="46">
        <f t="shared" ref="C127:I127" si="163">+IFERROR(C125-C126,"nm")</f>
        <v>-0.19621359223300977</v>
      </c>
      <c r="D127" s="46">
        <f t="shared" si="163"/>
        <v>-1.1111111111110714E-3</v>
      </c>
      <c r="E127" s="46">
        <f t="shared" si="163"/>
        <v>-6.1423220973782638E-3</v>
      </c>
      <c r="F127" s="46">
        <f t="shared" si="163"/>
        <v>-0.10868852459016391</v>
      </c>
      <c r="G127" s="46">
        <f t="shared" si="163"/>
        <v>-5.704641350210974E-2</v>
      </c>
      <c r="H127" s="46">
        <f t="shared" si="163"/>
        <v>-2.214953271028039E-2</v>
      </c>
      <c r="I127" s="46">
        <f t="shared" si="163"/>
        <v>-4.842105263157892E-2</v>
      </c>
      <c r="J127" s="73">
        <v>0</v>
      </c>
      <c r="K127" s="73">
        <v>0</v>
      </c>
      <c r="L127" s="73">
        <v>0</v>
      </c>
      <c r="M127" s="73">
        <v>0</v>
      </c>
      <c r="N127" s="73">
        <v>0</v>
      </c>
    </row>
    <row r="128" spans="1:14" x14ac:dyDescent="0.3">
      <c r="A128" s="9" t="s">
        <v>129</v>
      </c>
      <c r="B128" s="69">
        <f>+B135+B131</f>
        <v>967</v>
      </c>
      <c r="C128" s="69">
        <f t="shared" ref="C128:I128" si="164">+C135+C131</f>
        <v>1044</v>
      </c>
      <c r="D128" s="69">
        <f t="shared" si="164"/>
        <v>1034</v>
      </c>
      <c r="E128" s="69">
        <f t="shared" si="164"/>
        <v>1244</v>
      </c>
      <c r="F128" s="69">
        <f t="shared" si="164"/>
        <v>1376</v>
      </c>
      <c r="G128" s="69">
        <f t="shared" si="164"/>
        <v>1230</v>
      </c>
      <c r="H128" s="69">
        <f t="shared" si="164"/>
        <v>1573</v>
      </c>
      <c r="I128" s="69">
        <f t="shared" si="164"/>
        <v>1938</v>
      </c>
      <c r="J128" s="69">
        <f>+J114*J130</f>
        <v>1938</v>
      </c>
      <c r="K128" s="69">
        <f t="shared" ref="K128:N128" si="165">+K114*K130</f>
        <v>1938</v>
      </c>
      <c r="L128" s="69">
        <f t="shared" si="165"/>
        <v>1938</v>
      </c>
      <c r="M128" s="69">
        <f t="shared" si="165"/>
        <v>1938</v>
      </c>
      <c r="N128" s="69">
        <f t="shared" si="165"/>
        <v>1938</v>
      </c>
    </row>
    <row r="129" spans="1:14" x14ac:dyDescent="0.3">
      <c r="A129" s="45" t="s">
        <v>128</v>
      </c>
      <c r="B129" s="46" t="str">
        <f>+IFERROR(B128/A128-1,"nm")</f>
        <v>nm</v>
      </c>
      <c r="C129" s="46">
        <f t="shared" ref="C129:N129" si="166">+IFERROR(C128/B128-1,"nm")</f>
        <v>7.962771458117901E-2</v>
      </c>
      <c r="D129" s="46">
        <f t="shared" si="166"/>
        <v>-9.5785440613026518E-3</v>
      </c>
      <c r="E129" s="46">
        <f t="shared" si="166"/>
        <v>0.20309477756286265</v>
      </c>
      <c r="F129" s="46">
        <f t="shared" si="166"/>
        <v>0.10610932475884249</v>
      </c>
      <c r="G129" s="46">
        <f t="shared" si="166"/>
        <v>-0.10610465116279066</v>
      </c>
      <c r="H129" s="46">
        <f t="shared" si="166"/>
        <v>0.27886178861788613</v>
      </c>
      <c r="I129" s="46">
        <f t="shared" si="166"/>
        <v>0.23204068658614108</v>
      </c>
      <c r="J129" s="46">
        <f t="shared" si="166"/>
        <v>0</v>
      </c>
      <c r="K129" s="46">
        <f t="shared" si="166"/>
        <v>0</v>
      </c>
      <c r="L129" s="46">
        <f t="shared" si="166"/>
        <v>0</v>
      </c>
      <c r="M129" s="46">
        <f t="shared" si="166"/>
        <v>0</v>
      </c>
      <c r="N129" s="46">
        <f t="shared" si="166"/>
        <v>0</v>
      </c>
    </row>
    <row r="130" spans="1:14" x14ac:dyDescent="0.3">
      <c r="A130" s="45" t="s">
        <v>130</v>
      </c>
      <c r="B130" s="30">
        <f>+IFERROR(B128/B$114,"nm")</f>
        <v>0.20782290995056951</v>
      </c>
      <c r="C130" s="30">
        <f t="shared" ref="C130:I130" si="167">+IFERROR(C128/C$114,"nm")</f>
        <v>0.24183460736622656</v>
      </c>
      <c r="D130" s="30">
        <f t="shared" si="167"/>
        <v>0.21828161283512773</v>
      </c>
      <c r="E130" s="30">
        <f t="shared" si="167"/>
        <v>0.2408052651955091</v>
      </c>
      <c r="F130" s="30">
        <f t="shared" si="167"/>
        <v>0.26189569851541683</v>
      </c>
      <c r="G130" s="30">
        <f t="shared" si="167"/>
        <v>0.24463007159904535</v>
      </c>
      <c r="H130" s="30">
        <f t="shared" si="167"/>
        <v>0.2944038929440389</v>
      </c>
      <c r="I130" s="30">
        <f t="shared" si="167"/>
        <v>0.32544080604534004</v>
      </c>
      <c r="J130" s="74">
        <f>+I130</f>
        <v>0.32544080604534004</v>
      </c>
      <c r="K130" s="74">
        <f t="shared" ref="K130:N130" si="168">+J130</f>
        <v>0.32544080604534004</v>
      </c>
      <c r="L130" s="74">
        <f t="shared" si="168"/>
        <v>0.32544080604534004</v>
      </c>
      <c r="M130" s="74">
        <f t="shared" si="168"/>
        <v>0.32544080604534004</v>
      </c>
      <c r="N130" s="74">
        <f t="shared" si="168"/>
        <v>0.32544080604534004</v>
      </c>
    </row>
    <row r="131" spans="1:14" x14ac:dyDescent="0.3">
      <c r="A131" s="9" t="s">
        <v>131</v>
      </c>
      <c r="B131" s="1">
        <f>[1]Historicals!B170</f>
        <v>49</v>
      </c>
      <c r="C131" s="1">
        <f>[1]Historicals!C170</f>
        <v>42</v>
      </c>
      <c r="D131" s="1">
        <f>[1]Historicals!D170</f>
        <v>54</v>
      </c>
      <c r="E131" s="1">
        <f>[1]Historicals!E170</f>
        <v>55</v>
      </c>
      <c r="F131" s="1">
        <f>[1]Historicals!F170</f>
        <v>53</v>
      </c>
      <c r="G131" s="1">
        <f>[1]Historicals!G170</f>
        <v>46</v>
      </c>
      <c r="H131" s="1">
        <f>[1]Historicals!H170</f>
        <v>43</v>
      </c>
      <c r="I131" s="1">
        <f>[1]Historicals!I170</f>
        <v>42</v>
      </c>
      <c r="J131" s="1">
        <f>+J141*J134</f>
        <v>42</v>
      </c>
      <c r="K131" s="1">
        <f t="shared" ref="K131:N131" si="169">+K141*K134</f>
        <v>42</v>
      </c>
      <c r="L131" s="1">
        <f t="shared" si="169"/>
        <v>42</v>
      </c>
      <c r="M131" s="1">
        <f t="shared" si="169"/>
        <v>42</v>
      </c>
      <c r="N131" s="1">
        <f t="shared" si="169"/>
        <v>42</v>
      </c>
    </row>
    <row r="132" spans="1:14" x14ac:dyDescent="0.3">
      <c r="A132" s="45" t="s">
        <v>128</v>
      </c>
      <c r="B132" s="46" t="str">
        <f>+IFERROR(B131/A131-1,"nm")</f>
        <v>nm</v>
      </c>
      <c r="C132" s="46">
        <f t="shared" ref="C132:N132" si="170">+IFERROR(C131/B131-1,"nm")</f>
        <v>-0.1428571428571429</v>
      </c>
      <c r="D132" s="46">
        <f t="shared" si="170"/>
        <v>0.28571428571428581</v>
      </c>
      <c r="E132" s="46">
        <f t="shared" si="170"/>
        <v>1.8518518518518601E-2</v>
      </c>
      <c r="F132" s="46">
        <f t="shared" si="170"/>
        <v>-3.6363636363636376E-2</v>
      </c>
      <c r="G132" s="46">
        <f t="shared" si="170"/>
        <v>-0.13207547169811318</v>
      </c>
      <c r="H132" s="46">
        <f t="shared" si="170"/>
        <v>-6.5217391304347783E-2</v>
      </c>
      <c r="I132" s="46">
        <f t="shared" si="170"/>
        <v>-2.3255813953488413E-2</v>
      </c>
      <c r="J132" s="46">
        <f t="shared" si="170"/>
        <v>0</v>
      </c>
      <c r="K132" s="46">
        <f t="shared" si="170"/>
        <v>0</v>
      </c>
      <c r="L132" s="46">
        <f t="shared" si="170"/>
        <v>0</v>
      </c>
      <c r="M132" s="46">
        <f t="shared" si="170"/>
        <v>0</v>
      </c>
      <c r="N132" s="46">
        <f t="shared" si="170"/>
        <v>0</v>
      </c>
    </row>
    <row r="133" spans="1:14" x14ac:dyDescent="0.3">
      <c r="A133" s="45" t="s">
        <v>132</v>
      </c>
      <c r="B133" s="30">
        <f>+IFERROR(B131/B$114,"nm")</f>
        <v>1.053084031807436E-2</v>
      </c>
      <c r="C133" s="30">
        <f t="shared" ref="C133:I133" si="171">+IFERROR(C131/C$114,"nm")</f>
        <v>9.7289784572619879E-3</v>
      </c>
      <c r="D133" s="30">
        <f t="shared" si="171"/>
        <v>1.1399620012666244E-2</v>
      </c>
      <c r="E133" s="30">
        <f t="shared" si="171"/>
        <v>1.064653503677894E-2</v>
      </c>
      <c r="F133" s="30">
        <f t="shared" si="171"/>
        <v>1.0087552341073468E-2</v>
      </c>
      <c r="G133" s="30">
        <f t="shared" si="171"/>
        <v>9.148766905330152E-3</v>
      </c>
      <c r="H133" s="30">
        <f t="shared" si="171"/>
        <v>8.0479131574022079E-3</v>
      </c>
      <c r="I133" s="30">
        <f t="shared" si="171"/>
        <v>7.0528967254408059E-3</v>
      </c>
      <c r="J133" s="30">
        <f t="shared" ref="J133:N133" si="172">+IFERROR(J131/J$83,"nm")</f>
        <v>5.5651252153173444E-3</v>
      </c>
      <c r="K133" s="30">
        <f t="shared" si="172"/>
        <v>5.5651252153173444E-3</v>
      </c>
      <c r="L133" s="30">
        <f t="shared" si="172"/>
        <v>5.5651252153173444E-3</v>
      </c>
      <c r="M133" s="30">
        <f t="shared" si="172"/>
        <v>5.5651252153173444E-3</v>
      </c>
      <c r="N133" s="30">
        <f t="shared" si="172"/>
        <v>5.5651252153173444E-3</v>
      </c>
    </row>
    <row r="134" spans="1:14" x14ac:dyDescent="0.3">
      <c r="A134" s="45" t="s">
        <v>139</v>
      </c>
      <c r="B134" s="30">
        <f>+IFERROR(B131/B$141,"nm")</f>
        <v>0.15909090909090909</v>
      </c>
      <c r="C134" s="30">
        <f t="shared" ref="C134:I134" si="173">+IFERROR(C131/C$141,"nm")</f>
        <v>0.12650602409638553</v>
      </c>
      <c r="D134" s="30">
        <f>+IFERROR(D131/D$141,"nm")</f>
        <v>0.1588235294117647</v>
      </c>
      <c r="E134" s="30">
        <f>+IFERROR(E131/E$141,"nm")</f>
        <v>0.16224188790560473</v>
      </c>
      <c r="F134" s="30">
        <f t="shared" si="173"/>
        <v>0.16257668711656442</v>
      </c>
      <c r="G134" s="30">
        <f t="shared" si="173"/>
        <v>0.1554054054054054</v>
      </c>
      <c r="H134" s="30">
        <f t="shared" si="173"/>
        <v>0.14144736842105263</v>
      </c>
      <c r="I134" s="30">
        <f t="shared" si="173"/>
        <v>0.15328467153284672</v>
      </c>
      <c r="J134" s="74">
        <f>+I134</f>
        <v>0.15328467153284672</v>
      </c>
      <c r="K134" s="74">
        <f t="shared" ref="K134:N134" si="174">+J134</f>
        <v>0.15328467153284672</v>
      </c>
      <c r="L134" s="74">
        <f t="shared" si="174"/>
        <v>0.15328467153284672</v>
      </c>
      <c r="M134" s="74">
        <f t="shared" si="174"/>
        <v>0.15328467153284672</v>
      </c>
      <c r="N134" s="74">
        <f t="shared" si="174"/>
        <v>0.15328467153284672</v>
      </c>
    </row>
    <row r="135" spans="1:14" x14ac:dyDescent="0.3">
      <c r="A135" s="9" t="s">
        <v>133</v>
      </c>
      <c r="B135" s="69">
        <f>[1]Historicals!B137</f>
        <v>918</v>
      </c>
      <c r="C135" s="69">
        <f>[1]Historicals!C137</f>
        <v>1002</v>
      </c>
      <c r="D135" s="69">
        <f>[1]Historicals!D137</f>
        <v>980</v>
      </c>
      <c r="E135" s="69">
        <f>[1]Historicals!E137</f>
        <v>1189</v>
      </c>
      <c r="F135" s="69">
        <f>[1]Historicals!F137</f>
        <v>1323</v>
      </c>
      <c r="G135" s="69">
        <f>[1]Historicals!G137</f>
        <v>1184</v>
      </c>
      <c r="H135" s="69">
        <f>[1]Historicals!H137</f>
        <v>1530</v>
      </c>
      <c r="I135" s="69">
        <f>[1]Historicals!I137</f>
        <v>1896</v>
      </c>
      <c r="J135" s="1">
        <f>+J114*J137</f>
        <v>1896</v>
      </c>
      <c r="K135" s="1">
        <f t="shared" ref="K135:N135" si="175">+K114*K137</f>
        <v>1896</v>
      </c>
      <c r="L135" s="1">
        <f t="shared" si="175"/>
        <v>1896</v>
      </c>
      <c r="M135" s="1">
        <f t="shared" si="175"/>
        <v>1896</v>
      </c>
      <c r="N135" s="1">
        <f t="shared" si="175"/>
        <v>1896</v>
      </c>
    </row>
    <row r="136" spans="1:14" x14ac:dyDescent="0.3">
      <c r="A136" s="45" t="s">
        <v>128</v>
      </c>
      <c r="B136" s="46" t="str">
        <f>+IFERROR(B135/A135-1,"nm")</f>
        <v>nm</v>
      </c>
      <c r="C136" s="46">
        <f t="shared" ref="C136:N136" si="176">+IFERROR(C135/B135-1,"nm")</f>
        <v>9.1503267973856106E-2</v>
      </c>
      <c r="D136" s="46">
        <f t="shared" si="176"/>
        <v>-2.1956087824351322E-2</v>
      </c>
      <c r="E136" s="46">
        <f t="shared" si="176"/>
        <v>0.21326530612244898</v>
      </c>
      <c r="F136" s="46">
        <f t="shared" si="176"/>
        <v>0.11269974768713209</v>
      </c>
      <c r="G136" s="46">
        <f t="shared" si="176"/>
        <v>-0.1050642479213908</v>
      </c>
      <c r="H136" s="46">
        <f t="shared" si="176"/>
        <v>0.29222972972972983</v>
      </c>
      <c r="I136" s="46">
        <f t="shared" si="176"/>
        <v>0.23921568627450984</v>
      </c>
      <c r="J136" s="46">
        <f t="shared" si="176"/>
        <v>0</v>
      </c>
      <c r="K136" s="46">
        <f t="shared" si="176"/>
        <v>0</v>
      </c>
      <c r="L136" s="46">
        <f t="shared" si="176"/>
        <v>0</v>
      </c>
      <c r="M136" s="46">
        <f t="shared" si="176"/>
        <v>0</v>
      </c>
      <c r="N136" s="46">
        <f t="shared" si="176"/>
        <v>0</v>
      </c>
    </row>
    <row r="137" spans="1:14" x14ac:dyDescent="0.3">
      <c r="A137" s="45" t="s">
        <v>130</v>
      </c>
      <c r="B137" s="30">
        <f>+IFERROR(B135/B$114,"nm")</f>
        <v>0.19729206963249515</v>
      </c>
      <c r="C137" s="30">
        <f t="shared" ref="C137:I137" si="177">+IFERROR(C135/C$114,"nm")</f>
        <v>0.23210562890896455</v>
      </c>
      <c r="D137" s="30">
        <f t="shared" si="177"/>
        <v>0.20688199282246147</v>
      </c>
      <c r="E137" s="30">
        <f t="shared" si="177"/>
        <v>0.23015873015873015</v>
      </c>
      <c r="F137" s="30">
        <f t="shared" si="177"/>
        <v>0.25180814617434338</v>
      </c>
      <c r="G137" s="30">
        <f t="shared" si="177"/>
        <v>0.2354813046937152</v>
      </c>
      <c r="H137" s="30">
        <f t="shared" si="177"/>
        <v>0.28635597978663674</v>
      </c>
      <c r="I137" s="30">
        <f t="shared" si="177"/>
        <v>0.31838790931989924</v>
      </c>
      <c r="J137" s="74">
        <f>+I137</f>
        <v>0.31838790931989924</v>
      </c>
      <c r="K137" s="74">
        <f t="shared" ref="K137:N137" si="178">+J137</f>
        <v>0.31838790931989924</v>
      </c>
      <c r="L137" s="74">
        <f t="shared" si="178"/>
        <v>0.31838790931989924</v>
      </c>
      <c r="M137" s="74">
        <f t="shared" si="178"/>
        <v>0.31838790931989924</v>
      </c>
      <c r="N137" s="74">
        <f t="shared" si="178"/>
        <v>0.31838790931989924</v>
      </c>
    </row>
    <row r="138" spans="1:14" x14ac:dyDescent="0.3">
      <c r="A138" s="9" t="s">
        <v>134</v>
      </c>
      <c r="B138" s="1">
        <f>[1]Historicals!B159</f>
        <v>52</v>
      </c>
      <c r="C138" s="1">
        <f>[1]Historicals!C159</f>
        <v>62</v>
      </c>
      <c r="D138" s="1">
        <f>[1]Historicals!D159</f>
        <v>59</v>
      </c>
      <c r="E138" s="1">
        <f>[1]Historicals!E159</f>
        <v>49</v>
      </c>
      <c r="F138" s="1">
        <f>[1]Historicals!F159</f>
        <v>47</v>
      </c>
      <c r="G138" s="1">
        <f>[1]Historicals!G159</f>
        <v>41</v>
      </c>
      <c r="H138" s="1">
        <f>[1]Historicals!H159</f>
        <v>54</v>
      </c>
      <c r="I138" s="1">
        <f>[1]Historicals!I159</f>
        <v>56</v>
      </c>
      <c r="J138" s="1">
        <f>+J114*J140</f>
        <v>56</v>
      </c>
      <c r="K138" s="1">
        <f t="shared" ref="K138:N138" si="179">+K114*K140</f>
        <v>56</v>
      </c>
      <c r="L138" s="1">
        <f t="shared" si="179"/>
        <v>56</v>
      </c>
      <c r="M138" s="1">
        <f t="shared" si="179"/>
        <v>56</v>
      </c>
      <c r="N138" s="1">
        <f t="shared" si="179"/>
        <v>56</v>
      </c>
    </row>
    <row r="139" spans="1:14" x14ac:dyDescent="0.3">
      <c r="A139" s="45" t="s">
        <v>128</v>
      </c>
      <c r="B139" s="46" t="str">
        <f>+IFERROR(B138/A138-1,"nm")</f>
        <v>nm</v>
      </c>
      <c r="C139" s="30">
        <f t="shared" ref="C139:N139" si="180">+IFERROR(C138/B138-1,"nm")</f>
        <v>0.19230769230769229</v>
      </c>
      <c r="D139" s="30">
        <f t="shared" si="180"/>
        <v>-4.8387096774193505E-2</v>
      </c>
      <c r="E139" s="30">
        <f t="shared" si="180"/>
        <v>-0.16949152542372881</v>
      </c>
      <c r="F139" s="30">
        <f t="shared" si="180"/>
        <v>-4.081632653061229E-2</v>
      </c>
      <c r="G139" s="30">
        <f t="shared" si="180"/>
        <v>-0.12765957446808507</v>
      </c>
      <c r="H139" s="30">
        <f t="shared" si="180"/>
        <v>0.31707317073170738</v>
      </c>
      <c r="I139" s="30">
        <f t="shared" si="180"/>
        <v>3.7037037037036979E-2</v>
      </c>
      <c r="J139" s="46">
        <f t="shared" si="180"/>
        <v>0</v>
      </c>
      <c r="K139" s="46">
        <f t="shared" si="180"/>
        <v>0</v>
      </c>
      <c r="L139" s="46">
        <f t="shared" si="180"/>
        <v>0</v>
      </c>
      <c r="M139" s="46">
        <f t="shared" si="180"/>
        <v>0</v>
      </c>
      <c r="N139" s="46">
        <f t="shared" si="180"/>
        <v>0</v>
      </c>
    </row>
    <row r="140" spans="1:14" x14ac:dyDescent="0.3">
      <c r="A140" s="45" t="s">
        <v>132</v>
      </c>
      <c r="B140" s="30">
        <f>+IFERROR(B138/B$114,"nm")</f>
        <v>1.117558564367075E-2</v>
      </c>
      <c r="C140" s="30">
        <f t="shared" ref="C140:I140" si="181">+IFERROR(C138/C$114,"nm")</f>
        <v>1.4361825341672458E-2</v>
      </c>
      <c r="D140" s="30">
        <f t="shared" si="181"/>
        <v>1.2455140384209416E-2</v>
      </c>
      <c r="E140" s="30">
        <f t="shared" si="181"/>
        <v>9.485094850948509E-3</v>
      </c>
      <c r="F140" s="30">
        <f t="shared" si="181"/>
        <v>8.9455652835934533E-3</v>
      </c>
      <c r="G140" s="30">
        <f t="shared" si="181"/>
        <v>8.1543357199681775E-3</v>
      </c>
      <c r="H140" s="30">
        <f t="shared" si="181"/>
        <v>1.0106681639528355E-2</v>
      </c>
      <c r="I140" s="30">
        <f t="shared" si="181"/>
        <v>9.4038623005877411E-3</v>
      </c>
      <c r="J140" s="74">
        <f>+I140</f>
        <v>9.4038623005877411E-3</v>
      </c>
      <c r="K140" s="74">
        <f t="shared" ref="K140:N140" si="182">+J140</f>
        <v>9.4038623005877411E-3</v>
      </c>
      <c r="L140" s="74">
        <f t="shared" si="182"/>
        <v>9.4038623005877411E-3</v>
      </c>
      <c r="M140" s="74">
        <f t="shared" si="182"/>
        <v>9.4038623005877411E-3</v>
      </c>
      <c r="N140" s="74">
        <f t="shared" si="182"/>
        <v>9.4038623005877411E-3</v>
      </c>
    </row>
    <row r="141" spans="1:14" x14ac:dyDescent="0.3">
      <c r="A141" s="9" t="s">
        <v>140</v>
      </c>
      <c r="B141" s="9">
        <f>[1]Historicals!B148</f>
        <v>308</v>
      </c>
      <c r="C141" s="9">
        <f>[1]Historicals!C148</f>
        <v>332</v>
      </c>
      <c r="D141" s="9">
        <f>[1]Historicals!D148</f>
        <v>340</v>
      </c>
      <c r="E141" s="9">
        <f>[1]Historicals!E148</f>
        <v>339</v>
      </c>
      <c r="F141" s="9">
        <f>[1]Historicals!F148</f>
        <v>326</v>
      </c>
      <c r="G141" s="9">
        <f>[1]Historicals!G148</f>
        <v>296</v>
      </c>
      <c r="H141" s="9">
        <f>[1]Historicals!H148</f>
        <v>304</v>
      </c>
      <c r="I141" s="9">
        <f>[1]Historicals!I148</f>
        <v>274</v>
      </c>
      <c r="J141" s="1">
        <f>+J114*J143</f>
        <v>274</v>
      </c>
      <c r="K141" s="1">
        <f t="shared" ref="K141:N141" si="183">+K114*K143</f>
        <v>274</v>
      </c>
      <c r="L141" s="1">
        <f t="shared" si="183"/>
        <v>274</v>
      </c>
      <c r="M141" s="1">
        <f t="shared" si="183"/>
        <v>274</v>
      </c>
      <c r="N141" s="1">
        <f t="shared" si="183"/>
        <v>274</v>
      </c>
    </row>
    <row r="142" spans="1:14" x14ac:dyDescent="0.3">
      <c r="A142" s="45" t="s">
        <v>128</v>
      </c>
      <c r="B142" s="46" t="str">
        <f t="shared" ref="B142:H142" si="184">+IFERROR(B141/A141-1,"nm")</f>
        <v>nm</v>
      </c>
      <c r="C142" s="46">
        <f t="shared" si="184"/>
        <v>7.7922077922077948E-2</v>
      </c>
      <c r="D142" s="46">
        <f t="shared" si="184"/>
        <v>2.4096385542168752E-2</v>
      </c>
      <c r="E142" s="46">
        <f t="shared" si="184"/>
        <v>-2.9411764705882248E-3</v>
      </c>
      <c r="F142" s="46">
        <f t="shared" si="184"/>
        <v>-3.8348082595870192E-2</v>
      </c>
      <c r="G142" s="46">
        <f t="shared" si="184"/>
        <v>-9.2024539877300637E-2</v>
      </c>
      <c r="H142" s="46">
        <f t="shared" si="184"/>
        <v>2.7027027027026973E-2</v>
      </c>
      <c r="I142" s="46">
        <f>+IFERROR(I141/H141-1,"nm")</f>
        <v>-9.8684210526315819E-2</v>
      </c>
      <c r="J142" s="46">
        <f>+IFERROR(J141/I141-1,"nm")</f>
        <v>0</v>
      </c>
      <c r="K142" s="46">
        <f t="shared" ref="K142:N142" si="185">+IFERROR(K141/J141-1,"nm")</f>
        <v>0</v>
      </c>
      <c r="L142" s="46">
        <f t="shared" si="185"/>
        <v>0</v>
      </c>
      <c r="M142" s="46">
        <f t="shared" si="185"/>
        <v>0</v>
      </c>
      <c r="N142" s="46">
        <f t="shared" si="185"/>
        <v>0</v>
      </c>
    </row>
    <row r="143" spans="1:14" x14ac:dyDescent="0.3">
      <c r="A143" s="45" t="s">
        <v>132</v>
      </c>
      <c r="B143" s="46">
        <f>+IFERROR(B141/B$114,"nm")</f>
        <v>6.6193853427895979E-2</v>
      </c>
      <c r="C143" s="46">
        <f t="shared" ref="C143:I143" si="186">+IFERROR(C141/C$114,"nm")</f>
        <v>7.6905258281213806E-2</v>
      </c>
      <c r="D143" s="46">
        <f t="shared" si="186"/>
        <v>7.1775385264935612E-2</v>
      </c>
      <c r="E143" s="46">
        <f t="shared" si="186"/>
        <v>6.5621370499419282E-2</v>
      </c>
      <c r="F143" s="46">
        <f t="shared" si="186"/>
        <v>6.2047963456414161E-2</v>
      </c>
      <c r="G143" s="46">
        <f t="shared" si="186"/>
        <v>5.88703261734288E-2</v>
      </c>
      <c r="H143" s="46">
        <f t="shared" si="186"/>
        <v>5.6896874415122589E-2</v>
      </c>
      <c r="I143" s="46">
        <f t="shared" si="186"/>
        <v>4.6011754827875735E-2</v>
      </c>
      <c r="J143" s="74">
        <f>+I143</f>
        <v>4.6011754827875735E-2</v>
      </c>
      <c r="K143" s="74">
        <f t="shared" ref="K143:N143" si="187">+J143</f>
        <v>4.6011754827875735E-2</v>
      </c>
      <c r="L143" s="74">
        <f t="shared" si="187"/>
        <v>4.6011754827875735E-2</v>
      </c>
      <c r="M143" s="74">
        <f t="shared" si="187"/>
        <v>4.6011754827875735E-2</v>
      </c>
      <c r="N143" s="74">
        <f t="shared" si="187"/>
        <v>4.6011754827875735E-2</v>
      </c>
    </row>
    <row r="144" spans="1:14" x14ac:dyDescent="0.3">
      <c r="A144" s="42" t="str">
        <f>[1]Historicals!A127</f>
        <v>Global Brand Divisions</v>
      </c>
      <c r="B144" s="42"/>
      <c r="C144" s="42"/>
      <c r="D144" s="42"/>
      <c r="E144" s="42"/>
      <c r="F144" s="42"/>
      <c r="G144" s="42"/>
      <c r="H144" s="42"/>
      <c r="I144" s="42"/>
      <c r="J144" s="75"/>
      <c r="K144" s="75"/>
      <c r="L144" s="75"/>
      <c r="M144" s="75"/>
      <c r="N144" s="75"/>
    </row>
    <row r="145" spans="1:14" x14ac:dyDescent="0.3">
      <c r="A145" s="9" t="s">
        <v>135</v>
      </c>
      <c r="B145" s="1">
        <f>[1]Historicals!B127</f>
        <v>115</v>
      </c>
      <c r="C145" s="1">
        <f>[1]Historicals!C127</f>
        <v>73</v>
      </c>
      <c r="D145" s="1">
        <f>[1]Historicals!D127</f>
        <v>73</v>
      </c>
      <c r="E145" s="1">
        <f>[1]Historicals!E127</f>
        <v>88</v>
      </c>
      <c r="F145" s="1">
        <f>[1]Historicals!F127</f>
        <v>42</v>
      </c>
      <c r="G145" s="1">
        <f>[1]Historicals!G127</f>
        <v>30</v>
      </c>
      <c r="H145" s="1">
        <f>[1]Historicals!H127</f>
        <v>25</v>
      </c>
      <c r="I145" s="1">
        <f>[1]Historicals!I127</f>
        <v>102</v>
      </c>
      <c r="J145" s="1">
        <f>+I145*(1+J146)</f>
        <v>102</v>
      </c>
      <c r="K145" s="1">
        <f t="shared" ref="K145:N145" si="188">+J145*(1+K146)</f>
        <v>102</v>
      </c>
      <c r="L145" s="1">
        <f t="shared" si="188"/>
        <v>102</v>
      </c>
      <c r="M145" s="1">
        <f t="shared" si="188"/>
        <v>102</v>
      </c>
      <c r="N145" s="1">
        <f t="shared" si="188"/>
        <v>102</v>
      </c>
    </row>
    <row r="146" spans="1:14" x14ac:dyDescent="0.3">
      <c r="A146" s="43" t="s">
        <v>128</v>
      </c>
      <c r="B146" s="46" t="str">
        <f>+IFERROR(B145/A145-1,"nm")</f>
        <v>nm</v>
      </c>
      <c r="C146" s="46">
        <f t="shared" ref="C146:I146" si="189">+IFERROR(C145/B145-1,"nm")</f>
        <v>-0.36521739130434783</v>
      </c>
      <c r="D146" s="46">
        <f t="shared" si="189"/>
        <v>0</v>
      </c>
      <c r="E146" s="46">
        <f t="shared" si="189"/>
        <v>0.20547945205479445</v>
      </c>
      <c r="F146" s="46">
        <f t="shared" si="189"/>
        <v>-0.52272727272727271</v>
      </c>
      <c r="G146" s="46">
        <f t="shared" si="189"/>
        <v>-0.2857142857142857</v>
      </c>
      <c r="H146" s="46">
        <f t="shared" si="189"/>
        <v>-0.16666666666666663</v>
      </c>
      <c r="I146" s="46">
        <f t="shared" si="189"/>
        <v>3.08</v>
      </c>
      <c r="J146" s="72">
        <f>+J147+J148</f>
        <v>0</v>
      </c>
      <c r="K146" s="72">
        <f t="shared" ref="K146:N146" si="190">+K147+K148</f>
        <v>0</v>
      </c>
      <c r="L146" s="72">
        <f t="shared" si="190"/>
        <v>0</v>
      </c>
      <c r="M146" s="72">
        <f t="shared" si="190"/>
        <v>0</v>
      </c>
      <c r="N146" s="72">
        <f t="shared" si="190"/>
        <v>0</v>
      </c>
    </row>
    <row r="147" spans="1:14" x14ac:dyDescent="0.3">
      <c r="A147" s="43" t="s">
        <v>136</v>
      </c>
      <c r="B147" s="30">
        <f>Historicals!B195</f>
        <v>-0.02</v>
      </c>
      <c r="C147" s="30">
        <f>Historicals!C195</f>
        <v>-0.3</v>
      </c>
      <c r="D147" s="30">
        <f>Historicals!D195</f>
        <v>0.02</v>
      </c>
      <c r="E147" s="30">
        <f>Historicals!E195</f>
        <v>0.12</v>
      </c>
      <c r="F147" s="30">
        <f>Historicals!F195</f>
        <v>-0.53</v>
      </c>
      <c r="G147" s="30">
        <f>Historicals!G195</f>
        <v>-0.26</v>
      </c>
      <c r="H147" s="30">
        <f>Historicals!H195</f>
        <v>-0.17</v>
      </c>
      <c r="I147" s="30">
        <f>Historicals!I195</f>
        <v>3.02</v>
      </c>
      <c r="J147" s="73">
        <v>0</v>
      </c>
      <c r="K147" s="73">
        <v>0</v>
      </c>
      <c r="L147" s="73">
        <v>0</v>
      </c>
      <c r="M147" s="73">
        <v>0</v>
      </c>
      <c r="N147" s="73">
        <v>0</v>
      </c>
    </row>
    <row r="148" spans="1:14" x14ac:dyDescent="0.3">
      <c r="A148" s="43" t="s">
        <v>137</v>
      </c>
      <c r="B148" s="46" t="str">
        <f>+IFERROR(B146-B147,"nm")</f>
        <v>nm</v>
      </c>
      <c r="C148" s="46">
        <f t="shared" ref="C148:I148" si="191">+IFERROR(C146-C147,"nm")</f>
        <v>-6.5217391304347838E-2</v>
      </c>
      <c r="D148" s="46">
        <f t="shared" si="191"/>
        <v>-0.02</v>
      </c>
      <c r="E148" s="46">
        <f t="shared" si="191"/>
        <v>8.5479452054794458E-2</v>
      </c>
      <c r="F148" s="46">
        <f t="shared" si="191"/>
        <v>7.2727272727273196E-3</v>
      </c>
      <c r="G148" s="46">
        <f t="shared" si="191"/>
        <v>-2.571428571428569E-2</v>
      </c>
      <c r="H148" s="46">
        <f t="shared" si="191"/>
        <v>3.3333333333333826E-3</v>
      </c>
      <c r="I148" s="46">
        <f t="shared" si="191"/>
        <v>6.0000000000000053E-2</v>
      </c>
      <c r="J148" s="73">
        <v>0</v>
      </c>
      <c r="K148" s="73">
        <v>0</v>
      </c>
      <c r="L148" s="73">
        <v>0</v>
      </c>
      <c r="M148" s="73">
        <v>0</v>
      </c>
      <c r="N148" s="73">
        <v>0</v>
      </c>
    </row>
    <row r="149" spans="1:14" x14ac:dyDescent="0.3">
      <c r="A149" s="9" t="s">
        <v>129</v>
      </c>
      <c r="B149" s="69">
        <f>+B156+B152</f>
        <v>-2057</v>
      </c>
      <c r="C149" s="69">
        <f t="shared" ref="C149:I149" si="192">+C156+C152</f>
        <v>-2366</v>
      </c>
      <c r="D149" s="69">
        <f t="shared" si="192"/>
        <v>-2444</v>
      </c>
      <c r="E149" s="69">
        <f t="shared" si="192"/>
        <v>-2441</v>
      </c>
      <c r="F149" s="69">
        <f t="shared" si="192"/>
        <v>-3067</v>
      </c>
      <c r="G149" s="69">
        <f t="shared" si="192"/>
        <v>-3254</v>
      </c>
      <c r="H149" s="69">
        <f t="shared" si="192"/>
        <v>-3434</v>
      </c>
      <c r="I149" s="69">
        <f t="shared" si="192"/>
        <v>-4042</v>
      </c>
      <c r="J149" s="69">
        <f>+J145*J151</f>
        <v>-4042</v>
      </c>
      <c r="K149" s="69">
        <f t="shared" ref="K149:N149" si="193">+K145*K151</f>
        <v>-4042</v>
      </c>
      <c r="L149" s="69">
        <f t="shared" si="193"/>
        <v>-4042</v>
      </c>
      <c r="M149" s="69">
        <f t="shared" si="193"/>
        <v>-4042</v>
      </c>
      <c r="N149" s="69">
        <f t="shared" si="193"/>
        <v>-4042</v>
      </c>
    </row>
    <row r="150" spans="1:14" x14ac:dyDescent="0.3">
      <c r="A150" s="45" t="s">
        <v>128</v>
      </c>
      <c r="B150" s="46" t="str">
        <f>+IFERROR(B149/A149-1,"nm")</f>
        <v>nm</v>
      </c>
      <c r="C150" s="46">
        <f t="shared" ref="C150:N150" si="194">+IFERROR(C149/B149-1,"nm")</f>
        <v>0.15021876519202726</v>
      </c>
      <c r="D150" s="46">
        <f t="shared" si="194"/>
        <v>3.2967032967033072E-2</v>
      </c>
      <c r="E150" s="46">
        <f t="shared" si="194"/>
        <v>-1.2274959083469206E-3</v>
      </c>
      <c r="F150" s="46">
        <f t="shared" si="194"/>
        <v>0.25645227365833678</v>
      </c>
      <c r="G150" s="46">
        <f t="shared" si="194"/>
        <v>6.0971633518095869E-2</v>
      </c>
      <c r="H150" s="46">
        <f t="shared" si="194"/>
        <v>5.5316533497234088E-2</v>
      </c>
      <c r="I150" s="46">
        <f t="shared" si="194"/>
        <v>0.1770529994175889</v>
      </c>
      <c r="J150" s="46">
        <f t="shared" si="194"/>
        <v>0</v>
      </c>
      <c r="K150" s="46">
        <f t="shared" si="194"/>
        <v>0</v>
      </c>
      <c r="L150" s="46">
        <f t="shared" si="194"/>
        <v>0</v>
      </c>
      <c r="M150" s="46">
        <f t="shared" si="194"/>
        <v>0</v>
      </c>
      <c r="N150" s="46">
        <f t="shared" si="194"/>
        <v>0</v>
      </c>
    </row>
    <row r="151" spans="1:14" x14ac:dyDescent="0.3">
      <c r="A151" s="45" t="s">
        <v>130</v>
      </c>
      <c r="B151" s="30">
        <f>+IFERROR(B149/B145,"nm")</f>
        <v>-17.88695652173913</v>
      </c>
      <c r="C151" s="30">
        <f t="shared" ref="C151:I151" si="195">+IFERROR(C149/C145,"nm")</f>
        <v>-32.410958904109592</v>
      </c>
      <c r="D151" s="30">
        <f t="shared" si="195"/>
        <v>-33.479452054794521</v>
      </c>
      <c r="E151" s="30">
        <f t="shared" si="195"/>
        <v>-27.738636363636363</v>
      </c>
      <c r="F151" s="30">
        <f t="shared" si="195"/>
        <v>-73.023809523809518</v>
      </c>
      <c r="G151" s="30">
        <f t="shared" si="195"/>
        <v>-108.46666666666667</v>
      </c>
      <c r="H151" s="30">
        <f t="shared" si="195"/>
        <v>-137.36000000000001</v>
      </c>
      <c r="I151" s="30">
        <f t="shared" si="195"/>
        <v>-39.627450980392155</v>
      </c>
      <c r="J151" s="74">
        <f>+I151</f>
        <v>-39.627450980392155</v>
      </c>
      <c r="K151" s="74">
        <f t="shared" ref="K151:N151" si="196">+J151</f>
        <v>-39.627450980392155</v>
      </c>
      <c r="L151" s="74">
        <f t="shared" si="196"/>
        <v>-39.627450980392155</v>
      </c>
      <c r="M151" s="74">
        <f t="shared" si="196"/>
        <v>-39.627450980392155</v>
      </c>
      <c r="N151" s="74">
        <f t="shared" si="196"/>
        <v>-39.627450980392155</v>
      </c>
    </row>
    <row r="152" spans="1:14" x14ac:dyDescent="0.3">
      <c r="A152" s="9" t="s">
        <v>131</v>
      </c>
      <c r="B152" s="1">
        <f>[1]Historicals!B171</f>
        <v>210</v>
      </c>
      <c r="C152" s="1">
        <f>[1]Historicals!C171</f>
        <v>230</v>
      </c>
      <c r="D152" s="1">
        <f>[1]Historicals!D171</f>
        <v>233</v>
      </c>
      <c r="E152" s="1">
        <f>[1]Historicals!E171</f>
        <v>217</v>
      </c>
      <c r="F152" s="1">
        <f>[1]Historicals!F171</f>
        <v>195</v>
      </c>
      <c r="G152" s="1">
        <f>[1]Historicals!G171</f>
        <v>214</v>
      </c>
      <c r="H152" s="1">
        <f>[1]Historicals!H171</f>
        <v>222</v>
      </c>
      <c r="I152" s="1">
        <f>[1]Historicals!I171</f>
        <v>220</v>
      </c>
      <c r="J152" s="1">
        <f>+J162*J155</f>
        <v>219.99999999999997</v>
      </c>
      <c r="K152" s="1">
        <f t="shared" ref="K152:N152" si="197">+K162*K155</f>
        <v>219.99999999999997</v>
      </c>
      <c r="L152" s="1">
        <f t="shared" si="197"/>
        <v>219.99999999999997</v>
      </c>
      <c r="M152" s="1">
        <f t="shared" si="197"/>
        <v>219.99999999999997</v>
      </c>
      <c r="N152" s="1">
        <f t="shared" si="197"/>
        <v>219.99999999999997</v>
      </c>
    </row>
    <row r="153" spans="1:14" x14ac:dyDescent="0.3">
      <c r="A153" s="45" t="s">
        <v>128</v>
      </c>
      <c r="B153" s="46" t="str">
        <f>+IFERROR(B152/A152-1,"nm")</f>
        <v>nm</v>
      </c>
      <c r="C153" s="46">
        <f t="shared" ref="C153:N153" si="198">+IFERROR(C152/B152-1,"nm")</f>
        <v>9.5238095238095344E-2</v>
      </c>
      <c r="D153" s="46">
        <f t="shared" si="198"/>
        <v>1.304347826086949E-2</v>
      </c>
      <c r="E153" s="46">
        <f t="shared" si="198"/>
        <v>-6.8669527896995763E-2</v>
      </c>
      <c r="F153" s="46">
        <f t="shared" si="198"/>
        <v>-0.10138248847926268</v>
      </c>
      <c r="G153" s="46">
        <f t="shared" si="198"/>
        <v>9.7435897435897534E-2</v>
      </c>
      <c r="H153" s="46">
        <f t="shared" si="198"/>
        <v>3.7383177570093462E-2</v>
      </c>
      <c r="I153" s="46">
        <f t="shared" si="198"/>
        <v>-9.009009009009028E-3</v>
      </c>
      <c r="J153" s="46">
        <f t="shared" si="198"/>
        <v>-1.1102230246251565E-16</v>
      </c>
      <c r="K153" s="46">
        <f t="shared" si="198"/>
        <v>0</v>
      </c>
      <c r="L153" s="46">
        <f t="shared" si="198"/>
        <v>0</v>
      </c>
      <c r="M153" s="46">
        <f t="shared" si="198"/>
        <v>0</v>
      </c>
      <c r="N153" s="46">
        <f t="shared" si="198"/>
        <v>0</v>
      </c>
    </row>
    <row r="154" spans="1:14" x14ac:dyDescent="0.3">
      <c r="A154" s="45" t="s">
        <v>132</v>
      </c>
      <c r="B154" s="30">
        <f>+IFERROR(B152/B$145,"nm")</f>
        <v>1.826086956521739</v>
      </c>
      <c r="C154" s="30">
        <f t="shared" ref="C154:N154" si="199">+IFERROR(C152/C$145,"nm")</f>
        <v>3.1506849315068495</v>
      </c>
      <c r="D154" s="30">
        <f t="shared" si="199"/>
        <v>3.1917808219178081</v>
      </c>
      <c r="E154" s="30">
        <f t="shared" si="199"/>
        <v>2.4659090909090908</v>
      </c>
      <c r="F154" s="30">
        <f t="shared" si="199"/>
        <v>4.6428571428571432</v>
      </c>
      <c r="G154" s="30">
        <f t="shared" si="199"/>
        <v>7.1333333333333337</v>
      </c>
      <c r="H154" s="30">
        <f t="shared" si="199"/>
        <v>8.8800000000000008</v>
      </c>
      <c r="I154" s="30">
        <f t="shared" si="199"/>
        <v>2.1568627450980391</v>
      </c>
      <c r="J154" s="30">
        <f t="shared" si="199"/>
        <v>2.1568627450980391</v>
      </c>
      <c r="K154" s="30">
        <f t="shared" si="199"/>
        <v>2.1568627450980391</v>
      </c>
      <c r="L154" s="30">
        <f t="shared" si="199"/>
        <v>2.1568627450980391</v>
      </c>
      <c r="M154" s="30">
        <f t="shared" si="199"/>
        <v>2.1568627450980391</v>
      </c>
      <c r="N154" s="30">
        <f t="shared" si="199"/>
        <v>2.1568627450980391</v>
      </c>
    </row>
    <row r="155" spans="1:14" x14ac:dyDescent="0.3">
      <c r="A155" s="45" t="s">
        <v>139</v>
      </c>
      <c r="B155" s="30">
        <f>+IFERROR(B152/B$162,"nm")</f>
        <v>0.43388429752066116</v>
      </c>
      <c r="C155" s="30">
        <f t="shared" ref="C155:I155" si="200">+IFERROR(C152/C$162,"nm")</f>
        <v>0.45009784735812131</v>
      </c>
      <c r="D155" s="30">
        <f t="shared" si="200"/>
        <v>0.43714821763602252</v>
      </c>
      <c r="E155" s="30">
        <f t="shared" si="200"/>
        <v>0.36348408710217756</v>
      </c>
      <c r="F155" s="30">
        <f>+IFERROR(F152/F$162,"nm")</f>
        <v>0.2932330827067669</v>
      </c>
      <c r="G155" s="30">
        <f t="shared" si="200"/>
        <v>0.25783132530120484</v>
      </c>
      <c r="H155" s="30">
        <f t="shared" si="200"/>
        <v>0.2846153846153846</v>
      </c>
      <c r="I155" s="30">
        <f t="shared" si="200"/>
        <v>0.27883396704689478</v>
      </c>
      <c r="J155" s="74">
        <f>+I155</f>
        <v>0.27883396704689478</v>
      </c>
      <c r="K155" s="74">
        <f t="shared" ref="K155:N155" si="201">+J155</f>
        <v>0.27883396704689478</v>
      </c>
      <c r="L155" s="74">
        <f t="shared" si="201"/>
        <v>0.27883396704689478</v>
      </c>
      <c r="M155" s="74">
        <f t="shared" si="201"/>
        <v>0.27883396704689478</v>
      </c>
      <c r="N155" s="74">
        <f t="shared" si="201"/>
        <v>0.27883396704689478</v>
      </c>
    </row>
    <row r="156" spans="1:14" x14ac:dyDescent="0.3">
      <c r="A156" s="9" t="s">
        <v>133</v>
      </c>
      <c r="B156" s="69">
        <f>[1]Historicals!B138</f>
        <v>-2267</v>
      </c>
      <c r="C156" s="69">
        <f>[1]Historicals!C138</f>
        <v>-2596</v>
      </c>
      <c r="D156" s="69">
        <f>[1]Historicals!D138</f>
        <v>-2677</v>
      </c>
      <c r="E156" s="69">
        <f>[1]Historicals!E138</f>
        <v>-2658</v>
      </c>
      <c r="F156" s="69">
        <f>[1]Historicals!F138</f>
        <v>-3262</v>
      </c>
      <c r="G156" s="69">
        <f>[1]Historicals!G138</f>
        <v>-3468</v>
      </c>
      <c r="H156" s="69">
        <f>[1]Historicals!H138</f>
        <v>-3656</v>
      </c>
      <c r="I156" s="69">
        <f>[1]Historicals!I138</f>
        <v>-4262</v>
      </c>
      <c r="J156" s="1">
        <f>+J145*J158</f>
        <v>-4262</v>
      </c>
      <c r="K156" s="1">
        <f t="shared" ref="K156:N156" si="202">+K145*K158</f>
        <v>-4262</v>
      </c>
      <c r="L156" s="1">
        <f t="shared" si="202"/>
        <v>-4262</v>
      </c>
      <c r="M156" s="1">
        <f t="shared" si="202"/>
        <v>-4262</v>
      </c>
      <c r="N156" s="1">
        <f t="shared" si="202"/>
        <v>-4262</v>
      </c>
    </row>
    <row r="157" spans="1:14" x14ac:dyDescent="0.3">
      <c r="A157" s="45" t="s">
        <v>128</v>
      </c>
      <c r="B157" s="46" t="str">
        <f>+IFERROR(B156/A156-1,"nm")</f>
        <v>nm</v>
      </c>
      <c r="C157" s="30">
        <f t="shared" ref="C157:N157" si="203">+IFERROR(C156/B156-1,"nm")</f>
        <v>0.145125716806352</v>
      </c>
      <c r="D157" s="30">
        <f t="shared" si="203"/>
        <v>3.1201848998459125E-2</v>
      </c>
      <c r="E157" s="30">
        <f t="shared" si="203"/>
        <v>-7.097497198356395E-3</v>
      </c>
      <c r="F157" s="30">
        <f t="shared" si="203"/>
        <v>0.22723852520692245</v>
      </c>
      <c r="G157" s="30">
        <f t="shared" si="203"/>
        <v>6.3151440833844275E-2</v>
      </c>
      <c r="H157" s="30">
        <f t="shared" si="203"/>
        <v>5.4209919261822392E-2</v>
      </c>
      <c r="I157" s="30">
        <f t="shared" si="203"/>
        <v>0.16575492341356668</v>
      </c>
      <c r="J157" s="30">
        <f t="shared" si="203"/>
        <v>0</v>
      </c>
      <c r="K157" s="30">
        <f t="shared" si="203"/>
        <v>0</v>
      </c>
      <c r="L157" s="30">
        <f t="shared" si="203"/>
        <v>0</v>
      </c>
      <c r="M157" s="30">
        <f t="shared" si="203"/>
        <v>0</v>
      </c>
      <c r="N157" s="30">
        <f t="shared" si="203"/>
        <v>0</v>
      </c>
    </row>
    <row r="158" spans="1:14" x14ac:dyDescent="0.3">
      <c r="A158" s="45" t="s">
        <v>130</v>
      </c>
      <c r="B158" s="30">
        <f>+IFERROR(B156/B145,"nm")</f>
        <v>-19.713043478260868</v>
      </c>
      <c r="C158" s="30">
        <f t="shared" ref="C158:I158" si="204">+IFERROR(C156/C145,"nm")</f>
        <v>-35.561643835616437</v>
      </c>
      <c r="D158" s="30">
        <f t="shared" si="204"/>
        <v>-36.671232876712331</v>
      </c>
      <c r="E158" s="30">
        <f t="shared" si="204"/>
        <v>-30.204545454545453</v>
      </c>
      <c r="F158" s="30">
        <f t="shared" si="204"/>
        <v>-77.666666666666671</v>
      </c>
      <c r="G158" s="30">
        <f t="shared" si="204"/>
        <v>-115.6</v>
      </c>
      <c r="H158" s="30">
        <f t="shared" si="204"/>
        <v>-146.24</v>
      </c>
      <c r="I158" s="30">
        <f t="shared" si="204"/>
        <v>-41.784313725490193</v>
      </c>
      <c r="J158" s="74">
        <f>+I158</f>
        <v>-41.784313725490193</v>
      </c>
      <c r="K158" s="74">
        <f t="shared" ref="K158:N158" si="205">+J158</f>
        <v>-41.784313725490193</v>
      </c>
      <c r="L158" s="74">
        <f t="shared" si="205"/>
        <v>-41.784313725490193</v>
      </c>
      <c r="M158" s="74">
        <f t="shared" si="205"/>
        <v>-41.784313725490193</v>
      </c>
      <c r="N158" s="74">
        <f t="shared" si="205"/>
        <v>-41.784313725490193</v>
      </c>
    </row>
    <row r="159" spans="1:14" x14ac:dyDescent="0.3">
      <c r="A159" s="9" t="s">
        <v>134</v>
      </c>
      <c r="B159" s="1">
        <f>[1]Historicals!B160</f>
        <v>225</v>
      </c>
      <c r="C159" s="1">
        <f>[1]Historicals!C160</f>
        <v>258</v>
      </c>
      <c r="D159" s="1">
        <f>[1]Historicals!D160</f>
        <v>278</v>
      </c>
      <c r="E159" s="1">
        <f>[1]Historicals!E160</f>
        <v>286</v>
      </c>
      <c r="F159" s="1">
        <f>[1]Historicals!F160</f>
        <v>278</v>
      </c>
      <c r="G159" s="1">
        <f>[1]Historicals!G160</f>
        <v>438</v>
      </c>
      <c r="H159" s="1">
        <f>[1]Historicals!H160</f>
        <v>278</v>
      </c>
      <c r="I159" s="1">
        <f>[1]Historicals!I160</f>
        <v>222</v>
      </c>
      <c r="J159" s="1">
        <f>+J145*J161</f>
        <v>221.99999999999997</v>
      </c>
      <c r="K159" s="1">
        <f t="shared" ref="K159:N159" si="206">+K145*K161</f>
        <v>221.99999999999997</v>
      </c>
      <c r="L159" s="1">
        <f t="shared" si="206"/>
        <v>221.99999999999997</v>
      </c>
      <c r="M159" s="1">
        <f t="shared" si="206"/>
        <v>221.99999999999997</v>
      </c>
      <c r="N159" s="1">
        <f t="shared" si="206"/>
        <v>221.99999999999997</v>
      </c>
    </row>
    <row r="160" spans="1:14" x14ac:dyDescent="0.3">
      <c r="A160" s="45" t="s">
        <v>128</v>
      </c>
      <c r="B160" s="46" t="str">
        <f>+IFERROR(B159/A159-1,"nm")</f>
        <v>nm</v>
      </c>
      <c r="C160" s="46">
        <f t="shared" ref="C160:N160" si="207">+IFERROR(C159/B159-1,"nm")</f>
        <v>0.14666666666666672</v>
      </c>
      <c r="D160" s="46">
        <f t="shared" si="207"/>
        <v>7.7519379844961156E-2</v>
      </c>
      <c r="E160" s="46">
        <f t="shared" si="207"/>
        <v>2.877697841726623E-2</v>
      </c>
      <c r="F160" s="46">
        <f t="shared" si="207"/>
        <v>-2.7972027972028024E-2</v>
      </c>
      <c r="G160" s="46">
        <f t="shared" si="207"/>
        <v>0.57553956834532372</v>
      </c>
      <c r="H160" s="46">
        <f t="shared" si="207"/>
        <v>-0.36529680365296802</v>
      </c>
      <c r="I160" s="46">
        <f t="shared" si="207"/>
        <v>-0.20143884892086328</v>
      </c>
      <c r="J160" s="46">
        <f t="shared" si="207"/>
        <v>-1.1102230246251565E-16</v>
      </c>
      <c r="K160" s="46">
        <f t="shared" si="207"/>
        <v>0</v>
      </c>
      <c r="L160" s="46">
        <f t="shared" si="207"/>
        <v>0</v>
      </c>
      <c r="M160" s="46">
        <f t="shared" si="207"/>
        <v>0</v>
      </c>
      <c r="N160" s="46">
        <f t="shared" si="207"/>
        <v>0</v>
      </c>
    </row>
    <row r="161" spans="1:14" x14ac:dyDescent="0.3">
      <c r="A161" s="45" t="s">
        <v>132</v>
      </c>
      <c r="B161" s="30">
        <f>+IFERROR(B159/B$145,"nm")</f>
        <v>1.9565217391304348</v>
      </c>
      <c r="C161" s="30">
        <f t="shared" ref="C161:I161" si="208">+IFERROR(C159/C$145,"nm")</f>
        <v>3.5342465753424657</v>
      </c>
      <c r="D161" s="30">
        <f t="shared" si="208"/>
        <v>3.8082191780821919</v>
      </c>
      <c r="E161" s="30">
        <f t="shared" si="208"/>
        <v>3.25</v>
      </c>
      <c r="F161" s="30">
        <f t="shared" si="208"/>
        <v>6.6190476190476186</v>
      </c>
      <c r="G161" s="30">
        <f t="shared" si="208"/>
        <v>14.6</v>
      </c>
      <c r="H161" s="30">
        <f t="shared" si="208"/>
        <v>11.12</v>
      </c>
      <c r="I161" s="30">
        <f t="shared" si="208"/>
        <v>2.1764705882352939</v>
      </c>
      <c r="J161" s="74">
        <f>+I161</f>
        <v>2.1764705882352939</v>
      </c>
      <c r="K161" s="74">
        <f t="shared" ref="K161:N161" si="209">+J161</f>
        <v>2.1764705882352939</v>
      </c>
      <c r="L161" s="74">
        <f t="shared" si="209"/>
        <v>2.1764705882352939</v>
      </c>
      <c r="M161" s="74">
        <f t="shared" si="209"/>
        <v>2.1764705882352939</v>
      </c>
      <c r="N161" s="74">
        <f t="shared" si="209"/>
        <v>2.1764705882352939</v>
      </c>
    </row>
    <row r="162" spans="1:14" x14ac:dyDescent="0.3">
      <c r="A162" s="9" t="s">
        <v>140</v>
      </c>
      <c r="B162" s="9">
        <f>[1]Historicals!B149</f>
        <v>484</v>
      </c>
      <c r="C162" s="9">
        <f>[1]Historicals!C149</f>
        <v>511</v>
      </c>
      <c r="D162" s="9">
        <f>[1]Historicals!D149</f>
        <v>533</v>
      </c>
      <c r="E162" s="9">
        <f>[1]Historicals!E149</f>
        <v>597</v>
      </c>
      <c r="F162" s="9">
        <f>[1]Historicals!F149</f>
        <v>665</v>
      </c>
      <c r="G162" s="9">
        <f>[1]Historicals!G149</f>
        <v>830</v>
      </c>
      <c r="H162" s="9">
        <f>[1]Historicals!H149</f>
        <v>780</v>
      </c>
      <c r="I162" s="9">
        <f>[1]Historicals!I149</f>
        <v>789</v>
      </c>
      <c r="J162" s="1">
        <f>+J145*J164</f>
        <v>789</v>
      </c>
      <c r="K162" s="1">
        <f t="shared" ref="K162:N162" si="210">+K145*K164</f>
        <v>789</v>
      </c>
      <c r="L162" s="1">
        <f t="shared" si="210"/>
        <v>789</v>
      </c>
      <c r="M162" s="1">
        <f t="shared" si="210"/>
        <v>789</v>
      </c>
      <c r="N162" s="1">
        <f t="shared" si="210"/>
        <v>789</v>
      </c>
    </row>
    <row r="163" spans="1:14" x14ac:dyDescent="0.3">
      <c r="A163" s="45" t="s">
        <v>128</v>
      </c>
      <c r="B163" s="46" t="str">
        <f t="shared" ref="B163:H163" si="211">+IFERROR(B162/A162-1,"nm")</f>
        <v>nm</v>
      </c>
      <c r="C163" s="46">
        <f t="shared" si="211"/>
        <v>5.5785123966942241E-2</v>
      </c>
      <c r="D163" s="46">
        <f t="shared" si="211"/>
        <v>4.3052837573385627E-2</v>
      </c>
      <c r="E163" s="46">
        <f t="shared" si="211"/>
        <v>0.12007504690431525</v>
      </c>
      <c r="F163" s="46">
        <f t="shared" si="211"/>
        <v>0.11390284757118918</v>
      </c>
      <c r="G163" s="46">
        <f t="shared" si="211"/>
        <v>0.24812030075187974</v>
      </c>
      <c r="H163" s="46">
        <f t="shared" si="211"/>
        <v>-6.0240963855421659E-2</v>
      </c>
      <c r="I163" s="46">
        <f>+IFERROR(I162/H162-1,"nm")</f>
        <v>1.1538461538461497E-2</v>
      </c>
      <c r="J163" s="46">
        <f>+IFERROR(J162/I162-1,"nm")</f>
        <v>0</v>
      </c>
      <c r="K163" s="46">
        <f t="shared" ref="K163:N163" si="212">+IFERROR(K162/J162-1,"nm")</f>
        <v>0</v>
      </c>
      <c r="L163" s="46">
        <f t="shared" si="212"/>
        <v>0</v>
      </c>
      <c r="M163" s="46">
        <f t="shared" si="212"/>
        <v>0</v>
      </c>
      <c r="N163" s="46">
        <f t="shared" si="212"/>
        <v>0</v>
      </c>
    </row>
    <row r="164" spans="1:14" x14ac:dyDescent="0.3">
      <c r="A164" s="45" t="s">
        <v>132</v>
      </c>
      <c r="B164" s="46">
        <f>+IFERROR(B162/B$145,"nm")</f>
        <v>4.2086956521739127</v>
      </c>
      <c r="C164" s="46">
        <f t="shared" ref="C164:I164" si="213">+IFERROR(C162/C$145,"nm")</f>
        <v>7</v>
      </c>
      <c r="D164" s="46">
        <f t="shared" si="213"/>
        <v>7.3013698630136989</v>
      </c>
      <c r="E164" s="46">
        <f t="shared" si="213"/>
        <v>6.7840909090909092</v>
      </c>
      <c r="F164" s="46">
        <f t="shared" si="213"/>
        <v>15.833333333333334</v>
      </c>
      <c r="G164" s="46">
        <f t="shared" si="213"/>
        <v>27.666666666666668</v>
      </c>
      <c r="H164" s="46">
        <f t="shared" si="213"/>
        <v>31.2</v>
      </c>
      <c r="I164" s="46">
        <f t="shared" si="213"/>
        <v>7.7352941176470589</v>
      </c>
      <c r="J164" s="74">
        <f>+I164</f>
        <v>7.7352941176470589</v>
      </c>
      <c r="K164" s="74">
        <f t="shared" ref="K164:N164" si="214">+J164</f>
        <v>7.7352941176470589</v>
      </c>
      <c r="L164" s="74">
        <f t="shared" si="214"/>
        <v>7.7352941176470589</v>
      </c>
      <c r="M164" s="74">
        <f t="shared" si="214"/>
        <v>7.7352941176470589</v>
      </c>
      <c r="N164" s="74">
        <f t="shared" si="214"/>
        <v>7.7352941176470589</v>
      </c>
    </row>
    <row r="165" spans="1:14" x14ac:dyDescent="0.3">
      <c r="A165" s="42" t="str">
        <f>+[1]Historicals!A129</f>
        <v>Converse</v>
      </c>
      <c r="B165" s="42"/>
      <c r="C165" s="42"/>
      <c r="D165" s="42"/>
      <c r="E165" s="42"/>
      <c r="F165" s="42"/>
      <c r="G165" s="42"/>
      <c r="H165" s="42"/>
      <c r="I165" s="42"/>
      <c r="J165" s="75"/>
      <c r="K165" s="75"/>
      <c r="L165" s="75"/>
      <c r="M165" s="75"/>
      <c r="N165" s="75"/>
    </row>
    <row r="166" spans="1:14" x14ac:dyDescent="0.3">
      <c r="A166" s="9" t="s">
        <v>135</v>
      </c>
      <c r="B166" s="69">
        <f>[1]Historicals!B129</f>
        <v>1982</v>
      </c>
      <c r="C166" s="69">
        <f>[1]Historicals!C129</f>
        <v>1955</v>
      </c>
      <c r="D166" s="69">
        <f>[1]Historicals!D129</f>
        <v>2042</v>
      </c>
      <c r="E166" s="69">
        <f>[1]Historicals!E129</f>
        <v>1886</v>
      </c>
      <c r="F166" s="69">
        <f>[1]Historicals!F129</f>
        <v>1906</v>
      </c>
      <c r="G166" s="69">
        <f>[1]Historicals!G129</f>
        <v>1846</v>
      </c>
      <c r="H166" s="69">
        <f>[1]Historicals!H129</f>
        <v>2205</v>
      </c>
      <c r="I166" s="69">
        <f>[1]Historicals!I129</f>
        <v>2346</v>
      </c>
      <c r="J166" s="1">
        <f>+I166*(1+J167)</f>
        <v>2346</v>
      </c>
      <c r="K166" s="1">
        <f t="shared" ref="K166:N166" si="215">+J166*(1+K167)</f>
        <v>2346</v>
      </c>
      <c r="L166" s="1">
        <f t="shared" si="215"/>
        <v>2346</v>
      </c>
      <c r="M166" s="1">
        <f t="shared" si="215"/>
        <v>2346</v>
      </c>
      <c r="N166" s="1">
        <f t="shared" si="215"/>
        <v>2346</v>
      </c>
    </row>
    <row r="167" spans="1:14" x14ac:dyDescent="0.3">
      <c r="A167" s="43" t="s">
        <v>128</v>
      </c>
      <c r="B167" s="46" t="str">
        <f>+IFERROR(B166/A166-1,"nm")</f>
        <v>nm</v>
      </c>
      <c r="C167" s="46">
        <f t="shared" ref="C167:I167" si="216">+IFERROR(C166/B166-1,"nm")</f>
        <v>-1.3622603430877955E-2</v>
      </c>
      <c r="D167" s="46">
        <f t="shared" si="216"/>
        <v>4.4501278772378416E-2</v>
      </c>
      <c r="E167" s="46">
        <f t="shared" si="216"/>
        <v>-7.6395690499510338E-2</v>
      </c>
      <c r="F167" s="46">
        <f t="shared" si="216"/>
        <v>1.0604453870625585E-2</v>
      </c>
      <c r="G167" s="46">
        <f t="shared" si="216"/>
        <v>-3.147953830010497E-2</v>
      </c>
      <c r="H167" s="46">
        <f t="shared" si="216"/>
        <v>0.19447453954496208</v>
      </c>
      <c r="I167" s="46">
        <f t="shared" si="216"/>
        <v>6.3945578231292544E-2</v>
      </c>
      <c r="J167" s="72">
        <f>+J168+J169</f>
        <v>0</v>
      </c>
      <c r="K167" s="72">
        <f t="shared" ref="K167:N167" si="217">+K168+K169</f>
        <v>0</v>
      </c>
      <c r="L167" s="72">
        <f t="shared" si="217"/>
        <v>0</v>
      </c>
      <c r="M167" s="72">
        <f t="shared" si="217"/>
        <v>0</v>
      </c>
      <c r="N167" s="72">
        <f t="shared" si="217"/>
        <v>0</v>
      </c>
    </row>
    <row r="168" spans="1:14" x14ac:dyDescent="0.3">
      <c r="A168" s="43" t="s">
        <v>136</v>
      </c>
      <c r="B168" s="30">
        <f>[1]Historicals!B197</f>
        <v>0.21</v>
      </c>
      <c r="C168" s="30">
        <f>[1]Historicals!C197</f>
        <v>0.02</v>
      </c>
      <c r="D168" s="30">
        <f>[1]Historicals!D197</f>
        <v>0.06</v>
      </c>
      <c r="E168" s="30">
        <f>[1]Historicals!E197</f>
        <v>-0.11</v>
      </c>
      <c r="F168" s="30">
        <f>[1]Historicals!F197</f>
        <v>0.03</v>
      </c>
      <c r="G168" s="30">
        <f>[1]Historicals!G197</f>
        <v>-0.01</v>
      </c>
      <c r="H168" s="30">
        <f>[1]Historicals!H197</f>
        <v>0.16</v>
      </c>
      <c r="I168" s="30">
        <f>[1]Historicals!I197</f>
        <v>7.0000000000000007E-2</v>
      </c>
      <c r="J168" s="73">
        <v>0</v>
      </c>
      <c r="K168" s="73">
        <v>0</v>
      </c>
      <c r="L168" s="73">
        <v>0</v>
      </c>
      <c r="M168" s="73">
        <v>0</v>
      </c>
      <c r="N168" s="73">
        <v>0</v>
      </c>
    </row>
    <row r="169" spans="1:14" x14ac:dyDescent="0.3">
      <c r="A169" s="43" t="s">
        <v>137</v>
      </c>
      <c r="B169" s="46" t="str">
        <f>+IFERROR(B167-B168,"nm")</f>
        <v>nm</v>
      </c>
      <c r="C169" s="46">
        <f t="shared" ref="C169:I169" si="218">+IFERROR(C167-C168,"nm")</f>
        <v>-3.3622603430877959E-2</v>
      </c>
      <c r="D169" s="46">
        <f t="shared" si="218"/>
        <v>-1.5498721227621581E-2</v>
      </c>
      <c r="E169" s="46">
        <f t="shared" si="218"/>
        <v>3.3604309500489662E-2</v>
      </c>
      <c r="F169" s="46">
        <f t="shared" si="218"/>
        <v>-1.9395546129374414E-2</v>
      </c>
      <c r="G169" s="46">
        <f t="shared" si="218"/>
        <v>-2.1479538300104968E-2</v>
      </c>
      <c r="H169" s="46">
        <f t="shared" si="218"/>
        <v>3.4474539544962074E-2</v>
      </c>
      <c r="I169" s="46">
        <f t="shared" si="218"/>
        <v>-6.0544217687074631E-3</v>
      </c>
      <c r="J169" s="73">
        <v>0</v>
      </c>
      <c r="K169" s="73">
        <v>0</v>
      </c>
      <c r="L169" s="73">
        <v>0</v>
      </c>
      <c r="M169" s="73">
        <v>0</v>
      </c>
      <c r="N169" s="73">
        <v>0</v>
      </c>
    </row>
    <row r="170" spans="1:14" x14ac:dyDescent="0.3">
      <c r="A170" s="9" t="s">
        <v>129</v>
      </c>
      <c r="B170" s="1">
        <f>+B177+B173</f>
        <v>535</v>
      </c>
      <c r="C170" s="1">
        <f t="shared" ref="C170:I170" si="219">+C177+C173</f>
        <v>514</v>
      </c>
      <c r="D170" s="1">
        <f t="shared" si="219"/>
        <v>505</v>
      </c>
      <c r="E170" s="1">
        <f t="shared" si="219"/>
        <v>343</v>
      </c>
      <c r="F170" s="1">
        <f t="shared" si="219"/>
        <v>334</v>
      </c>
      <c r="G170" s="1">
        <f t="shared" si="219"/>
        <v>322</v>
      </c>
      <c r="H170" s="1">
        <f t="shared" si="219"/>
        <v>569</v>
      </c>
      <c r="I170" s="1">
        <f t="shared" si="219"/>
        <v>691</v>
      </c>
      <c r="J170" s="69">
        <f>+J166*J172</f>
        <v>691</v>
      </c>
      <c r="K170" s="69">
        <f t="shared" ref="K170:N170" si="220">+K166*K172</f>
        <v>691</v>
      </c>
      <c r="L170" s="69">
        <f t="shared" si="220"/>
        <v>691</v>
      </c>
      <c r="M170" s="69">
        <f t="shared" si="220"/>
        <v>691</v>
      </c>
      <c r="N170" s="69">
        <f t="shared" si="220"/>
        <v>691</v>
      </c>
    </row>
    <row r="171" spans="1:14" x14ac:dyDescent="0.3">
      <c r="A171" s="45" t="s">
        <v>128</v>
      </c>
      <c r="B171" s="46" t="str">
        <f>+IFERROR(B170/A170-1,"nm")</f>
        <v>nm</v>
      </c>
      <c r="C171" s="46">
        <f t="shared" ref="C171:N171" si="221">+IFERROR(C170/B170-1,"nm")</f>
        <v>-3.9252336448598157E-2</v>
      </c>
      <c r="D171" s="46">
        <f t="shared" si="221"/>
        <v>-1.7509727626459193E-2</v>
      </c>
      <c r="E171" s="46">
        <f t="shared" si="221"/>
        <v>-0.32079207920792074</v>
      </c>
      <c r="F171" s="46">
        <f t="shared" si="221"/>
        <v>-2.6239067055393583E-2</v>
      </c>
      <c r="G171" s="46">
        <f t="shared" si="221"/>
        <v>-3.59281437125748E-2</v>
      </c>
      <c r="H171" s="46">
        <f t="shared" si="221"/>
        <v>0.76708074534161486</v>
      </c>
      <c r="I171" s="46">
        <f t="shared" si="221"/>
        <v>0.21441124780316345</v>
      </c>
      <c r="J171" s="46">
        <f t="shared" si="221"/>
        <v>0</v>
      </c>
      <c r="K171" s="46">
        <f t="shared" si="221"/>
        <v>0</v>
      </c>
      <c r="L171" s="46">
        <f t="shared" si="221"/>
        <v>0</v>
      </c>
      <c r="M171" s="46">
        <f t="shared" si="221"/>
        <v>0</v>
      </c>
      <c r="N171" s="46">
        <f t="shared" si="221"/>
        <v>0</v>
      </c>
    </row>
    <row r="172" spans="1:14" x14ac:dyDescent="0.3">
      <c r="A172" s="45" t="s">
        <v>130</v>
      </c>
      <c r="B172" s="30">
        <f>+IFERROR(B170/B$166,"nm")</f>
        <v>0.26992936427850656</v>
      </c>
      <c r="C172" s="30">
        <f t="shared" ref="C172:I172" si="222">+IFERROR(C170/C$166,"nm")</f>
        <v>0.26291560102301792</v>
      </c>
      <c r="D172" s="30">
        <f t="shared" si="222"/>
        <v>0.24730656219392752</v>
      </c>
      <c r="E172" s="30">
        <f t="shared" si="222"/>
        <v>0.18186638388123011</v>
      </c>
      <c r="F172" s="30">
        <f t="shared" si="222"/>
        <v>0.17523609653725078</v>
      </c>
      <c r="G172" s="30">
        <f t="shared" si="222"/>
        <v>0.17443120260021669</v>
      </c>
      <c r="H172" s="30">
        <f t="shared" si="222"/>
        <v>0.25804988662131517</v>
      </c>
      <c r="I172" s="30">
        <f t="shared" si="222"/>
        <v>0.29454390451832907</v>
      </c>
      <c r="J172" s="74">
        <f>+I172</f>
        <v>0.29454390451832907</v>
      </c>
      <c r="K172" s="74">
        <f t="shared" ref="K172:N172" si="223">+J172</f>
        <v>0.29454390451832907</v>
      </c>
      <c r="L172" s="74">
        <f t="shared" si="223"/>
        <v>0.29454390451832907</v>
      </c>
      <c r="M172" s="74">
        <f t="shared" si="223"/>
        <v>0.29454390451832907</v>
      </c>
      <c r="N172" s="74">
        <f t="shared" si="223"/>
        <v>0.29454390451832907</v>
      </c>
    </row>
    <row r="173" spans="1:14" x14ac:dyDescent="0.3">
      <c r="A173" s="9" t="s">
        <v>131</v>
      </c>
      <c r="B173" s="1">
        <f>[1]Historicals!B173</f>
        <v>18</v>
      </c>
      <c r="C173" s="1">
        <f>[1]Historicals!C173</f>
        <v>27</v>
      </c>
      <c r="D173" s="1">
        <f>[1]Historicals!D173</f>
        <v>28</v>
      </c>
      <c r="E173" s="1">
        <f>[1]Historicals!E173</f>
        <v>33</v>
      </c>
      <c r="F173" s="1">
        <f>[1]Historicals!F173</f>
        <v>31</v>
      </c>
      <c r="G173" s="1">
        <f>[1]Historicals!G173</f>
        <v>25</v>
      </c>
      <c r="H173" s="1">
        <f>[1]Historicals!H173</f>
        <v>26</v>
      </c>
      <c r="I173" s="1">
        <f>[1]Historicals!I173</f>
        <v>22</v>
      </c>
      <c r="J173" s="1">
        <f>+J183*J176</f>
        <v>22</v>
      </c>
      <c r="K173" s="1">
        <f t="shared" ref="K173:N173" si="224">+K183*K176</f>
        <v>22</v>
      </c>
      <c r="L173" s="1">
        <f t="shared" si="224"/>
        <v>22</v>
      </c>
      <c r="M173" s="1">
        <f t="shared" si="224"/>
        <v>22</v>
      </c>
      <c r="N173" s="1">
        <f t="shared" si="224"/>
        <v>22</v>
      </c>
    </row>
    <row r="174" spans="1:14" x14ac:dyDescent="0.3">
      <c r="A174" s="45" t="s">
        <v>128</v>
      </c>
      <c r="B174" s="46" t="str">
        <f>+IFERROR(B173/A173-1,"nm")</f>
        <v>nm</v>
      </c>
      <c r="C174" s="46">
        <f t="shared" ref="C174:N174" si="225">+IFERROR(C173/B173-1,"nm")</f>
        <v>0.5</v>
      </c>
      <c r="D174" s="46">
        <f t="shared" si="225"/>
        <v>3.7037037037036979E-2</v>
      </c>
      <c r="E174" s="46">
        <f t="shared" si="225"/>
        <v>0.1785714285714286</v>
      </c>
      <c r="F174" s="46">
        <f t="shared" si="225"/>
        <v>-6.0606060606060552E-2</v>
      </c>
      <c r="G174" s="46">
        <f t="shared" si="225"/>
        <v>-0.19354838709677424</v>
      </c>
      <c r="H174" s="46">
        <f t="shared" si="225"/>
        <v>4.0000000000000036E-2</v>
      </c>
      <c r="I174" s="46">
        <f t="shared" si="225"/>
        <v>-0.15384615384615385</v>
      </c>
      <c r="J174" s="46">
        <f t="shared" si="225"/>
        <v>0</v>
      </c>
      <c r="K174" s="46">
        <f t="shared" si="225"/>
        <v>0</v>
      </c>
      <c r="L174" s="46">
        <f t="shared" si="225"/>
        <v>0</v>
      </c>
      <c r="M174" s="46">
        <f t="shared" si="225"/>
        <v>0</v>
      </c>
      <c r="N174" s="46">
        <f t="shared" si="225"/>
        <v>0</v>
      </c>
    </row>
    <row r="175" spans="1:14" x14ac:dyDescent="0.3">
      <c r="A175" s="45" t="s">
        <v>132</v>
      </c>
      <c r="B175" s="30">
        <f>+IFERROR(B173/B$166,"nm")</f>
        <v>9.0817356205852677E-3</v>
      </c>
      <c r="C175" s="30">
        <f t="shared" ref="C175:I175" si="226">+IFERROR(C173/C$166,"nm")</f>
        <v>1.3810741687979539E-2</v>
      </c>
      <c r="D175" s="30">
        <f t="shared" si="226"/>
        <v>1.3712047012732615E-2</v>
      </c>
      <c r="E175" s="30">
        <f t="shared" si="226"/>
        <v>1.7497348886532343E-2</v>
      </c>
      <c r="F175" s="30">
        <f t="shared" si="226"/>
        <v>1.6264428121720881E-2</v>
      </c>
      <c r="G175" s="30">
        <f t="shared" si="226"/>
        <v>1.3542795232936078E-2</v>
      </c>
      <c r="H175" s="30">
        <f t="shared" si="226"/>
        <v>1.1791383219954649E-2</v>
      </c>
      <c r="I175" s="30">
        <f t="shared" si="226"/>
        <v>9.3776641091219103E-3</v>
      </c>
      <c r="J175" s="30">
        <f t="shared" ref="J175:N175" si="227">+IFERROR(J173/J$145,"nm")</f>
        <v>0.21568627450980393</v>
      </c>
      <c r="K175" s="30">
        <f t="shared" si="227"/>
        <v>0.21568627450980393</v>
      </c>
      <c r="L175" s="30">
        <f t="shared" si="227"/>
        <v>0.21568627450980393</v>
      </c>
      <c r="M175" s="30">
        <f t="shared" si="227"/>
        <v>0.21568627450980393</v>
      </c>
      <c r="N175" s="30">
        <f t="shared" si="227"/>
        <v>0.21568627450980393</v>
      </c>
    </row>
    <row r="176" spans="1:14" x14ac:dyDescent="0.3">
      <c r="A176" s="45" t="s">
        <v>139</v>
      </c>
      <c r="B176" s="30">
        <f>+IFERROR(B173/B$183,"nm")</f>
        <v>0.14754098360655737</v>
      </c>
      <c r="C176" s="30">
        <f t="shared" ref="C176:I176" si="228">+IFERROR(C173/C$183,"nm")</f>
        <v>0.216</v>
      </c>
      <c r="D176" s="30">
        <f t="shared" si="228"/>
        <v>0.224</v>
      </c>
      <c r="E176" s="30">
        <f t="shared" si="228"/>
        <v>0.28695652173913044</v>
      </c>
      <c r="F176" s="30">
        <f>+IFERROR(F173/F$183,"nm")</f>
        <v>0.31</v>
      </c>
      <c r="G176" s="30">
        <f t="shared" si="228"/>
        <v>0.3125</v>
      </c>
      <c r="H176" s="30">
        <f t="shared" si="228"/>
        <v>0.41269841269841268</v>
      </c>
      <c r="I176" s="30">
        <f t="shared" si="228"/>
        <v>0.44897959183673469</v>
      </c>
      <c r="J176" s="74">
        <f>+I176</f>
        <v>0.44897959183673469</v>
      </c>
      <c r="K176" s="74">
        <f t="shared" ref="K176:N176" si="229">+J176</f>
        <v>0.44897959183673469</v>
      </c>
      <c r="L176" s="74">
        <f t="shared" si="229"/>
        <v>0.44897959183673469</v>
      </c>
      <c r="M176" s="74">
        <f t="shared" si="229"/>
        <v>0.44897959183673469</v>
      </c>
      <c r="N176" s="74">
        <f t="shared" si="229"/>
        <v>0.44897959183673469</v>
      </c>
    </row>
    <row r="177" spans="1:14" x14ac:dyDescent="0.3">
      <c r="A177" s="9" t="s">
        <v>133</v>
      </c>
      <c r="B177" s="1">
        <f>[1]Historicals!B140</f>
        <v>517</v>
      </c>
      <c r="C177" s="1">
        <f>[1]Historicals!C140</f>
        <v>487</v>
      </c>
      <c r="D177" s="1">
        <f>[1]Historicals!D140</f>
        <v>477</v>
      </c>
      <c r="E177" s="1">
        <f>[1]Historicals!E140</f>
        <v>310</v>
      </c>
      <c r="F177" s="1">
        <f>[1]Historicals!F140</f>
        <v>303</v>
      </c>
      <c r="G177" s="1">
        <f>[1]Historicals!G140</f>
        <v>297</v>
      </c>
      <c r="H177" s="1">
        <f>[1]Historicals!H140</f>
        <v>543</v>
      </c>
      <c r="I177" s="1">
        <f>[1]Historicals!I140</f>
        <v>669</v>
      </c>
      <c r="J177" s="1">
        <f>+J166*J179</f>
        <v>669</v>
      </c>
      <c r="K177" s="1">
        <f t="shared" ref="K177:N177" si="230">+K166*K179</f>
        <v>669</v>
      </c>
      <c r="L177" s="1">
        <f t="shared" si="230"/>
        <v>669</v>
      </c>
      <c r="M177" s="1">
        <f t="shared" si="230"/>
        <v>669</v>
      </c>
      <c r="N177" s="1">
        <f t="shared" si="230"/>
        <v>669</v>
      </c>
    </row>
    <row r="178" spans="1:14" x14ac:dyDescent="0.3">
      <c r="A178" s="45" t="s">
        <v>128</v>
      </c>
      <c r="B178" s="46" t="str">
        <f>+IFERROR(B177/A177-1,"nm")</f>
        <v>nm</v>
      </c>
      <c r="C178" s="46">
        <f t="shared" ref="C178:N178" si="231">+IFERROR(C177/B177-1,"nm")</f>
        <v>-5.8027079303675011E-2</v>
      </c>
      <c r="D178" s="46">
        <f t="shared" si="231"/>
        <v>-2.0533880903490731E-2</v>
      </c>
      <c r="E178" s="46">
        <f t="shared" si="231"/>
        <v>-0.35010482180293501</v>
      </c>
      <c r="F178" s="46">
        <f t="shared" si="231"/>
        <v>-2.2580645161290325E-2</v>
      </c>
      <c r="G178" s="46">
        <f t="shared" si="231"/>
        <v>-1.980198019801982E-2</v>
      </c>
      <c r="H178" s="46">
        <f t="shared" si="231"/>
        <v>0.82828282828282829</v>
      </c>
      <c r="I178" s="46">
        <f t="shared" si="231"/>
        <v>0.2320441988950277</v>
      </c>
      <c r="J178" s="30">
        <f t="shared" si="231"/>
        <v>0</v>
      </c>
      <c r="K178" s="30">
        <f t="shared" si="231"/>
        <v>0</v>
      </c>
      <c r="L178" s="30">
        <f t="shared" si="231"/>
        <v>0</v>
      </c>
      <c r="M178" s="30">
        <f t="shared" si="231"/>
        <v>0</v>
      </c>
      <c r="N178" s="30">
        <f t="shared" si="231"/>
        <v>0</v>
      </c>
    </row>
    <row r="179" spans="1:14" x14ac:dyDescent="0.3">
      <c r="A179" s="45" t="s">
        <v>130</v>
      </c>
      <c r="B179" s="30">
        <f>+IFERROR(B177/B$166,"nm")</f>
        <v>0.26084762865792127</v>
      </c>
      <c r="C179" s="30">
        <f t="shared" ref="C179:H179" si="232">+IFERROR(C177/C$166,"nm")</f>
        <v>0.24910485933503837</v>
      </c>
      <c r="D179" s="30">
        <f t="shared" si="232"/>
        <v>0.23359451518119489</v>
      </c>
      <c r="E179" s="30">
        <f t="shared" si="232"/>
        <v>0.16436903499469777</v>
      </c>
      <c r="F179" s="30">
        <f t="shared" si="232"/>
        <v>0.1589716684155299</v>
      </c>
      <c r="G179" s="30">
        <f t="shared" si="232"/>
        <v>0.16088840736728061</v>
      </c>
      <c r="H179" s="30">
        <f t="shared" si="232"/>
        <v>0.24625850340136055</v>
      </c>
      <c r="I179" s="30">
        <f>+IFERROR(I177/I$166,"nm")</f>
        <v>0.28516624040920718</v>
      </c>
      <c r="J179" s="74">
        <f>+I179</f>
        <v>0.28516624040920718</v>
      </c>
      <c r="K179" s="74">
        <f t="shared" ref="K179:N179" si="233">+J179</f>
        <v>0.28516624040920718</v>
      </c>
      <c r="L179" s="74">
        <f t="shared" si="233"/>
        <v>0.28516624040920718</v>
      </c>
      <c r="M179" s="74">
        <f t="shared" si="233"/>
        <v>0.28516624040920718</v>
      </c>
      <c r="N179" s="74">
        <f t="shared" si="233"/>
        <v>0.28516624040920718</v>
      </c>
    </row>
    <row r="180" spans="1:14" x14ac:dyDescent="0.3">
      <c r="A180" s="9" t="s">
        <v>134</v>
      </c>
      <c r="B180" s="1">
        <f>[1]Historicals!B162</f>
        <v>69</v>
      </c>
      <c r="C180" s="1">
        <f>[1]Historicals!C162</f>
        <v>39</v>
      </c>
      <c r="D180" s="1">
        <f>[1]Historicals!D162</f>
        <v>30</v>
      </c>
      <c r="E180" s="1">
        <f>[1]Historicals!E162</f>
        <v>22</v>
      </c>
      <c r="F180" s="1">
        <f>[1]Historicals!F162</f>
        <v>18</v>
      </c>
      <c r="G180" s="1">
        <f>[1]Historicals!G162</f>
        <v>12</v>
      </c>
      <c r="H180" s="1">
        <f>[1]Historicals!H162</f>
        <v>7</v>
      </c>
      <c r="I180" s="1">
        <f>[1]Historicals!I162</f>
        <v>9</v>
      </c>
      <c r="J180" s="1">
        <f>+J166*J182</f>
        <v>9</v>
      </c>
      <c r="K180" s="1">
        <f t="shared" ref="K180:N180" si="234">+K166*K182</f>
        <v>9</v>
      </c>
      <c r="L180" s="1">
        <f t="shared" si="234"/>
        <v>9</v>
      </c>
      <c r="M180" s="1">
        <f t="shared" si="234"/>
        <v>9</v>
      </c>
      <c r="N180" s="1">
        <f t="shared" si="234"/>
        <v>9</v>
      </c>
    </row>
    <row r="181" spans="1:14" x14ac:dyDescent="0.3">
      <c r="A181" s="45" t="s">
        <v>128</v>
      </c>
      <c r="B181" s="46" t="str">
        <f>+IFERROR(B180/A180-1,"nm")</f>
        <v>nm</v>
      </c>
      <c r="C181" s="46">
        <f t="shared" ref="C181:N181" si="235">+IFERROR(C180/B180-1,"nm")</f>
        <v>-0.43478260869565222</v>
      </c>
      <c r="D181" s="46">
        <f t="shared" si="235"/>
        <v>-0.23076923076923073</v>
      </c>
      <c r="E181" s="46">
        <f t="shared" si="235"/>
        <v>-0.26666666666666672</v>
      </c>
      <c r="F181" s="46">
        <f t="shared" si="235"/>
        <v>-0.18181818181818177</v>
      </c>
      <c r="G181" s="46">
        <f t="shared" si="235"/>
        <v>-0.33333333333333337</v>
      </c>
      <c r="H181" s="46">
        <f t="shared" si="235"/>
        <v>-0.41666666666666663</v>
      </c>
      <c r="I181" s="46">
        <f t="shared" si="235"/>
        <v>0.28571428571428581</v>
      </c>
      <c r="J181" s="46">
        <f t="shared" si="235"/>
        <v>0</v>
      </c>
      <c r="K181" s="46">
        <f t="shared" si="235"/>
        <v>0</v>
      </c>
      <c r="L181" s="46">
        <f t="shared" si="235"/>
        <v>0</v>
      </c>
      <c r="M181" s="46">
        <f t="shared" si="235"/>
        <v>0</v>
      </c>
      <c r="N181" s="46">
        <f t="shared" si="235"/>
        <v>0</v>
      </c>
    </row>
    <row r="182" spans="1:14" x14ac:dyDescent="0.3">
      <c r="A182" s="45" t="s">
        <v>132</v>
      </c>
      <c r="B182" s="30">
        <f>+IFERROR(B180/B$166,"nm")</f>
        <v>3.481331987891019E-2</v>
      </c>
      <c r="C182" s="30">
        <f t="shared" ref="C182:I182" si="236">+IFERROR(C180/C$166,"nm")</f>
        <v>1.9948849104859334E-2</v>
      </c>
      <c r="D182" s="30">
        <f t="shared" si="236"/>
        <v>1.4691478942213516E-2</v>
      </c>
      <c r="E182" s="30">
        <f t="shared" si="236"/>
        <v>1.166489925768823E-2</v>
      </c>
      <c r="F182" s="30">
        <f t="shared" si="236"/>
        <v>9.4438614900314802E-3</v>
      </c>
      <c r="G182" s="30">
        <f t="shared" si="236"/>
        <v>6.5005417118093175E-3</v>
      </c>
      <c r="H182" s="30">
        <f t="shared" si="236"/>
        <v>3.1746031746031746E-3</v>
      </c>
      <c r="I182" s="30">
        <f t="shared" si="236"/>
        <v>3.8363171355498722E-3</v>
      </c>
      <c r="J182" s="74">
        <f>+I182</f>
        <v>3.8363171355498722E-3</v>
      </c>
      <c r="K182" s="74">
        <f t="shared" ref="K182:N182" si="237">+J182</f>
        <v>3.8363171355498722E-3</v>
      </c>
      <c r="L182" s="74">
        <f t="shared" si="237"/>
        <v>3.8363171355498722E-3</v>
      </c>
      <c r="M182" s="74">
        <f t="shared" si="237"/>
        <v>3.8363171355498722E-3</v>
      </c>
      <c r="N182" s="74">
        <f t="shared" si="237"/>
        <v>3.8363171355498722E-3</v>
      </c>
    </row>
    <row r="183" spans="1:14" x14ac:dyDescent="0.3">
      <c r="A183" s="9" t="s">
        <v>140</v>
      </c>
      <c r="B183" s="9">
        <f>[1]Historicals!B151</f>
        <v>122</v>
      </c>
      <c r="C183" s="9">
        <f>[1]Historicals!C151</f>
        <v>125</v>
      </c>
      <c r="D183" s="9">
        <f>[1]Historicals!D151</f>
        <v>125</v>
      </c>
      <c r="E183" s="9">
        <f>[1]Historicals!E151</f>
        <v>115</v>
      </c>
      <c r="F183" s="9">
        <f>[1]Historicals!F151</f>
        <v>100</v>
      </c>
      <c r="G183" s="9">
        <f>[1]Historicals!G151</f>
        <v>80</v>
      </c>
      <c r="H183" s="9">
        <f>[1]Historicals!H151</f>
        <v>63</v>
      </c>
      <c r="I183" s="9">
        <f>[1]Historicals!I151</f>
        <v>49</v>
      </c>
      <c r="J183" s="1">
        <f>+J166*J185</f>
        <v>49</v>
      </c>
      <c r="K183" s="1">
        <f t="shared" ref="K183:N183" si="238">+K166*K185</f>
        <v>49</v>
      </c>
      <c r="L183" s="1">
        <f t="shared" si="238"/>
        <v>49</v>
      </c>
      <c r="M183" s="1">
        <f t="shared" si="238"/>
        <v>49</v>
      </c>
      <c r="N183" s="1">
        <f t="shared" si="238"/>
        <v>49</v>
      </c>
    </row>
    <row r="184" spans="1:14" x14ac:dyDescent="0.3">
      <c r="A184" s="45" t="s">
        <v>128</v>
      </c>
      <c r="B184" s="46" t="str">
        <f t="shared" ref="B184:H184" si="239">+IFERROR(B183/A183-1,"nm")</f>
        <v>nm</v>
      </c>
      <c r="C184" s="46">
        <f t="shared" si="239"/>
        <v>2.4590163934426146E-2</v>
      </c>
      <c r="D184" s="46">
        <f t="shared" si="239"/>
        <v>0</v>
      </c>
      <c r="E184" s="46">
        <f t="shared" si="239"/>
        <v>-7.999999999999996E-2</v>
      </c>
      <c r="F184" s="46">
        <f t="shared" si="239"/>
        <v>-0.13043478260869568</v>
      </c>
      <c r="G184" s="46">
        <f t="shared" si="239"/>
        <v>-0.19999999999999996</v>
      </c>
      <c r="H184" s="46">
        <f t="shared" si="239"/>
        <v>-0.21250000000000002</v>
      </c>
      <c r="I184" s="46">
        <f>+IFERROR(I183/H183-1,"nm")</f>
        <v>-0.22222222222222221</v>
      </c>
      <c r="J184" s="46">
        <f>+IFERROR(J183/I183-1,"nm")</f>
        <v>0</v>
      </c>
      <c r="K184" s="46">
        <f t="shared" ref="K184:N184" si="240">+IFERROR(K183/J183-1,"nm")</f>
        <v>0</v>
      </c>
      <c r="L184" s="46">
        <f t="shared" si="240"/>
        <v>0</v>
      </c>
      <c r="M184" s="46">
        <f t="shared" si="240"/>
        <v>0</v>
      </c>
      <c r="N184" s="46">
        <f t="shared" si="240"/>
        <v>0</v>
      </c>
    </row>
    <row r="185" spans="1:14" x14ac:dyDescent="0.3">
      <c r="A185" s="45" t="s">
        <v>132</v>
      </c>
      <c r="B185" s="46">
        <f t="shared" ref="B185:I185" si="241">+IFERROR(B183/B$166,"nm")</f>
        <v>6.1553985872855703E-2</v>
      </c>
      <c r="C185" s="46">
        <f t="shared" si="241"/>
        <v>6.3938618925831206E-2</v>
      </c>
      <c r="D185" s="46">
        <f t="shared" si="241"/>
        <v>6.1214495592556317E-2</v>
      </c>
      <c r="E185" s="46">
        <f t="shared" si="241"/>
        <v>6.097560975609756E-2</v>
      </c>
      <c r="F185" s="46">
        <f t="shared" si="241"/>
        <v>5.2465897166841552E-2</v>
      </c>
      <c r="G185" s="46">
        <f t="shared" si="241"/>
        <v>4.3336944745395449E-2</v>
      </c>
      <c r="H185" s="46">
        <f t="shared" si="241"/>
        <v>2.8571428571428571E-2</v>
      </c>
      <c r="I185" s="46">
        <f t="shared" si="241"/>
        <v>2.0886615515771527E-2</v>
      </c>
      <c r="J185" s="74">
        <f>+I185</f>
        <v>2.0886615515771527E-2</v>
      </c>
      <c r="K185" s="74">
        <f t="shared" ref="K185:N185" si="242">+J185</f>
        <v>2.0886615515771527E-2</v>
      </c>
      <c r="L185" s="74">
        <f t="shared" si="242"/>
        <v>2.0886615515771527E-2</v>
      </c>
      <c r="M185" s="74">
        <f t="shared" si="242"/>
        <v>2.0886615515771527E-2</v>
      </c>
      <c r="N185" s="74">
        <f t="shared" si="242"/>
        <v>2.0886615515771527E-2</v>
      </c>
    </row>
    <row r="186" spans="1:14" x14ac:dyDescent="0.3">
      <c r="A186" s="42" t="str">
        <f>+[1]Historicals!A130</f>
        <v>Corporate</v>
      </c>
      <c r="B186" s="42"/>
      <c r="C186" s="42"/>
      <c r="D186" s="42"/>
      <c r="E186" s="42"/>
      <c r="F186" s="42"/>
      <c r="G186" s="42"/>
      <c r="H186" s="42"/>
      <c r="I186" s="42"/>
      <c r="J186" s="75"/>
      <c r="K186" s="75"/>
      <c r="L186" s="75"/>
      <c r="M186" s="75"/>
      <c r="N186" s="75"/>
    </row>
    <row r="187" spans="1:14" x14ac:dyDescent="0.3">
      <c r="A187" s="9" t="s">
        <v>135</v>
      </c>
      <c r="B187" s="1">
        <f>[1]Historicals!B130</f>
        <v>-82</v>
      </c>
      <c r="C187" s="1">
        <f>[1]Historicals!C130</f>
        <v>-86</v>
      </c>
      <c r="D187" s="1">
        <f>[1]Historicals!D130</f>
        <v>75</v>
      </c>
      <c r="E187" s="1">
        <f>[1]Historicals!E130</f>
        <v>26</v>
      </c>
      <c r="F187" s="1">
        <f>[1]Historicals!F130</f>
        <v>-7</v>
      </c>
      <c r="G187" s="1">
        <f>[1]Historicals!G130</f>
        <v>-11</v>
      </c>
      <c r="H187" s="1">
        <f>[1]Historicals!H130</f>
        <v>40</v>
      </c>
      <c r="I187" s="1">
        <f>[1]Historicals!I130</f>
        <v>-72</v>
      </c>
      <c r="J187" s="1">
        <f>+I187*(1+J188)</f>
        <v>-72</v>
      </c>
      <c r="K187" s="1">
        <f t="shared" ref="K187:N187" si="243">+J187*(1+K188)</f>
        <v>-72</v>
      </c>
      <c r="L187" s="1">
        <f t="shared" si="243"/>
        <v>-72</v>
      </c>
      <c r="M187" s="1">
        <f t="shared" si="243"/>
        <v>-72</v>
      </c>
      <c r="N187" s="1">
        <f t="shared" si="243"/>
        <v>-72</v>
      </c>
    </row>
    <row r="188" spans="1:14" x14ac:dyDescent="0.3">
      <c r="A188" s="43" t="s">
        <v>128</v>
      </c>
      <c r="B188" s="46" t="str">
        <f>+IFERROR(B187/A187-1,"nm")</f>
        <v>nm</v>
      </c>
      <c r="C188" s="46">
        <f t="shared" ref="C188:I188" si="244">+IFERROR(C187/B187-1,"nm")</f>
        <v>4.8780487804878092E-2</v>
      </c>
      <c r="D188" s="46">
        <f t="shared" si="244"/>
        <v>-1.8720930232558139</v>
      </c>
      <c r="E188" s="46">
        <f t="shared" si="244"/>
        <v>-0.65333333333333332</v>
      </c>
      <c r="F188" s="46">
        <f t="shared" si="244"/>
        <v>-1.2692307692307692</v>
      </c>
      <c r="G188" s="46">
        <f t="shared" si="244"/>
        <v>0.5714285714285714</v>
      </c>
      <c r="H188" s="46">
        <f t="shared" si="244"/>
        <v>-4.6363636363636367</v>
      </c>
      <c r="I188" s="46">
        <f t="shared" si="244"/>
        <v>-2.8</v>
      </c>
      <c r="J188" s="72">
        <f>+J189+J190</f>
        <v>0</v>
      </c>
      <c r="K188" s="72">
        <f t="shared" ref="K188:N188" si="245">+K189+K190</f>
        <v>0</v>
      </c>
      <c r="L188" s="72">
        <f t="shared" si="245"/>
        <v>0</v>
      </c>
      <c r="M188" s="72">
        <f t="shared" si="245"/>
        <v>0</v>
      </c>
      <c r="N188" s="72">
        <f t="shared" si="245"/>
        <v>0</v>
      </c>
    </row>
    <row r="189" spans="1:14" x14ac:dyDescent="0.3">
      <c r="A189" s="43" t="s">
        <v>136</v>
      </c>
      <c r="B189" s="30">
        <f>[1]Historicals!B198</f>
        <v>0</v>
      </c>
      <c r="C189" s="30">
        <f>[1]Historicals!C198</f>
        <v>0</v>
      </c>
      <c r="D189" s="30">
        <f>[1]Historicals!D198</f>
        <v>0</v>
      </c>
      <c r="E189" s="30">
        <f>[1]Historicals!E198</f>
        <v>0</v>
      </c>
      <c r="F189" s="30">
        <f>[1]Historicals!F198</f>
        <v>0</v>
      </c>
      <c r="G189" s="30">
        <f>[1]Historicals!G198</f>
        <v>0</v>
      </c>
      <c r="H189" s="30">
        <f>[1]Historicals!H198</f>
        <v>0</v>
      </c>
      <c r="I189" s="30">
        <f>[1]Historicals!I198</f>
        <v>0</v>
      </c>
      <c r="J189" s="73">
        <v>0</v>
      </c>
      <c r="K189" s="73">
        <v>0</v>
      </c>
      <c r="L189" s="73">
        <v>0</v>
      </c>
      <c r="M189" s="73">
        <v>0</v>
      </c>
      <c r="N189" s="73">
        <v>0</v>
      </c>
    </row>
    <row r="190" spans="1:14" x14ac:dyDescent="0.3">
      <c r="A190" s="43" t="s">
        <v>137</v>
      </c>
      <c r="B190" s="46" t="str">
        <f>+IFERROR(B188-B189,"nm")</f>
        <v>nm</v>
      </c>
      <c r="C190" s="46">
        <f t="shared" ref="C190:I190" si="246">+IFERROR(C188-C189,"nm")</f>
        <v>4.8780487804878092E-2</v>
      </c>
      <c r="D190" s="46">
        <f t="shared" si="246"/>
        <v>-1.8720930232558139</v>
      </c>
      <c r="E190" s="46">
        <f t="shared" si="246"/>
        <v>-0.65333333333333332</v>
      </c>
      <c r="F190" s="46">
        <f t="shared" si="246"/>
        <v>-1.2692307692307692</v>
      </c>
      <c r="G190" s="46">
        <f t="shared" si="246"/>
        <v>0.5714285714285714</v>
      </c>
      <c r="H190" s="46">
        <f t="shared" si="246"/>
        <v>-4.6363636363636367</v>
      </c>
      <c r="I190" s="46">
        <f t="shared" si="246"/>
        <v>-2.8</v>
      </c>
      <c r="J190" s="73">
        <v>0</v>
      </c>
      <c r="K190" s="73">
        <v>0</v>
      </c>
      <c r="L190" s="73">
        <v>0</v>
      </c>
      <c r="M190" s="73">
        <v>0</v>
      </c>
      <c r="N190" s="73">
        <v>0</v>
      </c>
    </row>
    <row r="191" spans="1:14" x14ac:dyDescent="0.3">
      <c r="A191" s="9" t="s">
        <v>129</v>
      </c>
      <c r="B191" s="69">
        <f>+B198+B194</f>
        <v>-1022</v>
      </c>
      <c r="C191" s="69">
        <f t="shared" ref="C191:I191" si="247">+C198+C194</f>
        <v>-1089</v>
      </c>
      <c r="D191" s="69">
        <f t="shared" si="247"/>
        <v>-633</v>
      </c>
      <c r="E191" s="69">
        <f t="shared" si="247"/>
        <v>-1346</v>
      </c>
      <c r="F191" s="69">
        <f t="shared" si="247"/>
        <v>-1694</v>
      </c>
      <c r="G191" s="69">
        <f t="shared" si="247"/>
        <v>-1855</v>
      </c>
      <c r="H191" s="69">
        <f t="shared" si="247"/>
        <v>-2120</v>
      </c>
      <c r="I191" s="69">
        <f t="shared" si="247"/>
        <v>-2085</v>
      </c>
      <c r="J191" s="69">
        <f>+J187*J193</f>
        <v>-2085</v>
      </c>
      <c r="K191" s="69">
        <f t="shared" ref="K191:N191" si="248">+K187*K193</f>
        <v>-2085</v>
      </c>
      <c r="L191" s="69">
        <f t="shared" si="248"/>
        <v>-2085</v>
      </c>
      <c r="M191" s="69">
        <f t="shared" si="248"/>
        <v>-2085</v>
      </c>
      <c r="N191" s="69">
        <f t="shared" si="248"/>
        <v>-2085</v>
      </c>
    </row>
    <row r="192" spans="1:14" x14ac:dyDescent="0.3">
      <c r="A192" s="45" t="s">
        <v>128</v>
      </c>
      <c r="B192" s="46" t="str">
        <f>+IFERROR(B191/A191-1,"nm")</f>
        <v>nm</v>
      </c>
      <c r="C192" s="46">
        <f t="shared" ref="C192:N192" si="249">+IFERROR(C191/B191-1,"nm")</f>
        <v>6.5557729941291498E-2</v>
      </c>
      <c r="D192" s="46">
        <f t="shared" si="249"/>
        <v>-0.41873278236914602</v>
      </c>
      <c r="E192" s="46">
        <f t="shared" si="249"/>
        <v>1.126382306477093</v>
      </c>
      <c r="F192" s="46">
        <f t="shared" si="249"/>
        <v>0.25854383358098065</v>
      </c>
      <c r="G192" s="46">
        <f t="shared" si="249"/>
        <v>9.5041322314049603E-2</v>
      </c>
      <c r="H192" s="46">
        <f t="shared" si="249"/>
        <v>0.14285714285714279</v>
      </c>
      <c r="I192" s="46">
        <f t="shared" si="249"/>
        <v>-1.650943396226412E-2</v>
      </c>
      <c r="J192" s="46">
        <f t="shared" si="249"/>
        <v>0</v>
      </c>
      <c r="K192" s="46">
        <f t="shared" si="249"/>
        <v>0</v>
      </c>
      <c r="L192" s="46">
        <f t="shared" si="249"/>
        <v>0</v>
      </c>
      <c r="M192" s="46">
        <f t="shared" si="249"/>
        <v>0</v>
      </c>
      <c r="N192" s="46">
        <f t="shared" si="249"/>
        <v>0</v>
      </c>
    </row>
    <row r="193" spans="1:14" x14ac:dyDescent="0.3">
      <c r="A193" s="45" t="s">
        <v>130</v>
      </c>
      <c r="B193" s="30">
        <f>+IFERROR(B191/B$187,"nm")</f>
        <v>12.463414634146341</v>
      </c>
      <c r="C193" s="30">
        <f t="shared" ref="C193:I193" si="250">+IFERROR(C191/C$187,"nm")</f>
        <v>12.662790697674419</v>
      </c>
      <c r="D193" s="30">
        <f t="shared" si="250"/>
        <v>-8.44</v>
      </c>
      <c r="E193" s="30">
        <f t="shared" si="250"/>
        <v>-51.769230769230766</v>
      </c>
      <c r="F193" s="30">
        <f t="shared" si="250"/>
        <v>242</v>
      </c>
      <c r="G193" s="30">
        <f t="shared" si="250"/>
        <v>168.63636363636363</v>
      </c>
      <c r="H193" s="30">
        <f t="shared" si="250"/>
        <v>-53</v>
      </c>
      <c r="I193" s="30">
        <f t="shared" si="250"/>
        <v>28.958333333333332</v>
      </c>
      <c r="J193" s="74">
        <f>+I193</f>
        <v>28.958333333333332</v>
      </c>
      <c r="K193" s="74">
        <f t="shared" ref="K193:N193" si="251">+J193</f>
        <v>28.958333333333332</v>
      </c>
      <c r="L193" s="74">
        <f t="shared" si="251"/>
        <v>28.958333333333332</v>
      </c>
      <c r="M193" s="74">
        <f t="shared" si="251"/>
        <v>28.958333333333332</v>
      </c>
      <c r="N193" s="74">
        <f t="shared" si="251"/>
        <v>28.958333333333332</v>
      </c>
    </row>
    <row r="194" spans="1:14" x14ac:dyDescent="0.3">
      <c r="A194" s="9" t="s">
        <v>131</v>
      </c>
      <c r="B194" s="1">
        <f>[1]Historicals!B174</f>
        <v>75</v>
      </c>
      <c r="C194" s="1">
        <f>[1]Historicals!C174</f>
        <v>84</v>
      </c>
      <c r="D194" s="1">
        <f>[1]Historicals!D174</f>
        <v>91</v>
      </c>
      <c r="E194" s="1">
        <f>[1]Historicals!E174</f>
        <v>110</v>
      </c>
      <c r="F194" s="1">
        <f>[1]Historicals!F174</f>
        <v>116</v>
      </c>
      <c r="G194" s="1">
        <f>[1]Historicals!G174</f>
        <v>112</v>
      </c>
      <c r="H194" s="1">
        <f>[1]Historicals!H174</f>
        <v>141</v>
      </c>
      <c r="I194" s="1">
        <f>[1]Historicals!I174</f>
        <v>134</v>
      </c>
      <c r="J194" s="1">
        <f>+J204*J197</f>
        <v>134</v>
      </c>
      <c r="K194" s="1">
        <f t="shared" ref="K194:N194" si="252">+K204*K197</f>
        <v>134</v>
      </c>
      <c r="L194" s="1">
        <f t="shared" si="252"/>
        <v>134</v>
      </c>
      <c r="M194" s="1">
        <f t="shared" si="252"/>
        <v>134</v>
      </c>
      <c r="N194" s="1">
        <f t="shared" si="252"/>
        <v>134</v>
      </c>
    </row>
    <row r="195" spans="1:14" x14ac:dyDescent="0.3">
      <c r="A195" s="45" t="s">
        <v>128</v>
      </c>
      <c r="B195" s="46" t="str">
        <f>+IFERROR(B194/A194-1,"nm")</f>
        <v>nm</v>
      </c>
      <c r="C195" s="46">
        <f t="shared" ref="C195:N195" si="253">+IFERROR(C194/B194-1,"nm")</f>
        <v>0.12000000000000011</v>
      </c>
      <c r="D195" s="46">
        <f t="shared" si="253"/>
        <v>8.3333333333333259E-2</v>
      </c>
      <c r="E195" s="46">
        <f t="shared" si="253"/>
        <v>0.20879120879120872</v>
      </c>
      <c r="F195" s="46">
        <f t="shared" si="253"/>
        <v>5.4545454545454453E-2</v>
      </c>
      <c r="G195" s="46">
        <f t="shared" si="253"/>
        <v>-3.4482758620689613E-2</v>
      </c>
      <c r="H195" s="46">
        <f t="shared" si="253"/>
        <v>0.2589285714285714</v>
      </c>
      <c r="I195" s="46">
        <f t="shared" si="253"/>
        <v>-4.9645390070921946E-2</v>
      </c>
      <c r="J195" s="46">
        <f t="shared" si="253"/>
        <v>0</v>
      </c>
      <c r="K195" s="46">
        <f t="shared" si="253"/>
        <v>0</v>
      </c>
      <c r="L195" s="46">
        <f t="shared" si="253"/>
        <v>0</v>
      </c>
      <c r="M195" s="46">
        <f t="shared" si="253"/>
        <v>0</v>
      </c>
      <c r="N195" s="46">
        <f t="shared" si="253"/>
        <v>0</v>
      </c>
    </row>
    <row r="196" spans="1:14" x14ac:dyDescent="0.3">
      <c r="A196" s="45" t="s">
        <v>132</v>
      </c>
      <c r="B196" s="30">
        <f>+IFERROR(B194/B$187,"nm")</f>
        <v>-0.91463414634146345</v>
      </c>
      <c r="C196" s="30">
        <f t="shared" ref="C196:I196" si="254">+IFERROR(C194/C$187,"nm")</f>
        <v>-0.97674418604651159</v>
      </c>
      <c r="D196" s="30">
        <f t="shared" si="254"/>
        <v>1.2133333333333334</v>
      </c>
      <c r="E196" s="30">
        <f t="shared" si="254"/>
        <v>4.2307692307692308</v>
      </c>
      <c r="F196" s="30">
        <f t="shared" si="254"/>
        <v>-16.571428571428573</v>
      </c>
      <c r="G196" s="30">
        <f t="shared" si="254"/>
        <v>-10.181818181818182</v>
      </c>
      <c r="H196" s="30">
        <f t="shared" si="254"/>
        <v>3.5249999999999999</v>
      </c>
      <c r="I196" s="30">
        <f t="shared" si="254"/>
        <v>-1.8611111111111112</v>
      </c>
      <c r="J196" s="30">
        <f t="shared" ref="J196:N196" si="255">+IFERROR(J194/J$145,"nm")</f>
        <v>1.3137254901960784</v>
      </c>
      <c r="K196" s="30">
        <f t="shared" si="255"/>
        <v>1.3137254901960784</v>
      </c>
      <c r="L196" s="30">
        <f t="shared" si="255"/>
        <v>1.3137254901960784</v>
      </c>
      <c r="M196" s="30">
        <f t="shared" si="255"/>
        <v>1.3137254901960784</v>
      </c>
      <c r="N196" s="30">
        <f t="shared" si="255"/>
        <v>1.3137254901960784</v>
      </c>
    </row>
    <row r="197" spans="1:14" x14ac:dyDescent="0.3">
      <c r="A197" s="45" t="s">
        <v>139</v>
      </c>
      <c r="B197" s="30">
        <f>+IFERROR(B194/B$204,"nm")</f>
        <v>0.10518934081346423</v>
      </c>
      <c r="C197" s="30">
        <f>+IFERROR(C194/C$204,"nm")</f>
        <v>8.9647812166488788E-2</v>
      </c>
      <c r="D197" s="30">
        <f t="shared" ref="D197:I197" si="256">+IFERROR(D194/D$204,"nm")</f>
        <v>7.3505654281098551E-2</v>
      </c>
      <c r="E197" s="30">
        <f t="shared" si="256"/>
        <v>7.586206896551724E-2</v>
      </c>
      <c r="F197" s="30">
        <f t="shared" si="256"/>
        <v>6.9336521219366412E-2</v>
      </c>
      <c r="G197" s="30">
        <f t="shared" si="256"/>
        <v>5.845511482254697E-2</v>
      </c>
      <c r="H197" s="30">
        <f t="shared" si="256"/>
        <v>7.5401069518716571E-2</v>
      </c>
      <c r="I197" s="30">
        <f t="shared" si="256"/>
        <v>7.374793615850303E-2</v>
      </c>
      <c r="J197" s="74">
        <f>+I197</f>
        <v>7.374793615850303E-2</v>
      </c>
      <c r="K197" s="74">
        <f t="shared" ref="K197:N197" si="257">+J197</f>
        <v>7.374793615850303E-2</v>
      </c>
      <c r="L197" s="74">
        <f t="shared" si="257"/>
        <v>7.374793615850303E-2</v>
      </c>
      <c r="M197" s="74">
        <f t="shared" si="257"/>
        <v>7.374793615850303E-2</v>
      </c>
      <c r="N197" s="74">
        <f t="shared" si="257"/>
        <v>7.374793615850303E-2</v>
      </c>
    </row>
    <row r="198" spans="1:14" x14ac:dyDescent="0.3">
      <c r="A198" s="9" t="s">
        <v>133</v>
      </c>
      <c r="B198" s="69">
        <f>[1]Historicals!B141</f>
        <v>-1097</v>
      </c>
      <c r="C198" s="69">
        <f>[1]Historicals!C141</f>
        <v>-1173</v>
      </c>
      <c r="D198" s="69">
        <f>[1]Historicals!D141</f>
        <v>-724</v>
      </c>
      <c r="E198" s="69">
        <f>[1]Historicals!E141</f>
        <v>-1456</v>
      </c>
      <c r="F198" s="69">
        <f>[1]Historicals!F141</f>
        <v>-1810</v>
      </c>
      <c r="G198" s="69">
        <f>[1]Historicals!G141</f>
        <v>-1967</v>
      </c>
      <c r="H198" s="69">
        <f>[1]Historicals!H141</f>
        <v>-2261</v>
      </c>
      <c r="I198" s="69">
        <f>[1]Historicals!I141</f>
        <v>-2219</v>
      </c>
      <c r="J198" s="1">
        <f>+J187*J200</f>
        <v>-2219</v>
      </c>
      <c r="K198" s="1">
        <f t="shared" ref="K198:N198" si="258">+K187*K200</f>
        <v>-2219</v>
      </c>
      <c r="L198" s="1">
        <f t="shared" si="258"/>
        <v>-2219</v>
      </c>
      <c r="M198" s="1">
        <f t="shared" si="258"/>
        <v>-2219</v>
      </c>
      <c r="N198" s="1">
        <f t="shared" si="258"/>
        <v>-2219</v>
      </c>
    </row>
    <row r="199" spans="1:14" x14ac:dyDescent="0.3">
      <c r="A199" s="45" t="s">
        <v>128</v>
      </c>
      <c r="B199" s="46" t="str">
        <f>+IFERROR(B198/A198-1,"nm")</f>
        <v>nm</v>
      </c>
      <c r="C199" s="46">
        <f t="shared" ref="C199:N199" si="259">+IFERROR(C198/B198-1,"nm")</f>
        <v>6.9279854147675568E-2</v>
      </c>
      <c r="D199" s="46">
        <f t="shared" si="259"/>
        <v>-0.38277919863597609</v>
      </c>
      <c r="E199" s="46">
        <f t="shared" si="259"/>
        <v>1.0110497237569063</v>
      </c>
      <c r="F199" s="46">
        <f t="shared" si="259"/>
        <v>0.24313186813186816</v>
      </c>
      <c r="G199" s="46">
        <f t="shared" si="259"/>
        <v>8.6740331491712785E-2</v>
      </c>
      <c r="H199" s="46">
        <f t="shared" si="259"/>
        <v>0.14946619217081847</v>
      </c>
      <c r="I199" s="46">
        <f t="shared" si="259"/>
        <v>-1.8575851393188847E-2</v>
      </c>
      <c r="J199" s="30">
        <f t="shared" si="259"/>
        <v>0</v>
      </c>
      <c r="K199" s="30">
        <f t="shared" si="259"/>
        <v>0</v>
      </c>
      <c r="L199" s="30">
        <f t="shared" si="259"/>
        <v>0</v>
      </c>
      <c r="M199" s="30">
        <f t="shared" si="259"/>
        <v>0</v>
      </c>
      <c r="N199" s="30">
        <f t="shared" si="259"/>
        <v>0</v>
      </c>
    </row>
    <row r="200" spans="1:14" x14ac:dyDescent="0.3">
      <c r="A200" s="45" t="s">
        <v>130</v>
      </c>
      <c r="B200" s="30">
        <f>+IFERROR(B198/B$187,"nm")</f>
        <v>13.378048780487806</v>
      </c>
      <c r="C200" s="30">
        <f t="shared" ref="C200:I200" si="260">+IFERROR(C198/C$187,"nm")</f>
        <v>13.63953488372093</v>
      </c>
      <c r="D200" s="30">
        <f t="shared" si="260"/>
        <v>-9.6533333333333342</v>
      </c>
      <c r="E200" s="30">
        <f t="shared" si="260"/>
        <v>-56</v>
      </c>
      <c r="F200" s="30">
        <f t="shared" si="260"/>
        <v>258.57142857142856</v>
      </c>
      <c r="G200" s="30">
        <f t="shared" si="260"/>
        <v>178.81818181818181</v>
      </c>
      <c r="H200" s="30">
        <f t="shared" si="260"/>
        <v>-56.524999999999999</v>
      </c>
      <c r="I200" s="30">
        <f t="shared" si="260"/>
        <v>30.819444444444443</v>
      </c>
      <c r="J200" s="74">
        <f>+I200</f>
        <v>30.819444444444443</v>
      </c>
      <c r="K200" s="74">
        <f t="shared" ref="K200:N200" si="261">+J200</f>
        <v>30.819444444444443</v>
      </c>
      <c r="L200" s="74">
        <f t="shared" si="261"/>
        <v>30.819444444444443</v>
      </c>
      <c r="M200" s="74">
        <f t="shared" si="261"/>
        <v>30.819444444444443</v>
      </c>
      <c r="N200" s="74">
        <f t="shared" si="261"/>
        <v>30.819444444444443</v>
      </c>
    </row>
    <row r="201" spans="1:14" x14ac:dyDescent="0.3">
      <c r="A201" s="9" t="s">
        <v>134</v>
      </c>
      <c r="B201" s="1">
        <f>[1]Historicals!B163</f>
        <v>104</v>
      </c>
      <c r="C201" s="1">
        <f>[1]Historicals!C163</f>
        <v>264</v>
      </c>
      <c r="D201" s="1">
        <f>[1]Historicals!D163</f>
        <v>291</v>
      </c>
      <c r="E201" s="1">
        <f>[1]Historicals!E163</f>
        <v>159</v>
      </c>
      <c r="F201" s="1">
        <f>[1]Historicals!F163</f>
        <v>377</v>
      </c>
      <c r="G201" s="1">
        <f>[1]Historicals!G163</f>
        <v>318</v>
      </c>
      <c r="H201" s="1">
        <f>[1]Historicals!H163</f>
        <v>11</v>
      </c>
      <c r="I201" s="1">
        <f>[1]Historicals!I163</f>
        <v>50</v>
      </c>
      <c r="J201" s="1">
        <f>+J187*J203</f>
        <v>50</v>
      </c>
      <c r="K201" s="1">
        <f t="shared" ref="K201:N201" si="262">+K187*K203</f>
        <v>50</v>
      </c>
      <c r="L201" s="1">
        <f t="shared" si="262"/>
        <v>50</v>
      </c>
      <c r="M201" s="1">
        <f t="shared" si="262"/>
        <v>50</v>
      </c>
      <c r="N201" s="1">
        <f t="shared" si="262"/>
        <v>50</v>
      </c>
    </row>
    <row r="202" spans="1:14" x14ac:dyDescent="0.3">
      <c r="A202" s="45" t="s">
        <v>128</v>
      </c>
      <c r="B202" s="46" t="str">
        <f>+IFERROR(B201/A201-1,"nm")</f>
        <v>nm</v>
      </c>
      <c r="C202" s="46">
        <f t="shared" ref="C202:N202" si="263">+IFERROR(C201/B201-1,"nm")</f>
        <v>1.5384615384615383</v>
      </c>
      <c r="D202" s="46">
        <f t="shared" si="263"/>
        <v>0.10227272727272729</v>
      </c>
      <c r="E202" s="46">
        <f t="shared" si="263"/>
        <v>-0.45360824742268047</v>
      </c>
      <c r="F202" s="46">
        <f t="shared" si="263"/>
        <v>1.3710691823899372</v>
      </c>
      <c r="G202" s="46">
        <f t="shared" si="263"/>
        <v>-0.156498673740053</v>
      </c>
      <c r="H202" s="46">
        <f t="shared" si="263"/>
        <v>-0.96540880503144655</v>
      </c>
      <c r="I202" s="46">
        <f t="shared" si="263"/>
        <v>3.5454545454545459</v>
      </c>
      <c r="J202" s="46">
        <f t="shared" si="263"/>
        <v>0</v>
      </c>
      <c r="K202" s="46">
        <f t="shared" si="263"/>
        <v>0</v>
      </c>
      <c r="L202" s="46">
        <f t="shared" si="263"/>
        <v>0</v>
      </c>
      <c r="M202" s="46">
        <f t="shared" si="263"/>
        <v>0</v>
      </c>
      <c r="N202" s="46">
        <f t="shared" si="263"/>
        <v>0</v>
      </c>
    </row>
    <row r="203" spans="1:14" x14ac:dyDescent="0.3">
      <c r="A203" s="45" t="s">
        <v>132</v>
      </c>
      <c r="B203" s="30">
        <f>+IFERROR(B201/B$187,"nm")</f>
        <v>-1.2682926829268293</v>
      </c>
      <c r="C203" s="30">
        <f t="shared" ref="C203:I203" si="264">+IFERROR(C201/C$187,"nm")</f>
        <v>-3.0697674418604652</v>
      </c>
      <c r="D203" s="30">
        <f t="shared" si="264"/>
        <v>3.88</v>
      </c>
      <c r="E203" s="30">
        <f t="shared" si="264"/>
        <v>6.115384615384615</v>
      </c>
      <c r="F203" s="30">
        <f t="shared" si="264"/>
        <v>-53.857142857142854</v>
      </c>
      <c r="G203" s="30">
        <f t="shared" si="264"/>
        <v>-28.90909090909091</v>
      </c>
      <c r="H203" s="30">
        <f t="shared" si="264"/>
        <v>0.27500000000000002</v>
      </c>
      <c r="I203" s="30">
        <f t="shared" si="264"/>
        <v>-0.69444444444444442</v>
      </c>
      <c r="J203" s="74">
        <f>+I203</f>
        <v>-0.69444444444444442</v>
      </c>
      <c r="K203" s="74">
        <f t="shared" ref="K203:N203" si="265">+J203</f>
        <v>-0.69444444444444442</v>
      </c>
      <c r="L203" s="74">
        <f t="shared" si="265"/>
        <v>-0.69444444444444442</v>
      </c>
      <c r="M203" s="74">
        <f t="shared" si="265"/>
        <v>-0.69444444444444442</v>
      </c>
      <c r="N203" s="74">
        <f t="shared" si="265"/>
        <v>-0.69444444444444442</v>
      </c>
    </row>
    <row r="204" spans="1:14" x14ac:dyDescent="0.3">
      <c r="A204" s="9" t="s">
        <v>140</v>
      </c>
      <c r="B204" s="9">
        <f>[1]Historicals!B152</f>
        <v>713</v>
      </c>
      <c r="C204" s="9">
        <f>[1]Historicals!C152</f>
        <v>937</v>
      </c>
      <c r="D204" s="9">
        <f>[1]Historicals!D152</f>
        <v>1238</v>
      </c>
      <c r="E204" s="9">
        <f>[1]Historicals!E152</f>
        <v>1450</v>
      </c>
      <c r="F204" s="9">
        <f>[1]Historicals!F152</f>
        <v>1673</v>
      </c>
      <c r="G204" s="9">
        <f>[1]Historicals!G152</f>
        <v>1916</v>
      </c>
      <c r="H204" s="9">
        <f>[1]Historicals!H152</f>
        <v>1870</v>
      </c>
      <c r="I204" s="9">
        <f>[1]Historicals!I152</f>
        <v>1817</v>
      </c>
      <c r="J204" s="1">
        <f>+J187*J206</f>
        <v>1817</v>
      </c>
      <c r="K204" s="1">
        <f t="shared" ref="K204:N204" si="266">+K187*K206</f>
        <v>1817</v>
      </c>
      <c r="L204" s="1">
        <f t="shared" si="266"/>
        <v>1817</v>
      </c>
      <c r="M204" s="1">
        <f t="shared" si="266"/>
        <v>1817</v>
      </c>
      <c r="N204" s="1">
        <f t="shared" si="266"/>
        <v>1817</v>
      </c>
    </row>
    <row r="205" spans="1:14" x14ac:dyDescent="0.3">
      <c r="A205" s="45" t="s">
        <v>128</v>
      </c>
      <c r="B205" s="46" t="str">
        <f t="shared" ref="B205:H205" si="267">+IFERROR(B204/A204-1,"nm")</f>
        <v>nm</v>
      </c>
      <c r="C205" s="46">
        <f t="shared" si="267"/>
        <v>0.31416549789621318</v>
      </c>
      <c r="D205" s="46">
        <f t="shared" si="267"/>
        <v>0.32123799359658478</v>
      </c>
      <c r="E205" s="46">
        <f t="shared" si="267"/>
        <v>0.17124394184168024</v>
      </c>
      <c r="F205" s="46">
        <f t="shared" si="267"/>
        <v>0.15379310344827579</v>
      </c>
      <c r="G205" s="46">
        <f t="shared" si="267"/>
        <v>0.14524805738194857</v>
      </c>
      <c r="H205" s="46">
        <f t="shared" si="267"/>
        <v>-2.4008350730688965E-2</v>
      </c>
      <c r="I205" s="46">
        <f>+IFERROR(I204/H204-1,"nm")</f>
        <v>-2.8342245989304793E-2</v>
      </c>
      <c r="J205" s="46">
        <f>+IFERROR(J204/I204-1,"nm")</f>
        <v>0</v>
      </c>
      <c r="K205" s="46">
        <f t="shared" ref="K205:N205" si="268">+IFERROR(K204/J204-1,"nm")</f>
        <v>0</v>
      </c>
      <c r="L205" s="46">
        <f t="shared" si="268"/>
        <v>0</v>
      </c>
      <c r="M205" s="46">
        <f t="shared" si="268"/>
        <v>0</v>
      </c>
      <c r="N205" s="46">
        <f t="shared" si="268"/>
        <v>0</v>
      </c>
    </row>
    <row r="206" spans="1:14" x14ac:dyDescent="0.3">
      <c r="A206" s="45" t="s">
        <v>132</v>
      </c>
      <c r="B206" s="46">
        <f>+IFERROR(B204/B$187,"nm")</f>
        <v>-8.6951219512195124</v>
      </c>
      <c r="C206" s="46">
        <f t="shared" ref="C206:I206" si="269">+IFERROR(C204/C$187,"nm")</f>
        <v>-10.895348837209303</v>
      </c>
      <c r="D206" s="46">
        <f t="shared" si="269"/>
        <v>16.506666666666668</v>
      </c>
      <c r="E206" s="46">
        <f t="shared" si="269"/>
        <v>55.769230769230766</v>
      </c>
      <c r="F206" s="46">
        <f t="shared" si="269"/>
        <v>-239</v>
      </c>
      <c r="G206" s="46">
        <f t="shared" si="269"/>
        <v>-174.18181818181819</v>
      </c>
      <c r="H206" s="46">
        <f t="shared" si="269"/>
        <v>46.75</v>
      </c>
      <c r="I206" s="46">
        <f t="shared" si="269"/>
        <v>-25.236111111111111</v>
      </c>
      <c r="J206" s="74">
        <f>+I206</f>
        <v>-25.236111111111111</v>
      </c>
      <c r="K206" s="74">
        <f t="shared" ref="K206:N206" si="270">+J206</f>
        <v>-25.236111111111111</v>
      </c>
      <c r="L206" s="74">
        <f t="shared" si="270"/>
        <v>-25.236111111111111</v>
      </c>
      <c r="M206" s="74">
        <f t="shared" si="270"/>
        <v>-25.236111111111111</v>
      </c>
      <c r="N206" s="74">
        <f t="shared" si="270"/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69"/>
  <sheetViews>
    <sheetView tabSelected="1" topLeftCell="A16" workbookViewId="0">
      <selection activeCell="J21" sqref="J21"/>
    </sheetView>
  </sheetViews>
  <sheetFormatPr defaultRowHeight="14.4" x14ac:dyDescent="0.3"/>
  <cols>
    <col min="1" max="1" width="48.77734375" customWidth="1"/>
    <col min="2" max="14" width="11.77734375" customWidth="1"/>
    <col min="15" max="15" width="39.8867187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15" x14ac:dyDescent="0.3">
      <c r="A2" s="39" t="s">
        <v>147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5" x14ac:dyDescent="0.3">
      <c r="A3" s="1" t="s">
        <v>135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46710</v>
      </c>
      <c r="K3" s="9">
        <f>'Segmental forecast'!K3</f>
        <v>46710</v>
      </c>
      <c r="L3" s="9">
        <f>'Segmental forecast'!L3</f>
        <v>46710</v>
      </c>
      <c r="M3" s="9">
        <f>'Segmental forecast'!M3</f>
        <v>46710</v>
      </c>
      <c r="N3" s="9">
        <f>'Segmental forecast'!N3</f>
        <v>46710</v>
      </c>
      <c r="O3" t="s">
        <v>196</v>
      </c>
    </row>
    <row r="4" spans="1:15" x14ac:dyDescent="0.3">
      <c r="A4" s="41" t="s">
        <v>128</v>
      </c>
      <c r="B4" s="54" t="str">
        <f>'Segmental forecast'!B4</f>
        <v>nm</v>
      </c>
      <c r="C4" s="54">
        <f>'Segmental forecast'!C4</f>
        <v>5.8004640371229765E-2</v>
      </c>
      <c r="D4" s="54">
        <f>'Segmental forecast'!D4</f>
        <v>6.0971089696071123E-2</v>
      </c>
      <c r="E4" s="54">
        <f>'Segmental forecast'!E4</f>
        <v>5.95924308588065E-2</v>
      </c>
      <c r="F4" s="54">
        <f>'Segmental forecast'!F4</f>
        <v>7.4731433909388079E-2</v>
      </c>
      <c r="G4" s="54">
        <f>'Segmental forecast'!G4</f>
        <v>-4.3817266150267153E-2</v>
      </c>
      <c r="H4" s="54">
        <f>'Segmental forecast'!H4</f>
        <v>0.19076009945726269</v>
      </c>
      <c r="I4" s="54">
        <f>'Segmental forecast'!I4</f>
        <v>4.8767344739323759E-2</v>
      </c>
      <c r="J4" s="54">
        <f>'Segmental forecast'!J4</f>
        <v>0</v>
      </c>
      <c r="K4" s="54">
        <f>'Segmental forecast'!K4</f>
        <v>0</v>
      </c>
      <c r="L4" s="54">
        <f>'Segmental forecast'!L4</f>
        <v>0</v>
      </c>
      <c r="M4" s="54">
        <f>'Segmental forecast'!M4</f>
        <v>0</v>
      </c>
      <c r="N4" s="54">
        <f>'Segmental forecast'!N4</f>
        <v>0</v>
      </c>
    </row>
    <row r="5" spans="1:15" x14ac:dyDescent="0.3">
      <c r="A5" s="1" t="s">
        <v>148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>
        <f>'Segmental forecast'!J5</f>
        <v>7573</v>
      </c>
      <c r="K5" s="9">
        <f>'Segmental forecast'!K5</f>
        <v>7573</v>
      </c>
      <c r="L5" s="9">
        <f>'Segmental forecast'!L5</f>
        <v>7573</v>
      </c>
      <c r="M5" s="9">
        <f>'Segmental forecast'!M5</f>
        <v>7573</v>
      </c>
      <c r="N5" s="9">
        <f>'Segmental forecast'!N5</f>
        <v>7573</v>
      </c>
    </row>
    <row r="6" spans="1:15" x14ac:dyDescent="0.3">
      <c r="A6" s="49" t="s">
        <v>131</v>
      </c>
      <c r="B6" s="55">
        <f>'Segmental forecast'!B8</f>
        <v>606</v>
      </c>
      <c r="C6" s="55">
        <f>'Segmental forecast'!C8</f>
        <v>649</v>
      </c>
      <c r="D6" s="55">
        <f>'Segmental forecast'!D8</f>
        <v>706</v>
      </c>
      <c r="E6" s="55">
        <f>'Segmental forecast'!E8</f>
        <v>747</v>
      </c>
      <c r="F6" s="55">
        <f>'Segmental forecast'!F8</f>
        <v>705</v>
      </c>
      <c r="G6" s="55">
        <f>'Segmental forecast'!G8</f>
        <v>721</v>
      </c>
      <c r="H6" s="55">
        <f>'Segmental forecast'!H8</f>
        <v>744</v>
      </c>
      <c r="I6" s="55">
        <f>'Segmental forecast'!I8</f>
        <v>717</v>
      </c>
      <c r="J6" s="55">
        <f>'Segmental forecast'!J8</f>
        <v>717</v>
      </c>
      <c r="K6" s="55">
        <f>'Segmental forecast'!K8</f>
        <v>717</v>
      </c>
      <c r="L6" s="55">
        <f>'Segmental forecast'!L8</f>
        <v>717</v>
      </c>
      <c r="M6" s="55">
        <f>'Segmental forecast'!M8</f>
        <v>717</v>
      </c>
      <c r="N6" s="55">
        <f>'Segmental forecast'!N8</f>
        <v>717</v>
      </c>
    </row>
    <row r="7" spans="1:15" x14ac:dyDescent="0.3">
      <c r="A7" s="4" t="s">
        <v>133</v>
      </c>
      <c r="B7" s="5">
        <f>B5-B6</f>
        <v>4233</v>
      </c>
      <c r="C7" s="5">
        <f t="shared" ref="C7:N7" si="2">C5-C6</f>
        <v>4642</v>
      </c>
      <c r="D7" s="5">
        <f t="shared" si="2"/>
        <v>4945</v>
      </c>
      <c r="E7" s="5">
        <f t="shared" si="2"/>
        <v>4379</v>
      </c>
      <c r="F7" s="5">
        <f t="shared" si="2"/>
        <v>4850</v>
      </c>
      <c r="G7" s="5">
        <f t="shared" si="2"/>
        <v>2976</v>
      </c>
      <c r="H7" s="5">
        <f t="shared" si="2"/>
        <v>6923</v>
      </c>
      <c r="I7" s="5">
        <f t="shared" si="2"/>
        <v>6856</v>
      </c>
      <c r="J7" s="5">
        <f t="shared" si="2"/>
        <v>6856</v>
      </c>
      <c r="K7" s="5">
        <f t="shared" si="2"/>
        <v>6856</v>
      </c>
      <c r="L7" s="5">
        <f t="shared" si="2"/>
        <v>6856</v>
      </c>
      <c r="M7" s="5">
        <f t="shared" si="2"/>
        <v>6856</v>
      </c>
      <c r="N7" s="5">
        <f t="shared" si="2"/>
        <v>6856</v>
      </c>
    </row>
    <row r="8" spans="1:15" x14ac:dyDescent="0.3">
      <c r="A8" s="41" t="s">
        <v>128</v>
      </c>
      <c r="B8" s="56" t="str">
        <f t="shared" ref="B8:C8" si="3">+IFERROR(B7/A7-1,"nm")</f>
        <v>nm</v>
      </c>
      <c r="C8" s="56">
        <f t="shared" si="3"/>
        <v>9.6621781242617555E-2</v>
      </c>
      <c r="D8" s="56">
        <f t="shared" ref="D8" si="4">+IFERROR(D7/C7-1,"nm")</f>
        <v>6.5273588970271357E-2</v>
      </c>
      <c r="E8" s="56">
        <f t="shared" ref="E8" si="5">+IFERROR(E7/D7-1,"nm")</f>
        <v>-0.11445904954499497</v>
      </c>
      <c r="F8" s="56">
        <f t="shared" ref="F8" si="6">+IFERROR(F7/E7-1,"nm")</f>
        <v>0.10755880337976698</v>
      </c>
      <c r="G8" s="56">
        <f t="shared" ref="G8" si="7">+IFERROR(G7/F7-1,"nm")</f>
        <v>-0.38639175257731961</v>
      </c>
      <c r="H8" s="56">
        <f t="shared" ref="H8" si="8">+IFERROR(H7/G7-1,"nm")</f>
        <v>1.32627688172043</v>
      </c>
      <c r="I8" s="56">
        <f t="shared" ref="I8" si="9">+IFERROR(I7/H7-1,"nm")</f>
        <v>-9.67788530983682E-3</v>
      </c>
      <c r="J8" s="56">
        <f t="shared" ref="J8" si="10">+IFERROR(J7/I7-1,"nm")</f>
        <v>0</v>
      </c>
      <c r="K8" s="56">
        <f t="shared" ref="K8" si="11">+IFERROR(K7/J7-1,"nm")</f>
        <v>0</v>
      </c>
      <c r="L8" s="56">
        <f t="shared" ref="L8" si="12">+IFERROR(L7/K7-1,"nm")</f>
        <v>0</v>
      </c>
      <c r="M8" s="56">
        <f t="shared" ref="M8" si="13">+IFERROR(M7/L7-1,"nm")</f>
        <v>0</v>
      </c>
      <c r="N8" s="56">
        <f t="shared" ref="N8" si="14">+IFERROR(N7/M7-1,"nm")</f>
        <v>0</v>
      </c>
    </row>
    <row r="9" spans="1:15" x14ac:dyDescent="0.3">
      <c r="A9" s="41" t="s">
        <v>130</v>
      </c>
      <c r="B9" s="56">
        <f>+IFERROR(B7/B$3,"nm")</f>
        <v>0.13832881278389594</v>
      </c>
      <c r="C9" s="56">
        <f t="shared" ref="C9:N9" si="15">+IFERROR(C7/C$3,"nm")</f>
        <v>0.14337781072399308</v>
      </c>
      <c r="D9" s="56">
        <f t="shared" si="15"/>
        <v>0.14395924308588065</v>
      </c>
      <c r="E9" s="56">
        <f t="shared" si="15"/>
        <v>0.12031211363573921</v>
      </c>
      <c r="F9" s="56">
        <f t="shared" si="15"/>
        <v>0.12398701331901731</v>
      </c>
      <c r="G9" s="56">
        <f t="shared" si="15"/>
        <v>7.9565810229126011E-2</v>
      </c>
      <c r="H9" s="56">
        <f t="shared" si="15"/>
        <v>0.1554402981723472</v>
      </c>
      <c r="I9" s="56">
        <f t="shared" si="15"/>
        <v>0.14677799186469706</v>
      </c>
      <c r="J9" s="56">
        <f t="shared" si="15"/>
        <v>0.14677799186469706</v>
      </c>
      <c r="K9" s="56">
        <f t="shared" si="15"/>
        <v>0.14677799186469706</v>
      </c>
      <c r="L9" s="56">
        <f t="shared" si="15"/>
        <v>0.14677799186469706</v>
      </c>
      <c r="M9" s="56">
        <f t="shared" si="15"/>
        <v>0.14677799186469706</v>
      </c>
      <c r="N9" s="56">
        <f t="shared" si="15"/>
        <v>0.14677799186469706</v>
      </c>
    </row>
    <row r="10" spans="1:15" x14ac:dyDescent="0.3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/>
      <c r="K10" s="3"/>
      <c r="L10" s="3"/>
      <c r="M10" s="3"/>
      <c r="N10" s="3"/>
    </row>
    <row r="11" spans="1:15" x14ac:dyDescent="0.3">
      <c r="A11" s="4" t="s">
        <v>149</v>
      </c>
      <c r="B11" s="5">
        <f>B7-B10</f>
        <v>4205</v>
      </c>
      <c r="C11" s="5">
        <f t="shared" ref="C11:I11" si="16">C7-C10</f>
        <v>4623</v>
      </c>
      <c r="D11" s="5">
        <f t="shared" si="16"/>
        <v>4886</v>
      </c>
      <c r="E11" s="5">
        <f t="shared" si="16"/>
        <v>4325</v>
      </c>
      <c r="F11" s="5">
        <f t="shared" si="16"/>
        <v>4801</v>
      </c>
      <c r="G11" s="5">
        <f t="shared" si="16"/>
        <v>2887</v>
      </c>
      <c r="H11" s="5">
        <f t="shared" si="16"/>
        <v>6661</v>
      </c>
      <c r="I11" s="5">
        <f t="shared" si="16"/>
        <v>6651</v>
      </c>
      <c r="J11" s="5"/>
      <c r="K11" s="5"/>
      <c r="L11" s="5"/>
      <c r="M11" s="5"/>
      <c r="N11" s="5"/>
    </row>
    <row r="12" spans="1:15" x14ac:dyDescent="0.3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/>
      <c r="K12" s="3"/>
      <c r="L12" s="3"/>
      <c r="M12" s="3"/>
      <c r="N12" s="3"/>
    </row>
    <row r="13" spans="1:15" x14ac:dyDescent="0.3">
      <c r="A13" s="50" t="s">
        <v>150</v>
      </c>
      <c r="B13" s="56">
        <f>B12/B11</f>
        <v>0.22164090368608799</v>
      </c>
      <c r="C13" s="56">
        <f t="shared" ref="C13:I13" si="17">C12/C11</f>
        <v>0.18667531905688947</v>
      </c>
      <c r="D13" s="56">
        <f t="shared" si="17"/>
        <v>0.13221449038067951</v>
      </c>
      <c r="E13" s="56">
        <f t="shared" si="17"/>
        <v>0.55306358381502885</v>
      </c>
      <c r="F13" s="56">
        <f t="shared" si="17"/>
        <v>0.16079983336804832</v>
      </c>
      <c r="G13" s="56">
        <f t="shared" si="17"/>
        <v>0.12054035330793211</v>
      </c>
      <c r="H13" s="56">
        <f t="shared" si="17"/>
        <v>0.14021918630836211</v>
      </c>
      <c r="I13" s="56">
        <f t="shared" si="17"/>
        <v>9.0963764847391368E-2</v>
      </c>
      <c r="J13" s="57"/>
      <c r="K13" s="57"/>
      <c r="L13" s="57"/>
      <c r="M13" s="57"/>
      <c r="N13" s="57"/>
    </row>
    <row r="14" spans="1:15" ht="15" thickBot="1" x14ac:dyDescent="0.35">
      <c r="A14" s="6" t="s">
        <v>151</v>
      </c>
      <c r="B14" s="7">
        <f>+B11-B12</f>
        <v>3273</v>
      </c>
      <c r="C14" s="7">
        <f t="shared" ref="C14:I14" si="18">+C11-C12</f>
        <v>3760</v>
      </c>
      <c r="D14" s="7">
        <f t="shared" si="18"/>
        <v>4240</v>
      </c>
      <c r="E14" s="7">
        <f t="shared" si="18"/>
        <v>1933</v>
      </c>
      <c r="F14" s="7">
        <f t="shared" si="18"/>
        <v>4029</v>
      </c>
      <c r="G14" s="7">
        <f t="shared" si="18"/>
        <v>2539</v>
      </c>
      <c r="H14" s="7">
        <f t="shared" si="18"/>
        <v>5727</v>
      </c>
      <c r="I14" s="7">
        <f t="shared" si="18"/>
        <v>6046</v>
      </c>
      <c r="J14" s="7"/>
      <c r="K14" s="7"/>
      <c r="L14" s="7"/>
      <c r="M14" s="7"/>
      <c r="N14" s="7"/>
    </row>
    <row r="15" spans="1:15" ht="15" thickTop="1" x14ac:dyDescent="0.3">
      <c r="A15" t="s">
        <v>152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/>
      <c r="K15" s="3"/>
      <c r="L15" s="3"/>
      <c r="M15" s="3"/>
      <c r="N15" s="3"/>
      <c r="O15" t="s">
        <v>197</v>
      </c>
    </row>
    <row r="16" spans="1:15" x14ac:dyDescent="0.3">
      <c r="A16" t="s">
        <v>153</v>
      </c>
      <c r="B16" s="58">
        <f>Historicals!B15</f>
        <v>1.85</v>
      </c>
      <c r="C16" s="58">
        <f>Historicals!C15</f>
        <v>2.16</v>
      </c>
      <c r="D16" s="58">
        <f>Historicals!D15</f>
        <v>2.5099999999999998</v>
      </c>
      <c r="E16" s="58">
        <f>Historicals!E15</f>
        <v>1.17</v>
      </c>
      <c r="F16" s="58">
        <f>Historicals!F15</f>
        <v>2.4900000000000002</v>
      </c>
      <c r="G16" s="58">
        <f>Historicals!G15</f>
        <v>1.6</v>
      </c>
      <c r="H16" s="58">
        <f>Historicals!H15</f>
        <v>3.56</v>
      </c>
      <c r="I16" s="58">
        <f>Historicals!I15</f>
        <v>3.75</v>
      </c>
      <c r="J16" s="58"/>
      <c r="K16" s="58"/>
      <c r="L16" s="58"/>
      <c r="M16" s="58"/>
      <c r="N16" s="58"/>
    </row>
    <row r="17" spans="1:15" x14ac:dyDescent="0.3">
      <c r="A17" t="s">
        <v>154</v>
      </c>
      <c r="B17" s="58">
        <f>-Historicals!B94/B15</f>
        <v>0.508254183627318</v>
      </c>
      <c r="C17" s="58">
        <f>-Historicals!C94/C15</f>
        <v>0.58651362984218081</v>
      </c>
      <c r="D17" s="58">
        <f>-Historicals!D94/D15</f>
        <v>0.66962174940898345</v>
      </c>
      <c r="E17" s="58">
        <f>-Historicals!E94/E15</f>
        <v>0.74920137423904531</v>
      </c>
      <c r="F17" s="58">
        <f>-Historicals!F94/F15</f>
        <v>0.82303509639149774</v>
      </c>
      <c r="G17" s="58">
        <f>-Historicals!G94/G15</f>
        <v>0.91228951997989449</v>
      </c>
      <c r="H17" s="58">
        <f>-Historicals!H94/H15</f>
        <v>1.0177705977382876</v>
      </c>
      <c r="I17" s="58">
        <f>-Historicals!I94/I15</f>
        <v>1.1404271169605165</v>
      </c>
      <c r="J17" s="58"/>
      <c r="K17" s="58"/>
      <c r="L17" s="58"/>
      <c r="M17" s="58"/>
      <c r="N17" s="58"/>
    </row>
    <row r="18" spans="1:15" x14ac:dyDescent="0.3">
      <c r="A18" s="50" t="s">
        <v>128</v>
      </c>
      <c r="B18" s="56" t="str">
        <f>+IFERROR(B17/A17-1,"nm")</f>
        <v>nm</v>
      </c>
      <c r="C18" s="56">
        <f>+IFERROR(C17/B17-1,"nm")</f>
        <v>0.15397698383186809</v>
      </c>
      <c r="D18" s="56">
        <f>+IFERROR(D17/C17-1,"nm")</f>
        <v>0.14169853067040461</v>
      </c>
      <c r="E18" s="56">
        <f t="shared" ref="E18:I18" si="19">+IFERROR(E17/D17-1,"nm")</f>
        <v>0.11884265243818604</v>
      </c>
      <c r="F18" s="56">
        <f t="shared" si="19"/>
        <v>9.8549902190775418E-2</v>
      </c>
      <c r="G18" s="56">
        <f t="shared" si="19"/>
        <v>0.10844546481641237</v>
      </c>
      <c r="H18" s="56">
        <f t="shared" si="19"/>
        <v>0.11562237146023313</v>
      </c>
      <c r="I18" s="56">
        <f t="shared" si="19"/>
        <v>0.12051489745803123</v>
      </c>
      <c r="J18" s="57"/>
      <c r="K18" s="57"/>
      <c r="L18" s="57"/>
      <c r="M18" s="57"/>
      <c r="N18" s="57"/>
      <c r="O18" t="s">
        <v>198</v>
      </c>
    </row>
    <row r="19" spans="1:15" x14ac:dyDescent="0.3">
      <c r="A19" s="50" t="s">
        <v>155</v>
      </c>
      <c r="B19" s="56">
        <f>B17/B16</f>
        <v>0.2747319911499016</v>
      </c>
      <c r="C19" s="56">
        <f t="shared" ref="C19:I19" si="20">C17/C16</f>
        <v>0.27153408788989852</v>
      </c>
      <c r="D19" s="56">
        <f t="shared" si="20"/>
        <v>0.26678157346971454</v>
      </c>
      <c r="E19" s="56">
        <f t="shared" si="20"/>
        <v>0.64034305490516696</v>
      </c>
      <c r="F19" s="56">
        <f t="shared" si="20"/>
        <v>0.33053618328975809</v>
      </c>
      <c r="G19" s="56">
        <f t="shared" si="20"/>
        <v>0.57018094998743407</v>
      </c>
      <c r="H19" s="56">
        <f t="shared" si="20"/>
        <v>0.2858906173422156</v>
      </c>
      <c r="I19" s="56">
        <f t="shared" si="20"/>
        <v>0.30411389785613774</v>
      </c>
      <c r="J19" s="56"/>
      <c r="K19" s="56"/>
      <c r="L19" s="56"/>
      <c r="M19" s="56"/>
      <c r="N19" s="56"/>
      <c r="O19" t="s">
        <v>198</v>
      </c>
    </row>
    <row r="20" spans="1:15" x14ac:dyDescent="0.3">
      <c r="A20" s="51" t="s">
        <v>156</v>
      </c>
      <c r="B20" s="39"/>
      <c r="C20" s="39"/>
      <c r="D20" s="39"/>
      <c r="E20" s="39"/>
      <c r="F20" s="39"/>
      <c r="G20" s="39"/>
      <c r="H20" s="39"/>
      <c r="I20" s="39"/>
      <c r="J20" s="38"/>
      <c r="K20" s="38"/>
      <c r="L20" s="38"/>
      <c r="M20" s="38"/>
      <c r="N20" s="38"/>
    </row>
    <row r="21" spans="1:15" x14ac:dyDescent="0.3">
      <c r="A21" t="s">
        <v>157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/>
      <c r="K21" s="3"/>
      <c r="L21" s="3"/>
      <c r="M21" s="3"/>
      <c r="N21" s="3"/>
    </row>
    <row r="22" spans="1:15" x14ac:dyDescent="0.3">
      <c r="A22" t="s">
        <v>158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/>
      <c r="K22" s="3"/>
      <c r="L22" s="3"/>
      <c r="M22" s="3"/>
      <c r="N22" s="3"/>
    </row>
    <row r="23" spans="1:15" x14ac:dyDescent="0.3">
      <c r="A23" t="s">
        <v>159</v>
      </c>
      <c r="B23" s="3">
        <f>+Historicals!B30-Historicals!B45</f>
        <v>9255</v>
      </c>
      <c r="C23" s="3">
        <f t="shared" ref="C23:I23" si="21">+C21+C22+C25-C33-C34-C35</f>
        <v>9667</v>
      </c>
      <c r="D23" s="3">
        <f t="shared" si="21"/>
        <v>10587</v>
      </c>
      <c r="E23" s="3">
        <f t="shared" si="21"/>
        <v>9094</v>
      </c>
      <c r="F23" s="3">
        <f t="shared" si="21"/>
        <v>8659</v>
      </c>
      <c r="G23" s="3">
        <f t="shared" si="21"/>
        <v>12272</v>
      </c>
      <c r="H23" s="3">
        <f t="shared" si="21"/>
        <v>16617</v>
      </c>
      <c r="I23" s="3">
        <f t="shared" si="21"/>
        <v>17483</v>
      </c>
      <c r="J23" s="3" t="s">
        <v>206</v>
      </c>
      <c r="K23" s="3"/>
      <c r="L23" s="3"/>
      <c r="M23" s="3"/>
      <c r="N23" s="3"/>
    </row>
    <row r="24" spans="1:15" x14ac:dyDescent="0.3">
      <c r="A24" s="50" t="s">
        <v>160</v>
      </c>
      <c r="B24" s="56">
        <f>+B23/B3</f>
        <v>0.30244109669618641</v>
      </c>
      <c r="C24" s="56">
        <f t="shared" ref="C24:I24" si="22">+C23/C3</f>
        <v>0.29858537188040524</v>
      </c>
      <c r="D24" s="56">
        <f t="shared" si="22"/>
        <v>0.30820960698689959</v>
      </c>
      <c r="E24" s="56">
        <f t="shared" si="22"/>
        <v>0.24985575734263812</v>
      </c>
      <c r="F24" s="56">
        <f t="shared" si="22"/>
        <v>0.22136155635657132</v>
      </c>
      <c r="G24" s="56">
        <f t="shared" si="22"/>
        <v>0.32810202390182608</v>
      </c>
      <c r="H24" s="56">
        <f t="shared" si="22"/>
        <v>0.37309713054021287</v>
      </c>
      <c r="I24" s="56">
        <f t="shared" si="22"/>
        <v>0.37428816099336332</v>
      </c>
      <c r="J24" s="57"/>
      <c r="K24" s="57"/>
      <c r="L24" s="57"/>
      <c r="M24" s="57"/>
      <c r="N24" s="57"/>
    </row>
    <row r="25" spans="1:15" x14ac:dyDescent="0.3">
      <c r="A25" t="s">
        <v>161</v>
      </c>
      <c r="B25" s="3">
        <f>+Historicals!B27+Historicals!B28+Historicals!B29</f>
        <v>9663</v>
      </c>
      <c r="C25" s="3">
        <f>+Historicals!C27+Historicals!C28+Historicals!C29</f>
        <v>9568</v>
      </c>
      <c r="D25" s="3">
        <f>+Historicals!D27+Historicals!D28+Historicals!D29</f>
        <v>9882</v>
      </c>
      <c r="E25" s="3">
        <f>+Historicals!E27+Historicals!E28+Historicals!E29</f>
        <v>9889</v>
      </c>
      <c r="F25" s="3">
        <f>+Historicals!F27+Historicals!F28+Historicals!F29</f>
        <v>11862</v>
      </c>
      <c r="G25" s="3">
        <f>+Historicals!G27+Historicals!G28+Historicals!G29</f>
        <v>11769</v>
      </c>
      <c r="H25" s="3">
        <f>+Historicals!H27+Historicals!H28+Historicals!H29</f>
        <v>12815</v>
      </c>
      <c r="I25" s="3">
        <f>+Historicals!I27+Historicals!I28+Historicals!I29</f>
        <v>15216</v>
      </c>
      <c r="J25" s="3" t="s">
        <v>207</v>
      </c>
      <c r="K25" s="3"/>
      <c r="L25" s="3"/>
      <c r="M25" s="3"/>
      <c r="N25" s="3"/>
    </row>
    <row r="26" spans="1:15" x14ac:dyDescent="0.3">
      <c r="A26" t="s">
        <v>162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/>
      <c r="K26" s="3"/>
      <c r="L26" s="3"/>
      <c r="M26" s="3"/>
      <c r="N26" s="3"/>
    </row>
    <row r="27" spans="1:15" x14ac:dyDescent="0.3">
      <c r="A27" t="s">
        <v>163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/>
      <c r="K27" s="3"/>
      <c r="L27" s="3"/>
      <c r="M27" s="3"/>
      <c r="N27" s="3"/>
    </row>
    <row r="28" spans="1:15" x14ac:dyDescent="0.3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/>
      <c r="K28" s="3"/>
      <c r="L28" s="3"/>
      <c r="M28" s="3"/>
      <c r="N28" s="3"/>
    </row>
    <row r="29" spans="1:15" x14ac:dyDescent="0.3">
      <c r="A29" s="52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/>
      <c r="K29" s="3"/>
      <c r="L29" s="3"/>
      <c r="M29" s="3"/>
      <c r="N29" s="3"/>
    </row>
    <row r="30" spans="1:15" x14ac:dyDescent="0.3">
      <c r="A30" t="s">
        <v>164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/>
      <c r="K30" s="3"/>
      <c r="L30" s="3"/>
      <c r="M30" s="3"/>
      <c r="N30" s="3"/>
    </row>
    <row r="31" spans="1:15" ht="15" thickBot="1" x14ac:dyDescent="0.35">
      <c r="A31" s="6" t="s">
        <v>165</v>
      </c>
      <c r="B31" s="7">
        <f>+B21+B22+B23+B25+B26+B27+B28+B29+B30</f>
        <v>30852</v>
      </c>
      <c r="C31" s="7">
        <f t="shared" ref="C31:I31" si="23">+C21+C25+C26+C27+C28+C29+C30</f>
        <v>19077</v>
      </c>
      <c r="D31" s="7">
        <f t="shared" si="23"/>
        <v>20888</v>
      </c>
      <c r="E31" s="7">
        <f t="shared" si="23"/>
        <v>21540</v>
      </c>
      <c r="F31" s="7">
        <f t="shared" si="23"/>
        <v>23520</v>
      </c>
      <c r="G31" s="7">
        <f t="shared" si="23"/>
        <v>30903</v>
      </c>
      <c r="H31" s="7">
        <f t="shared" si="23"/>
        <v>34153</v>
      </c>
      <c r="I31" s="7">
        <f t="shared" si="23"/>
        <v>35898</v>
      </c>
      <c r="J31" s="7"/>
      <c r="K31" s="7"/>
      <c r="L31" s="7"/>
      <c r="M31" s="7"/>
      <c r="N31" s="7"/>
    </row>
    <row r="32" spans="1:15" ht="15" thickTop="1" x14ac:dyDescent="0.3">
      <c r="A32" t="s">
        <v>166</v>
      </c>
      <c r="B32" s="3">
        <f>+B33+B34</f>
        <v>181</v>
      </c>
      <c r="C32" s="3">
        <f t="shared" ref="C32:I32" si="24">+C33+C34</f>
        <v>45</v>
      </c>
      <c r="D32" s="3">
        <f t="shared" si="24"/>
        <v>331</v>
      </c>
      <c r="E32" s="3">
        <f t="shared" si="24"/>
        <v>342</v>
      </c>
      <c r="F32" s="3">
        <f t="shared" si="24"/>
        <v>15</v>
      </c>
      <c r="G32" s="3">
        <f t="shared" si="24"/>
        <v>251</v>
      </c>
      <c r="H32" s="3">
        <f t="shared" si="24"/>
        <v>2</v>
      </c>
      <c r="I32" s="3">
        <f t="shared" si="24"/>
        <v>510</v>
      </c>
      <c r="J32" s="3"/>
      <c r="K32" s="3"/>
      <c r="L32" s="3"/>
      <c r="M32" s="3"/>
      <c r="N32" s="3"/>
    </row>
    <row r="33" spans="1:14" x14ac:dyDescent="0.3">
      <c r="A33" s="2" t="s">
        <v>45</v>
      </c>
      <c r="B33" s="3">
        <f>+Historicals!B39</f>
        <v>107</v>
      </c>
      <c r="C33" s="3">
        <f>+Historicals!C39</f>
        <v>44</v>
      </c>
      <c r="D33" s="3">
        <f>+Historicals!D39</f>
        <v>6</v>
      </c>
      <c r="E33" s="3">
        <f>+Historicals!E39</f>
        <v>6</v>
      </c>
      <c r="F33" s="3">
        <f>+Historicals!F39</f>
        <v>6</v>
      </c>
      <c r="G33" s="3">
        <f>+Historicals!G39</f>
        <v>3</v>
      </c>
      <c r="H33" s="3">
        <f>+Historicals!H39</f>
        <v>0</v>
      </c>
      <c r="I33" s="3">
        <f>+Historicals!I39</f>
        <v>500</v>
      </c>
      <c r="J33" s="3"/>
      <c r="K33" s="3"/>
      <c r="L33" s="3"/>
      <c r="M33" s="3"/>
      <c r="N33" s="3"/>
    </row>
    <row r="34" spans="1:14" x14ac:dyDescent="0.3">
      <c r="A34" s="2" t="s">
        <v>46</v>
      </c>
      <c r="B34" s="3">
        <f>+Historicals!B40</f>
        <v>74</v>
      </c>
      <c r="C34" s="3">
        <f>+Historicals!C40</f>
        <v>1</v>
      </c>
      <c r="D34" s="3">
        <f>+Historicals!D40</f>
        <v>325</v>
      </c>
      <c r="E34" s="3">
        <f>+Historicals!E40</f>
        <v>336</v>
      </c>
      <c r="F34" s="3">
        <f>+Historicals!F40</f>
        <v>9</v>
      </c>
      <c r="G34" s="3">
        <f>+Historicals!G40</f>
        <v>248</v>
      </c>
      <c r="H34" s="3">
        <f>+Historicals!H40</f>
        <v>2</v>
      </c>
      <c r="I34" s="3">
        <f>+Historicals!I40</f>
        <v>10</v>
      </c>
      <c r="J34" s="3"/>
      <c r="K34" s="3"/>
      <c r="L34" s="3"/>
      <c r="M34" s="3"/>
      <c r="N34" s="3"/>
    </row>
    <row r="35" spans="1:14" x14ac:dyDescent="0.3">
      <c r="A35" t="s">
        <v>167</v>
      </c>
      <c r="B35" s="3">
        <f>Historicals!B41+Historicals!B42+Historicals!B43+Historicals!B44</f>
        <v>6151</v>
      </c>
      <c r="C35" s="3">
        <f>Historicals!C41+Historicals!C42+Historicals!C43+Historicals!C44</f>
        <v>5313</v>
      </c>
      <c r="D35" s="3">
        <f>Historicals!D41+Historicals!D42+Historicals!D43+Historicals!D44</f>
        <v>5143</v>
      </c>
      <c r="E35" s="3">
        <f>Historicals!E41+Historicals!E42+Historicals!E43+Historicals!E44</f>
        <v>5698</v>
      </c>
      <c r="F35" s="3">
        <f>Historicals!F41+Historicals!F42+Historicals!F43+Historicals!F44</f>
        <v>7851</v>
      </c>
      <c r="G35" s="3">
        <f>Historicals!G41+Historicals!G42+Historicals!G43+Historicals!G44</f>
        <v>8033</v>
      </c>
      <c r="H35" s="3">
        <f>Historicals!H41+Historicals!H42+Historicals!H43+Historicals!H44</f>
        <v>9672</v>
      </c>
      <c r="I35" s="3">
        <f>Historicals!I41+Historicals!I42+Historicals!I43+Historicals!I44</f>
        <v>10220</v>
      </c>
      <c r="J35" s="3" t="s">
        <v>208</v>
      </c>
      <c r="K35" s="3"/>
      <c r="L35" s="3"/>
      <c r="M35" s="3"/>
      <c r="N35" s="3"/>
    </row>
    <row r="36" spans="1:14" x14ac:dyDescent="0.3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/>
      <c r="K36" s="3"/>
      <c r="L36" s="3"/>
      <c r="M36" s="3"/>
      <c r="N36" s="3"/>
    </row>
    <row r="37" spans="1:14" x14ac:dyDescent="0.3">
      <c r="A37" s="52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/>
      <c r="K37" s="3"/>
      <c r="L37" s="3"/>
      <c r="M37" s="3"/>
      <c r="N37" s="3"/>
    </row>
    <row r="38" spans="1:14" x14ac:dyDescent="0.3">
      <c r="A38" t="s">
        <v>168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/>
      <c r="K38" s="3"/>
      <c r="L38" s="3"/>
      <c r="M38" s="3"/>
      <c r="N38" s="3"/>
    </row>
    <row r="39" spans="1:14" x14ac:dyDescent="0.3">
      <c r="A39" t="s">
        <v>169</v>
      </c>
      <c r="B39" s="3">
        <f>+B40+B41+B42</f>
        <v>12707</v>
      </c>
      <c r="C39" s="3">
        <f t="shared" ref="C39:I39" si="25">+C40+C41+C42</f>
        <v>12258</v>
      </c>
      <c r="D39" s="3">
        <f t="shared" si="25"/>
        <v>12407</v>
      </c>
      <c r="E39" s="3">
        <f t="shared" si="25"/>
        <v>9812</v>
      </c>
      <c r="F39" s="3">
        <f t="shared" si="25"/>
        <v>9040</v>
      </c>
      <c r="G39" s="3">
        <f t="shared" si="25"/>
        <v>8055</v>
      </c>
      <c r="H39" s="3">
        <f t="shared" si="25"/>
        <v>12767</v>
      </c>
      <c r="I39" s="3">
        <f t="shared" si="25"/>
        <v>15281</v>
      </c>
      <c r="J39" s="3"/>
      <c r="K39" s="3"/>
      <c r="L39" s="3"/>
      <c r="M39" s="3"/>
      <c r="N39" s="3"/>
    </row>
    <row r="40" spans="1:14" x14ac:dyDescent="0.3">
      <c r="A40" s="2" t="s">
        <v>170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/>
      <c r="K40" s="3"/>
      <c r="L40" s="3"/>
      <c r="M40" s="3"/>
      <c r="N40" s="3"/>
    </row>
    <row r="41" spans="1:14" x14ac:dyDescent="0.3">
      <c r="A41" s="2" t="s">
        <v>171</v>
      </c>
      <c r="B41" s="3">
        <f>Historicals!B57</f>
        <v>4685</v>
      </c>
      <c r="C41" s="3">
        <f>Historicals!C57</f>
        <v>4151</v>
      </c>
      <c r="D41" s="3">
        <f>Historicals!D57</f>
        <v>3979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/>
      <c r="K41" s="3"/>
      <c r="L41" s="3"/>
      <c r="M41" s="3"/>
      <c r="N41" s="3"/>
    </row>
    <row r="42" spans="1:14" x14ac:dyDescent="0.3">
      <c r="A42" s="2" t="s">
        <v>172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8425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/>
      <c r="K42" s="3"/>
      <c r="L42" s="3"/>
      <c r="M42" s="3"/>
      <c r="N42" s="3"/>
    </row>
    <row r="43" spans="1:14" ht="15" thickBot="1" x14ac:dyDescent="0.35">
      <c r="A43" s="6" t="s">
        <v>173</v>
      </c>
      <c r="B43" s="7">
        <f>+B32+B35+B36+B37+B38+B39</f>
        <v>21597</v>
      </c>
      <c r="C43" s="7">
        <f>+C32+C35+C36+C37+C38+C39</f>
        <v>21396</v>
      </c>
      <c r="D43" s="7">
        <f>+D32+D35+D36+D37+D38+D39</f>
        <v>23259</v>
      </c>
      <c r="E43" s="7">
        <f>+SUM(E33:E42)</f>
        <v>32348</v>
      </c>
      <c r="F43" s="7">
        <f t="shared" ref="F43:I43" si="26">+SUM(F33:F42)</f>
        <v>32757</v>
      </c>
      <c r="G43" s="7">
        <f t="shared" si="26"/>
        <v>39397</v>
      </c>
      <c r="H43" s="7">
        <f t="shared" si="26"/>
        <v>50507</v>
      </c>
      <c r="I43" s="7">
        <f t="shared" si="26"/>
        <v>55602</v>
      </c>
      <c r="J43" s="7"/>
      <c r="K43" s="7"/>
      <c r="L43" s="7"/>
      <c r="M43" s="7"/>
      <c r="N43" s="7"/>
    </row>
    <row r="44" spans="1:14" ht="15" thickTop="1" x14ac:dyDescent="0.3">
      <c r="A44" s="53" t="s">
        <v>174</v>
      </c>
      <c r="B44" s="53">
        <f>+B43-B31</f>
        <v>-9255</v>
      </c>
      <c r="C44" s="53">
        <f t="shared" ref="C44:I44" si="27">+C43-C31</f>
        <v>2319</v>
      </c>
      <c r="D44" s="53">
        <f t="shared" si="27"/>
        <v>2371</v>
      </c>
      <c r="E44" s="53">
        <f t="shared" si="27"/>
        <v>10808</v>
      </c>
      <c r="F44" s="53">
        <f t="shared" si="27"/>
        <v>9237</v>
      </c>
      <c r="G44" s="53">
        <f t="shared" si="27"/>
        <v>8494</v>
      </c>
      <c r="H44" s="53">
        <f t="shared" si="27"/>
        <v>16354</v>
      </c>
      <c r="I44" s="53">
        <f t="shared" si="27"/>
        <v>19704</v>
      </c>
      <c r="J44" s="53"/>
      <c r="K44" s="53"/>
      <c r="L44" s="53"/>
      <c r="M44" s="53"/>
      <c r="N44" s="53"/>
    </row>
    <row r="45" spans="1:14" x14ac:dyDescent="0.3">
      <c r="A45" s="51" t="s">
        <v>175</v>
      </c>
      <c r="B45" s="39"/>
      <c r="C45" s="39"/>
      <c r="D45" s="39"/>
      <c r="E45" s="39"/>
      <c r="F45" s="39"/>
      <c r="G45" s="39"/>
      <c r="H45" s="39"/>
      <c r="I45" s="39"/>
      <c r="J45" s="38"/>
      <c r="K45" s="38"/>
      <c r="L45" s="38"/>
      <c r="M45" s="38"/>
      <c r="N45" s="38"/>
    </row>
    <row r="46" spans="1:14" x14ac:dyDescent="0.3">
      <c r="A46" s="1" t="s">
        <v>133</v>
      </c>
      <c r="B46" s="9">
        <f>+B7</f>
        <v>4233</v>
      </c>
      <c r="C46" s="9">
        <f t="shared" ref="C46:H46" si="28">+C7</f>
        <v>4642</v>
      </c>
      <c r="D46" s="9">
        <f t="shared" si="28"/>
        <v>4945</v>
      </c>
      <c r="E46" s="9">
        <f t="shared" si="28"/>
        <v>4379</v>
      </c>
      <c r="F46" s="9">
        <f t="shared" si="28"/>
        <v>4850</v>
      </c>
      <c r="G46" s="9">
        <f t="shared" si="28"/>
        <v>2976</v>
      </c>
      <c r="H46" s="9">
        <f t="shared" si="28"/>
        <v>6923</v>
      </c>
      <c r="I46" s="9">
        <f>+I7</f>
        <v>6856</v>
      </c>
      <c r="J46" s="9"/>
      <c r="K46" s="9"/>
      <c r="L46" s="9"/>
      <c r="M46" s="9"/>
      <c r="N46" s="9"/>
    </row>
    <row r="47" spans="1:14" x14ac:dyDescent="0.3">
      <c r="A47" t="s">
        <v>131</v>
      </c>
      <c r="B47" s="59">
        <f>+B6</f>
        <v>606</v>
      </c>
      <c r="C47" s="59">
        <f t="shared" ref="C47:I47" si="29">+C6</f>
        <v>649</v>
      </c>
      <c r="D47" s="59">
        <f t="shared" si="29"/>
        <v>706</v>
      </c>
      <c r="E47" s="59">
        <f t="shared" si="29"/>
        <v>747</v>
      </c>
      <c r="F47" s="59">
        <f t="shared" si="29"/>
        <v>705</v>
      </c>
      <c r="G47" s="59">
        <f t="shared" si="29"/>
        <v>721</v>
      </c>
      <c r="H47" s="59">
        <f t="shared" si="29"/>
        <v>744</v>
      </c>
      <c r="I47" s="59">
        <f t="shared" si="29"/>
        <v>717</v>
      </c>
      <c r="J47" s="59"/>
      <c r="K47" s="59"/>
      <c r="L47" s="59"/>
      <c r="M47" s="59"/>
      <c r="N47" s="59"/>
    </row>
    <row r="48" spans="1:14" x14ac:dyDescent="0.3">
      <c r="A48" t="s">
        <v>176</v>
      </c>
      <c r="B48" s="3">
        <f>Historicals!B105</f>
        <v>1262</v>
      </c>
      <c r="C48" s="3">
        <f>Historicals!C105</f>
        <v>748</v>
      </c>
      <c r="D48" s="3">
        <f>Historicals!D105</f>
        <v>703</v>
      </c>
      <c r="E48" s="3">
        <f>Historicals!E105</f>
        <v>529</v>
      </c>
      <c r="F48" s="3">
        <f>Historicals!F105</f>
        <v>757</v>
      </c>
      <c r="G48" s="3">
        <f>Historicals!G105</f>
        <v>1028</v>
      </c>
      <c r="H48" s="3">
        <f>Historicals!H105</f>
        <v>1177</v>
      </c>
      <c r="I48" s="3">
        <f>Historicals!I105</f>
        <v>1231</v>
      </c>
      <c r="J48" s="3"/>
      <c r="K48" s="3"/>
      <c r="L48" s="3"/>
      <c r="M48" s="3"/>
      <c r="N48" s="3"/>
    </row>
    <row r="49" spans="1:14" x14ac:dyDescent="0.3">
      <c r="A49" s="1" t="s">
        <v>177</v>
      </c>
      <c r="B49" s="9">
        <f>+B46-B48</f>
        <v>2971</v>
      </c>
      <c r="C49" s="9">
        <f t="shared" ref="C49:H49" si="30">+C46-C48</f>
        <v>3894</v>
      </c>
      <c r="D49" s="9">
        <f t="shared" si="30"/>
        <v>4242</v>
      </c>
      <c r="E49" s="9">
        <f t="shared" si="30"/>
        <v>3850</v>
      </c>
      <c r="F49" s="9">
        <f t="shared" si="30"/>
        <v>4093</v>
      </c>
      <c r="G49" s="9">
        <f t="shared" si="30"/>
        <v>1948</v>
      </c>
      <c r="H49" s="9">
        <f t="shared" si="30"/>
        <v>5746</v>
      </c>
      <c r="I49" s="9">
        <f>+I46-I48</f>
        <v>5625</v>
      </c>
      <c r="J49" s="9"/>
      <c r="K49" s="9"/>
      <c r="L49" s="9"/>
      <c r="M49" s="9"/>
      <c r="N49" s="9"/>
    </row>
    <row r="50" spans="1:14" x14ac:dyDescent="0.3">
      <c r="A50" t="s">
        <v>178</v>
      </c>
      <c r="B50" s="3">
        <f>+Historicals!B104</f>
        <v>53</v>
      </c>
      <c r="C50" s="3">
        <f>+Historicals!C104</f>
        <v>70</v>
      </c>
      <c r="D50" s="3">
        <f>+Historicals!D104</f>
        <v>98</v>
      </c>
      <c r="E50" s="3">
        <f>+Historicals!E104</f>
        <v>125</v>
      </c>
      <c r="F50" s="3">
        <f>+Historicals!F104</f>
        <v>153</v>
      </c>
      <c r="G50" s="3">
        <f>+Historicals!G104</f>
        <v>140</v>
      </c>
      <c r="H50" s="3">
        <f>+Historicals!H104</f>
        <v>293</v>
      </c>
      <c r="I50" s="3">
        <f>+Historicals!I104</f>
        <v>290</v>
      </c>
      <c r="J50" s="3"/>
      <c r="K50" s="3"/>
      <c r="L50" s="3"/>
      <c r="M50" s="3"/>
      <c r="N50" s="3"/>
    </row>
    <row r="51" spans="1:14" x14ac:dyDescent="0.3">
      <c r="A51" t="s">
        <v>179</v>
      </c>
      <c r="B51" s="76">
        <f>+Historicals!B72+Historicals!B73+Historicals!B74-Historicals!B75</f>
        <v>-2218</v>
      </c>
      <c r="C51" s="76">
        <f>+Historicals!C72+Historicals!C73+Historicals!C74-Historicals!C75</f>
        <v>-105</v>
      </c>
      <c r="D51" s="76">
        <f>+Historicals!D72+Historicals!D73+Historicals!D74-Historicals!D75</f>
        <v>-619</v>
      </c>
      <c r="E51" s="76">
        <f>+Historicals!E72+Historicals!E73+Historicals!E74-Historicals!E75</f>
        <v>-1548</v>
      </c>
      <c r="F51" s="76">
        <f>+Historicals!F72+Historicals!F73+Historicals!F74-Historicals!F75</f>
        <v>-2488</v>
      </c>
      <c r="G51" s="76">
        <f>+Historicals!G72+Historicals!G73+Historicals!G74-Historicals!G75</f>
        <v>-1293</v>
      </c>
      <c r="H51" s="76">
        <f>+Historicals!H72+Historicals!H73+Historicals!H74-Historicals!H75</f>
        <v>-2607</v>
      </c>
      <c r="I51" s="76">
        <f>+Historicals!I72+Historicals!I73+Historicals!I74-Historicals!I75</f>
        <v>-4390</v>
      </c>
      <c r="J51" s="3"/>
      <c r="K51" s="3"/>
      <c r="L51" s="3"/>
      <c r="M51" s="3"/>
      <c r="N51" s="3"/>
    </row>
    <row r="52" spans="1:14" x14ac:dyDescent="0.3">
      <c r="A52" t="s">
        <v>134</v>
      </c>
      <c r="B52" s="3">
        <f>'Segmental forecast'!B14</f>
        <v>963</v>
      </c>
      <c r="C52" s="3">
        <f>'Segmental forecast'!C14</f>
        <v>1143</v>
      </c>
      <c r="D52" s="3">
        <f>'Segmental forecast'!D14</f>
        <v>1105</v>
      </c>
      <c r="E52" s="3">
        <f>'Segmental forecast'!E14</f>
        <v>1028</v>
      </c>
      <c r="F52" s="3">
        <f>'Segmental forecast'!F14</f>
        <v>1119</v>
      </c>
      <c r="G52" s="3">
        <f>'Segmental forecast'!G14</f>
        <v>1086</v>
      </c>
      <c r="H52" s="3">
        <f>'Segmental forecast'!H14</f>
        <v>695</v>
      </c>
      <c r="I52" s="3">
        <f>'Segmental forecast'!I14</f>
        <v>758</v>
      </c>
      <c r="J52" s="3"/>
      <c r="K52" s="3"/>
      <c r="L52" s="3"/>
      <c r="M52" s="3"/>
      <c r="N52" s="3"/>
    </row>
    <row r="53" spans="1:14" x14ac:dyDescent="0.3">
      <c r="A53" s="1" t="s">
        <v>180</v>
      </c>
      <c r="B53" s="9">
        <f>+B55+B50*(1-B13)-B52</f>
        <v>3758.253032104637</v>
      </c>
      <c r="C53" s="9">
        <f>+C55+C50*(1-C13)-C52</f>
        <v>2312.9327276660179</v>
      </c>
      <c r="D53" s="9">
        <f t="shared" ref="D53:I53" si="31">+D55+D50*(1-D13)-D52</f>
        <v>2826.0429799426934</v>
      </c>
      <c r="E53" s="9">
        <f t="shared" si="31"/>
        <v>3982.8670520231217</v>
      </c>
      <c r="F53" s="9">
        <f t="shared" si="31"/>
        <v>4912.3976254946883</v>
      </c>
      <c r="G53" s="9">
        <f t="shared" si="31"/>
        <v>1522.1243505368893</v>
      </c>
      <c r="H53" s="9">
        <f t="shared" si="31"/>
        <v>6213.9157784116496</v>
      </c>
      <c r="I53" s="9">
        <f t="shared" si="31"/>
        <v>4693.6205081942562</v>
      </c>
      <c r="J53" s="9"/>
      <c r="K53" s="9"/>
      <c r="L53" s="9"/>
      <c r="M53" s="9"/>
      <c r="N53" s="9"/>
    </row>
    <row r="54" spans="1:14" x14ac:dyDescent="0.3">
      <c r="A54" t="s">
        <v>181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4" x14ac:dyDescent="0.3">
      <c r="A55" s="27" t="s">
        <v>182</v>
      </c>
      <c r="B55" s="26">
        <f>Historicals!B76</f>
        <v>4680</v>
      </c>
      <c r="C55" s="26">
        <f>Historicals!C76</f>
        <v>3399</v>
      </c>
      <c r="D55" s="26">
        <f>Historicals!D76</f>
        <v>3846</v>
      </c>
      <c r="E55" s="26">
        <f>Historicals!E76</f>
        <v>4955</v>
      </c>
      <c r="F55" s="26">
        <f>Historicals!F76</f>
        <v>5903</v>
      </c>
      <c r="G55" s="26">
        <f>Historicals!G76</f>
        <v>2485</v>
      </c>
      <c r="H55" s="26">
        <f>Historicals!H76</f>
        <v>6657</v>
      </c>
      <c r="I55" s="26">
        <f>Historicals!I76</f>
        <v>5188</v>
      </c>
      <c r="J55" s="26"/>
      <c r="K55" s="26"/>
      <c r="L55" s="26"/>
      <c r="M55" s="26"/>
      <c r="N55" s="26"/>
    </row>
    <row r="56" spans="1:14" x14ac:dyDescent="0.3">
      <c r="A56" t="s">
        <v>183</v>
      </c>
      <c r="B56" s="3">
        <f>Historicals!B82</f>
        <v>-963</v>
      </c>
      <c r="C56" s="3">
        <f>Historicals!C82</f>
        <v>-1143</v>
      </c>
      <c r="D56" s="3">
        <f>Historicals!D82</f>
        <v>-1105</v>
      </c>
      <c r="E56" s="3">
        <f>Historicals!E82</f>
        <v>-1028</v>
      </c>
      <c r="F56" s="3">
        <f>Historicals!F82</f>
        <v>-1119</v>
      </c>
      <c r="G56" s="3">
        <f>Historicals!G82</f>
        <v>-1086</v>
      </c>
      <c r="H56" s="3">
        <f>Historicals!H82</f>
        <v>-695</v>
      </c>
      <c r="I56" s="3">
        <f>Historicals!I82</f>
        <v>-758</v>
      </c>
      <c r="J56" s="3"/>
      <c r="K56" s="3"/>
      <c r="L56" s="3"/>
      <c r="M56" s="3"/>
      <c r="N56" s="3"/>
    </row>
    <row r="57" spans="1:14" x14ac:dyDescent="0.3">
      <c r="A57" t="s">
        <v>184</v>
      </c>
      <c r="B57" s="3">
        <f>+Historicals!B78+Historicals!B79+Historicals!B80+Historicals!B81+Historicals!B83+Historicals!B84</f>
        <v>788</v>
      </c>
      <c r="C57" s="3">
        <f>+Historicals!C78+Historicals!C79+Historicals!C80+Historicals!C81+Historicals!C83+Historicals!C84</f>
        <v>109</v>
      </c>
      <c r="D57" s="3">
        <f>+Historicals!D78+Historicals!D79+Historicals!D80+Historicals!D81+Historicals!D83+Historicals!D84</f>
        <v>97</v>
      </c>
      <c r="E57" s="3">
        <f>+Historicals!E78+Historicals!E79+Historicals!E80+Historicals!E81+Historicals!E83+Historicals!E84</f>
        <v>1304</v>
      </c>
      <c r="F57" s="3">
        <f>+Historicals!F78+Historicals!F79+Historicals!F80+Historicals!F81+Historicals!F83+Historicals!F84</f>
        <v>855</v>
      </c>
      <c r="G57" s="3">
        <f>+Historicals!G78+Historicals!G79+Historicals!G80+Historicals!G81+Historicals!G83+Historicals!G84</f>
        <v>58</v>
      </c>
      <c r="H57" s="3">
        <f>+Historicals!H78+Historicals!H79+Historicals!H80+Historicals!H81+Historicals!H83+Historicals!H84</f>
        <v>-3105</v>
      </c>
      <c r="I57" s="3">
        <f>+Historicals!I78+Historicals!I79+Historicals!I80+Historicals!I81+Historicals!I83+Historicals!I84</f>
        <v>-766</v>
      </c>
      <c r="J57" s="3"/>
      <c r="K57" s="3"/>
      <c r="L57" s="3"/>
      <c r="M57" s="3"/>
      <c r="N57" s="3"/>
    </row>
    <row r="58" spans="1:14" x14ac:dyDescent="0.3">
      <c r="A58" s="27" t="s">
        <v>185</v>
      </c>
      <c r="B58" s="26">
        <f>+B56+B57</f>
        <v>-175</v>
      </c>
      <c r="C58" s="26">
        <f t="shared" ref="C58:I58" si="32">+C56+C57</f>
        <v>-1034</v>
      </c>
      <c r="D58" s="26">
        <f t="shared" si="32"/>
        <v>-1008</v>
      </c>
      <c r="E58" s="26">
        <f t="shared" si="32"/>
        <v>276</v>
      </c>
      <c r="F58" s="26">
        <f t="shared" si="32"/>
        <v>-264</v>
      </c>
      <c r="G58" s="26">
        <f t="shared" si="32"/>
        <v>-1028</v>
      </c>
      <c r="H58" s="26">
        <f t="shared" si="32"/>
        <v>-3800</v>
      </c>
      <c r="I58" s="26">
        <f t="shared" si="32"/>
        <v>-1524</v>
      </c>
      <c r="J58" s="26"/>
      <c r="K58" s="26"/>
      <c r="L58" s="26"/>
      <c r="M58" s="26"/>
      <c r="N58" s="26"/>
    </row>
    <row r="59" spans="1:14" x14ac:dyDescent="0.3">
      <c r="A59" t="s">
        <v>186</v>
      </c>
      <c r="B59" s="3">
        <f>Historicals!B92+Historicals!B93</f>
        <v>-2020</v>
      </c>
      <c r="C59" s="3">
        <f>Historicals!C92+Historicals!C93</f>
        <v>-2731</v>
      </c>
      <c r="D59" s="3">
        <f>Historicals!D92+Historicals!D93</f>
        <v>-2734</v>
      </c>
      <c r="E59" s="3">
        <f>Historicals!E92+Historicals!E93</f>
        <v>-3521</v>
      </c>
      <c r="F59" s="3">
        <f>Historicals!F92+Historicals!F93</f>
        <v>-3586</v>
      </c>
      <c r="G59" s="3">
        <f>Historicals!G92+Historicals!G93</f>
        <v>-2182</v>
      </c>
      <c r="H59" s="3">
        <f>Historicals!H92+Historicals!H93</f>
        <v>564</v>
      </c>
      <c r="I59" s="3">
        <f>Historicals!I92+Historicals!I93</f>
        <v>-2863</v>
      </c>
      <c r="J59" s="3"/>
      <c r="K59" s="3"/>
      <c r="L59" s="60"/>
      <c r="M59" s="3"/>
      <c r="N59" s="3"/>
    </row>
    <row r="60" spans="1:14" x14ac:dyDescent="0.3">
      <c r="A60" s="50" t="s">
        <v>128</v>
      </c>
      <c r="B60" s="56" t="str">
        <f>+IFERROR(B59/A59,"nm")</f>
        <v>nm</v>
      </c>
      <c r="C60" s="56">
        <f t="shared" ref="C60:I60" si="33">+IFERROR(C59/B59,"nm")</f>
        <v>1.3519801980198021</v>
      </c>
      <c r="D60" s="56">
        <f t="shared" si="33"/>
        <v>1.0010984987184182</v>
      </c>
      <c r="E60" s="56">
        <f t="shared" si="33"/>
        <v>1.2878566203365034</v>
      </c>
      <c r="F60" s="56">
        <f t="shared" si="33"/>
        <v>1.0184606645839249</v>
      </c>
      <c r="G60" s="56">
        <f t="shared" si="33"/>
        <v>0.60847741215839379</v>
      </c>
      <c r="H60" s="56">
        <f t="shared" si="33"/>
        <v>-0.25847846012832265</v>
      </c>
      <c r="I60" s="56">
        <f t="shared" si="33"/>
        <v>-5.0762411347517729</v>
      </c>
      <c r="J60" s="56"/>
      <c r="K60" s="56"/>
      <c r="L60" s="56"/>
      <c r="M60" s="57"/>
      <c r="N60" s="57"/>
    </row>
    <row r="61" spans="1:14" x14ac:dyDescent="0.3">
      <c r="A61" t="s">
        <v>187</v>
      </c>
      <c r="B61" s="3">
        <f>+Historicals!B94</f>
        <v>-899</v>
      </c>
      <c r="C61" s="3">
        <f>+Historicals!C94</f>
        <v>-1022</v>
      </c>
      <c r="D61" s="3">
        <f>+Historicals!D94</f>
        <v>-1133</v>
      </c>
      <c r="E61" s="3">
        <f>+Historicals!E94</f>
        <v>-1243</v>
      </c>
      <c r="F61" s="3">
        <f>+Historicals!F94</f>
        <v>-1332</v>
      </c>
      <c r="G61" s="3">
        <f>+Historicals!G94</f>
        <v>-1452</v>
      </c>
      <c r="H61" s="3">
        <f>+Historicals!H94</f>
        <v>-1638</v>
      </c>
      <c r="I61" s="3">
        <f>+Historicals!I94</f>
        <v>-1837</v>
      </c>
      <c r="J61" s="3"/>
      <c r="K61" s="3"/>
      <c r="L61" s="3"/>
      <c r="M61" s="3"/>
      <c r="N61" s="3"/>
    </row>
    <row r="62" spans="1:14" x14ac:dyDescent="0.3">
      <c r="A62" t="s">
        <v>188</v>
      </c>
      <c r="B62" s="3">
        <f>Historicals!B87</f>
        <v>0</v>
      </c>
      <c r="C62" s="3">
        <f>Historicals!C87</f>
        <v>981</v>
      </c>
      <c r="D62" s="3">
        <f>Historicals!D87</f>
        <v>1482</v>
      </c>
      <c r="E62" s="3">
        <f>Historicals!E87</f>
        <v>0</v>
      </c>
      <c r="F62" s="3">
        <f>Historicals!F87</f>
        <v>0</v>
      </c>
      <c r="G62" s="3">
        <f>Historicals!G87</f>
        <v>6134</v>
      </c>
      <c r="H62" s="3">
        <f>Historicals!H87</f>
        <v>0</v>
      </c>
      <c r="I62" s="3">
        <f>Historicals!I87</f>
        <v>0</v>
      </c>
      <c r="J62" s="3"/>
      <c r="K62" s="3"/>
      <c r="L62" s="3"/>
      <c r="M62" s="3"/>
      <c r="N62" s="3"/>
    </row>
    <row r="63" spans="1:14" x14ac:dyDescent="0.3">
      <c r="A63" t="s">
        <v>189</v>
      </c>
      <c r="B63" s="3">
        <f>Historicals!B88+Historicals!B89+Historicals!B90+Historicals!B91+Historicals!B95</f>
        <v>129</v>
      </c>
      <c r="C63" s="3">
        <f>Historicals!C88+Historicals!C89+Historicals!C90+Historicals!C91+Historicals!C95</f>
        <v>-202</v>
      </c>
      <c r="D63" s="3">
        <f>Historicals!D88+Historicals!D89+Historicals!D90+Historicals!D91+Historicals!D95</f>
        <v>237</v>
      </c>
      <c r="E63" s="3">
        <f>Historicals!E88+Historicals!E89+Historicals!E90+Historicals!E91+Historicals!E95</f>
        <v>-71</v>
      </c>
      <c r="F63" s="3">
        <f>Historicals!F88+Historicals!F89+Historicals!F90+Historicals!F91+Historicals!F95</f>
        <v>-375</v>
      </c>
      <c r="G63" s="3">
        <f>Historicals!G88+Historicals!G89+Historicals!G90+Historicals!G91+Historicals!G95</f>
        <v>-9</v>
      </c>
      <c r="H63" s="3">
        <f>Historicals!H88+Historicals!H89+Historicals!H90+Historicals!H91+Historicals!H95</f>
        <v>-385</v>
      </c>
      <c r="I63" s="3">
        <f>Historicals!I88+Historicals!I89+Historicals!I90+Historicals!I91+Historicals!I95</f>
        <v>-136</v>
      </c>
      <c r="J63" s="3"/>
      <c r="K63" s="3"/>
      <c r="L63" s="3"/>
      <c r="M63" s="3"/>
      <c r="N63" s="3"/>
    </row>
    <row r="64" spans="1:14" x14ac:dyDescent="0.3">
      <c r="A64" s="27" t="s">
        <v>190</v>
      </c>
      <c r="B64" s="26">
        <f>B59+B61+B62+B63</f>
        <v>-2790</v>
      </c>
      <c r="C64" s="26">
        <f t="shared" ref="C64:I64" si="34">C59+C61+C62+C63</f>
        <v>-2974</v>
      </c>
      <c r="D64" s="26">
        <f t="shared" si="34"/>
        <v>-2148</v>
      </c>
      <c r="E64" s="26">
        <f t="shared" si="34"/>
        <v>-4835</v>
      </c>
      <c r="F64" s="26">
        <f t="shared" si="34"/>
        <v>-5293</v>
      </c>
      <c r="G64" s="26">
        <f t="shared" si="34"/>
        <v>2491</v>
      </c>
      <c r="H64" s="26">
        <f t="shared" si="34"/>
        <v>-1459</v>
      </c>
      <c r="I64" s="26">
        <f t="shared" si="34"/>
        <v>-4836</v>
      </c>
      <c r="J64" s="26"/>
      <c r="K64" s="26"/>
      <c r="L64" s="26"/>
      <c r="M64" s="26"/>
      <c r="N64" s="26"/>
    </row>
    <row r="65" spans="1:14" x14ac:dyDescent="0.3">
      <c r="A65" t="s">
        <v>191</v>
      </c>
      <c r="B65" s="3">
        <f>Historicals!B97</f>
        <v>-83</v>
      </c>
      <c r="C65" s="3">
        <f>Historicals!C97</f>
        <v>-105</v>
      </c>
      <c r="D65" s="3">
        <f>Historicals!D97</f>
        <v>-20</v>
      </c>
      <c r="E65" s="3">
        <f>Historicals!E97</f>
        <v>45</v>
      </c>
      <c r="F65" s="3">
        <f>Historicals!F97</f>
        <v>-129</v>
      </c>
      <c r="G65" s="3">
        <f>Historicals!G97</f>
        <v>-66</v>
      </c>
      <c r="H65" s="3">
        <f>Historicals!H97</f>
        <v>143</v>
      </c>
      <c r="I65" s="3">
        <f>Historicals!I97</f>
        <v>-143</v>
      </c>
      <c r="J65" s="3"/>
      <c r="K65" s="3"/>
      <c r="L65" s="3"/>
      <c r="M65" s="3"/>
      <c r="N65" s="3"/>
    </row>
    <row r="66" spans="1:14" x14ac:dyDescent="0.3">
      <c r="A66" s="27" t="s">
        <v>192</v>
      </c>
      <c r="B66" s="26">
        <f>+B55+B58+B64+B65</f>
        <v>1632</v>
      </c>
      <c r="C66" s="26">
        <f t="shared" ref="C66:I66" si="35">+C55+C58+C64+C65</f>
        <v>-714</v>
      </c>
      <c r="D66" s="26">
        <f>+D55+D58+D64+D653</f>
        <v>690</v>
      </c>
      <c r="E66" s="26">
        <f t="shared" si="35"/>
        <v>441</v>
      </c>
      <c r="F66" s="26">
        <f t="shared" si="35"/>
        <v>217</v>
      </c>
      <c r="G66" s="26">
        <f t="shared" si="35"/>
        <v>3882</v>
      </c>
      <c r="H66" s="26">
        <f t="shared" si="35"/>
        <v>1541</v>
      </c>
      <c r="I66" s="26">
        <f t="shared" si="35"/>
        <v>-1315</v>
      </c>
      <c r="J66" s="26"/>
      <c r="K66" s="26"/>
      <c r="L66" s="26"/>
      <c r="M66" s="26"/>
      <c r="N66" s="26"/>
    </row>
    <row r="67" spans="1:14" x14ac:dyDescent="0.3">
      <c r="A67" t="s">
        <v>193</v>
      </c>
      <c r="B67" s="3">
        <f>+Historicals!B99</f>
        <v>2220</v>
      </c>
      <c r="C67" s="3">
        <f>+Historicals!C99</f>
        <v>3852</v>
      </c>
      <c r="D67" s="3">
        <f>+Historicals!D99</f>
        <v>3138</v>
      </c>
      <c r="E67" s="3">
        <f>+Historicals!E99</f>
        <v>3808</v>
      </c>
      <c r="F67" s="3">
        <f>+Historicals!F99</f>
        <v>4249</v>
      </c>
      <c r="G67" s="3">
        <f>+Historicals!G99</f>
        <v>4466</v>
      </c>
      <c r="H67" s="3">
        <f>+Historicals!H99</f>
        <v>8348</v>
      </c>
      <c r="I67" s="3">
        <f>+Historicals!I99</f>
        <v>9889</v>
      </c>
      <c r="J67" s="3"/>
      <c r="K67" s="3"/>
      <c r="L67" s="3"/>
      <c r="M67" s="3"/>
      <c r="N67" s="3"/>
    </row>
    <row r="68" spans="1:14" ht="15" thickBot="1" x14ac:dyDescent="0.35">
      <c r="A68" s="6" t="s">
        <v>194</v>
      </c>
      <c r="B68" s="7">
        <f>+B66+B67</f>
        <v>3852</v>
      </c>
      <c r="C68" s="7">
        <f t="shared" ref="C68:I68" si="36">+C66+C67</f>
        <v>3138</v>
      </c>
      <c r="D68" s="7">
        <f t="shared" si="36"/>
        <v>3828</v>
      </c>
      <c r="E68" s="7">
        <f t="shared" si="36"/>
        <v>4249</v>
      </c>
      <c r="F68" s="7">
        <f t="shared" si="36"/>
        <v>4466</v>
      </c>
      <c r="G68" s="7">
        <f t="shared" si="36"/>
        <v>8348</v>
      </c>
      <c r="H68" s="7">
        <f t="shared" si="36"/>
        <v>9889</v>
      </c>
      <c r="I68" s="7">
        <f t="shared" si="36"/>
        <v>8574</v>
      </c>
      <c r="J68" s="7"/>
      <c r="K68" s="7"/>
      <c r="L68" s="7"/>
      <c r="M68" s="7"/>
      <c r="N68" s="7"/>
    </row>
    <row r="69" spans="1:14" ht="15" thickTop="1" x14ac:dyDescent="0.3">
      <c r="A69" s="1" t="s">
        <v>195</v>
      </c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2020-05-20T17:26:08Z</dcterms:created>
  <dcterms:modified xsi:type="dcterms:W3CDTF">2023-11-16T16:53:44Z</dcterms:modified>
</cp:coreProperties>
</file>