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46F8F336-1067-42AA-9609-56447CD1143A}" xr6:coauthVersionLast="47" xr6:coauthVersionMax="47" xr10:uidLastSave="{00000000-0000-0000-0000-000000000000}"/>
  <bookViews>
    <workbookView xWindow="-110" yWindow="-110" windowWidth="19420" windowHeight="10420" activeTab="3" xr2:uid="{00000000-000D-0000-FFFF-FFFF00000000}"/>
  </bookViews>
  <sheets>
    <sheet name="Historicals" sheetId="1" r:id="rId1"/>
    <sheet name="Segmental forecast" sheetId="3" r:id="rId2"/>
    <sheet name="Sheet1" sheetId="2" r:id="rId3"/>
    <sheet name="Three Statements" sheetId="4" r:id="rId4"/>
  </sheet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2" i="4" l="1"/>
  <c r="M62" i="4"/>
  <c r="N62" i="4"/>
  <c r="K62" i="4"/>
  <c r="Q36" i="4"/>
  <c r="J36" i="4" s="1"/>
  <c r="E71" i="4"/>
  <c r="F71" i="4"/>
  <c r="G71" i="4"/>
  <c r="H71" i="4"/>
  <c r="I71" i="4"/>
  <c r="J59" i="4"/>
  <c r="Q60" i="4"/>
  <c r="Q19" i="4"/>
  <c r="Q13" i="4"/>
  <c r="J67" i="4"/>
  <c r="J57" i="4"/>
  <c r="J37" i="4"/>
  <c r="K37" i="4" s="1"/>
  <c r="L37" i="4" s="1"/>
  <c r="M37" i="4" s="1"/>
  <c r="N37" i="4" s="1"/>
  <c r="J62" i="4" l="1"/>
  <c r="K36" i="4"/>
  <c r="L36" i="4" s="1"/>
  <c r="M36" i="4" s="1"/>
  <c r="N36" i="4" s="1"/>
  <c r="K57" i="4"/>
  <c r="J35" i="4"/>
  <c r="K35" i="4" s="1"/>
  <c r="L35" i="4" s="1"/>
  <c r="M35" i="4" s="1"/>
  <c r="N35" i="4" s="1"/>
  <c r="J54" i="4"/>
  <c r="K54" i="4" s="1"/>
  <c r="L54" i="4" s="1"/>
  <c r="M54" i="4" s="1"/>
  <c r="N54" i="4" s="1"/>
  <c r="P71" i="4"/>
  <c r="J38" i="4"/>
  <c r="K38" i="4" s="1"/>
  <c r="L38" i="4" s="1"/>
  <c r="M38" i="4" s="1"/>
  <c r="N38" i="4" s="1"/>
  <c r="L57" i="4" l="1"/>
  <c r="Q50" i="4"/>
  <c r="J26" i="4"/>
  <c r="K26" i="4" s="1"/>
  <c r="L26" i="4" s="1"/>
  <c r="M26" i="4" s="1"/>
  <c r="N26" i="4" s="1"/>
  <c r="J22" i="4"/>
  <c r="K22" i="4" s="1"/>
  <c r="L22" i="4" s="1"/>
  <c r="M22" i="4" s="1"/>
  <c r="N22" i="4" s="1"/>
  <c r="P24" i="4"/>
  <c r="M57" i="4" l="1"/>
  <c r="J42" i="4"/>
  <c r="K42" i="4" s="1"/>
  <c r="L42" i="4" s="1"/>
  <c r="M42" i="4" s="1"/>
  <c r="N42" i="4" s="1"/>
  <c r="J40" i="4"/>
  <c r="K40" i="4" s="1"/>
  <c r="L40" i="4" s="1"/>
  <c r="M40" i="4" s="1"/>
  <c r="N40" i="4" s="1"/>
  <c r="J25" i="4"/>
  <c r="K25" i="4" s="1"/>
  <c r="L25" i="4" s="1"/>
  <c r="M25" i="4" s="1"/>
  <c r="N25" i="4" s="1"/>
  <c r="J27" i="4"/>
  <c r="K27" i="4" s="1"/>
  <c r="L27" i="4" s="1"/>
  <c r="M27" i="4" s="1"/>
  <c r="N27" i="4" s="1"/>
  <c r="J28" i="4"/>
  <c r="K28" i="4" s="1"/>
  <c r="L28" i="4" s="1"/>
  <c r="M28" i="4" s="1"/>
  <c r="N28" i="4" s="1"/>
  <c r="J30" i="4"/>
  <c r="K30" i="4" s="1"/>
  <c r="L30" i="4" s="1"/>
  <c r="M30" i="4" s="1"/>
  <c r="N30" i="4" s="1"/>
  <c r="J29" i="4"/>
  <c r="K29" i="4" s="1"/>
  <c r="L29" i="4" s="1"/>
  <c r="M29" i="4" s="1"/>
  <c r="N29" i="4" s="1"/>
  <c r="J60" i="4" l="1"/>
  <c r="K59" i="4"/>
  <c r="N57" i="4"/>
  <c r="L59" i="4" l="1"/>
  <c r="K60" i="4"/>
  <c r="M59" i="4" l="1"/>
  <c r="L60" i="4"/>
  <c r="J15" i="4"/>
  <c r="K15" i="4" s="1"/>
  <c r="L15" i="4" s="1"/>
  <c r="M15" i="4" s="1"/>
  <c r="N15" i="4" s="1"/>
  <c r="N59" i="4" l="1"/>
  <c r="M60" i="4"/>
  <c r="I240" i="3"/>
  <c r="J240" i="3" s="1"/>
  <c r="H240" i="3"/>
  <c r="G240" i="3"/>
  <c r="F240" i="3"/>
  <c r="E240" i="3"/>
  <c r="D240" i="3"/>
  <c r="C240" i="3"/>
  <c r="B240" i="3"/>
  <c r="I239" i="3"/>
  <c r="H239" i="3"/>
  <c r="G239" i="3"/>
  <c r="F239" i="3"/>
  <c r="E239" i="3"/>
  <c r="D239" i="3"/>
  <c r="C239" i="3"/>
  <c r="B239" i="3"/>
  <c r="J237" i="3"/>
  <c r="K237" i="3" s="1"/>
  <c r="L237" i="3" s="1"/>
  <c r="M237" i="3" s="1"/>
  <c r="N237" i="3" s="1"/>
  <c r="I237" i="3"/>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H231" i="3"/>
  <c r="G231" i="3"/>
  <c r="F231" i="3"/>
  <c r="E231" i="3"/>
  <c r="D231" i="3"/>
  <c r="C231" i="3"/>
  <c r="B231" i="3"/>
  <c r="I230" i="3"/>
  <c r="H230" i="3"/>
  <c r="G230" i="3"/>
  <c r="F230" i="3"/>
  <c r="E230" i="3"/>
  <c r="D230" i="3"/>
  <c r="C230" i="3"/>
  <c r="B230" i="3"/>
  <c r="I229" i="3"/>
  <c r="H229" i="3"/>
  <c r="G229" i="3"/>
  <c r="F229" i="3"/>
  <c r="E229" i="3"/>
  <c r="D229" i="3"/>
  <c r="C229" i="3"/>
  <c r="B229" i="3"/>
  <c r="D227" i="3"/>
  <c r="G226" i="3"/>
  <c r="F226" i="3"/>
  <c r="I225" i="3"/>
  <c r="J225" i="3" s="1"/>
  <c r="H225" i="3"/>
  <c r="H226" i="3" s="1"/>
  <c r="G225" i="3"/>
  <c r="G227" i="3" s="1"/>
  <c r="F225" i="3"/>
  <c r="F227" i="3" s="1"/>
  <c r="E225" i="3"/>
  <c r="E227" i="3" s="1"/>
  <c r="D225" i="3"/>
  <c r="D226" i="3" s="1"/>
  <c r="C225" i="3"/>
  <c r="C227" i="3" s="1"/>
  <c r="B225" i="3"/>
  <c r="B227" i="3" s="1"/>
  <c r="L224" i="3"/>
  <c r="M224" i="3" s="1"/>
  <c r="N224" i="3" s="1"/>
  <c r="K224" i="3"/>
  <c r="L223" i="3"/>
  <c r="M223" i="3" s="1"/>
  <c r="K223" i="3"/>
  <c r="K222" i="3" s="1"/>
  <c r="J222" i="3"/>
  <c r="J221" i="3" s="1"/>
  <c r="K221" i="3" s="1"/>
  <c r="I222" i="3"/>
  <c r="I224" i="3" s="1"/>
  <c r="H222" i="3"/>
  <c r="H224" i="3" s="1"/>
  <c r="G222" i="3"/>
  <c r="G224" i="3" s="1"/>
  <c r="F222" i="3"/>
  <c r="F224" i="3" s="1"/>
  <c r="E222" i="3"/>
  <c r="E224" i="3" s="1"/>
  <c r="D222" i="3"/>
  <c r="D224" i="3" s="1"/>
  <c r="C222" i="3"/>
  <c r="C224" i="3" s="1"/>
  <c r="B222" i="3"/>
  <c r="B224" i="3" s="1"/>
  <c r="K220" i="3"/>
  <c r="L220" i="3" s="1"/>
  <c r="M220" i="3" s="1"/>
  <c r="N220" i="3" s="1"/>
  <c r="K219" i="3"/>
  <c r="K218" i="3" s="1"/>
  <c r="J218" i="3"/>
  <c r="J217" i="3" s="1"/>
  <c r="I218" i="3"/>
  <c r="I220" i="3" s="1"/>
  <c r="H218" i="3"/>
  <c r="H220" i="3" s="1"/>
  <c r="G218" i="3"/>
  <c r="G220" i="3" s="1"/>
  <c r="F218" i="3"/>
  <c r="F220" i="3" s="1"/>
  <c r="E218" i="3"/>
  <c r="E220" i="3" s="1"/>
  <c r="D218" i="3"/>
  <c r="D220" i="3" s="1"/>
  <c r="C218" i="3"/>
  <c r="C220" i="3" s="1"/>
  <c r="B218" i="3"/>
  <c r="B220" i="3" s="1"/>
  <c r="K216" i="3"/>
  <c r="L216" i="3" s="1"/>
  <c r="M216" i="3" s="1"/>
  <c r="N216" i="3" s="1"/>
  <c r="H216" i="3"/>
  <c r="F216" i="3"/>
  <c r="M215" i="3"/>
  <c r="L215" i="3"/>
  <c r="K215" i="3"/>
  <c r="K214" i="3" s="1"/>
  <c r="J214" i="3"/>
  <c r="J213" i="3" s="1"/>
  <c r="I214" i="3"/>
  <c r="I216" i="3" s="1"/>
  <c r="H214" i="3"/>
  <c r="G214" i="3"/>
  <c r="G216" i="3" s="1"/>
  <c r="F214" i="3"/>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J206" i="3"/>
  <c r="K206" i="3" s="1"/>
  <c r="L206" i="3" s="1"/>
  <c r="M206" i="3" s="1"/>
  <c r="N206" i="3" s="1"/>
  <c r="I206" i="3"/>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H200" i="3"/>
  <c r="G200" i="3"/>
  <c r="F200" i="3"/>
  <c r="E200" i="3"/>
  <c r="D200" i="3"/>
  <c r="C200" i="3"/>
  <c r="B200" i="3"/>
  <c r="I199" i="3"/>
  <c r="H199" i="3"/>
  <c r="G199" i="3"/>
  <c r="F199" i="3"/>
  <c r="E199" i="3"/>
  <c r="D199" i="3"/>
  <c r="C199" i="3"/>
  <c r="B199" i="3"/>
  <c r="I198" i="3"/>
  <c r="H198" i="3"/>
  <c r="G198" i="3"/>
  <c r="F198" i="3"/>
  <c r="E198" i="3"/>
  <c r="D198" i="3"/>
  <c r="C198" i="3"/>
  <c r="B198" i="3"/>
  <c r="K196" i="3"/>
  <c r="L196" i="3" s="1"/>
  <c r="M196" i="3" s="1"/>
  <c r="N196" i="3" s="1"/>
  <c r="G196" i="3"/>
  <c r="F196" i="3"/>
  <c r="I194" i="3"/>
  <c r="I196" i="3" s="1"/>
  <c r="J196" i="3" s="1"/>
  <c r="H194" i="3"/>
  <c r="H196" i="3" s="1"/>
  <c r="G194" i="3"/>
  <c r="G195" i="3" s="1"/>
  <c r="F194" i="3"/>
  <c r="E194" i="3"/>
  <c r="D194" i="3"/>
  <c r="D195" i="3" s="1"/>
  <c r="C194" i="3"/>
  <c r="C196" i="3" s="1"/>
  <c r="B194" i="3"/>
  <c r="B195" i="3" s="1"/>
  <c r="K193" i="3"/>
  <c r="L193" i="3" s="1"/>
  <c r="M193" i="3" s="1"/>
  <c r="N193" i="3" s="1"/>
  <c r="K192" i="3"/>
  <c r="L192" i="3" s="1"/>
  <c r="K191" i="3"/>
  <c r="J191" i="3"/>
  <c r="J190" i="3" s="1"/>
  <c r="K190" i="3" s="1"/>
  <c r="I191" i="3"/>
  <c r="I193" i="3" s="1"/>
  <c r="H191" i="3"/>
  <c r="H193" i="3" s="1"/>
  <c r="G191" i="3"/>
  <c r="G193" i="3" s="1"/>
  <c r="F191" i="3"/>
  <c r="F193" i="3" s="1"/>
  <c r="E191" i="3"/>
  <c r="E193" i="3" s="1"/>
  <c r="D191" i="3"/>
  <c r="D193" i="3" s="1"/>
  <c r="C191" i="3"/>
  <c r="C193" i="3" s="1"/>
  <c r="B191" i="3"/>
  <c r="B193" i="3" s="1"/>
  <c r="K189" i="3"/>
  <c r="L189" i="3" s="1"/>
  <c r="M189" i="3" s="1"/>
  <c r="N189" i="3" s="1"/>
  <c r="I189" i="3"/>
  <c r="E189" i="3"/>
  <c r="C189" i="3"/>
  <c r="K188" i="3"/>
  <c r="J187" i="3"/>
  <c r="J186" i="3" s="1"/>
  <c r="I187" i="3"/>
  <c r="H187" i="3"/>
  <c r="H189" i="3" s="1"/>
  <c r="G187" i="3"/>
  <c r="G189" i="3" s="1"/>
  <c r="F187" i="3"/>
  <c r="F189" i="3" s="1"/>
  <c r="E187" i="3"/>
  <c r="D187" i="3"/>
  <c r="D189" i="3" s="1"/>
  <c r="C187" i="3"/>
  <c r="B187" i="3"/>
  <c r="B189" i="3" s="1"/>
  <c r="K185" i="3"/>
  <c r="L185" i="3" s="1"/>
  <c r="M185" i="3" s="1"/>
  <c r="N185" i="3" s="1"/>
  <c r="K184" i="3"/>
  <c r="L184" i="3" s="1"/>
  <c r="M184" i="3" s="1"/>
  <c r="J183" i="3"/>
  <c r="J182" i="3" s="1"/>
  <c r="I183" i="3"/>
  <c r="I185" i="3" s="1"/>
  <c r="H183" i="3"/>
  <c r="H185" i="3" s="1"/>
  <c r="G183" i="3"/>
  <c r="G185" i="3" s="1"/>
  <c r="F183" i="3"/>
  <c r="F185" i="3" s="1"/>
  <c r="E183" i="3"/>
  <c r="E185" i="3" s="1"/>
  <c r="D183" i="3"/>
  <c r="D185" i="3" s="1"/>
  <c r="C183" i="3"/>
  <c r="C185" i="3" s="1"/>
  <c r="B183" i="3"/>
  <c r="B185" i="3" s="1"/>
  <c r="K181" i="3"/>
  <c r="L181" i="3" s="1"/>
  <c r="M181" i="3" s="1"/>
  <c r="N181" i="3" s="1"/>
  <c r="I181" i="3"/>
  <c r="B181" i="3"/>
  <c r="K180" i="3"/>
  <c r="L180" i="3" s="1"/>
  <c r="J179" i="3"/>
  <c r="J178" i="3" s="1"/>
  <c r="I179" i="3"/>
  <c r="H179" i="3"/>
  <c r="H181" i="3" s="1"/>
  <c r="G179" i="3"/>
  <c r="G181" i="3" s="1"/>
  <c r="F179" i="3"/>
  <c r="F181" i="3" s="1"/>
  <c r="E179" i="3"/>
  <c r="E181" i="3" s="1"/>
  <c r="D179" i="3"/>
  <c r="D181" i="3" s="1"/>
  <c r="C179" i="3"/>
  <c r="C181" i="3" s="1"/>
  <c r="B179" i="3"/>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H165" i="3"/>
  <c r="G165" i="3"/>
  <c r="F165" i="3"/>
  <c r="E165" i="3"/>
  <c r="D165" i="3"/>
  <c r="C165" i="3"/>
  <c r="B165" i="3"/>
  <c r="I164" i="3"/>
  <c r="H164" i="3"/>
  <c r="G164" i="3"/>
  <c r="F164" i="3"/>
  <c r="E164" i="3"/>
  <c r="D164" i="3"/>
  <c r="C164" i="3"/>
  <c r="B164" i="3"/>
  <c r="I163" i="3"/>
  <c r="H163" i="3"/>
  <c r="G163" i="3"/>
  <c r="F163" i="3"/>
  <c r="E163" i="3"/>
  <c r="D163" i="3"/>
  <c r="C163" i="3"/>
  <c r="B163" i="3"/>
  <c r="G161" i="3"/>
  <c r="B161" i="3"/>
  <c r="H160" i="3"/>
  <c r="C160" i="3"/>
  <c r="I159" i="3"/>
  <c r="I160" i="3" s="1"/>
  <c r="H159" i="3"/>
  <c r="H161" i="3" s="1"/>
  <c r="G159" i="3"/>
  <c r="F159" i="3"/>
  <c r="E159" i="3"/>
  <c r="E160" i="3" s="1"/>
  <c r="D159" i="3"/>
  <c r="D161" i="3" s="1"/>
  <c r="C159" i="3"/>
  <c r="C161" i="3" s="1"/>
  <c r="B159" i="3"/>
  <c r="B160" i="3" s="1"/>
  <c r="K158" i="3"/>
  <c r="L158" i="3" s="1"/>
  <c r="M158" i="3" s="1"/>
  <c r="F158" i="3"/>
  <c r="E158" i="3"/>
  <c r="N157" i="3"/>
  <c r="L157" i="3"/>
  <c r="M157" i="3" s="1"/>
  <c r="K157" i="3"/>
  <c r="J156" i="3"/>
  <c r="J155" i="3" s="1"/>
  <c r="I156" i="3"/>
  <c r="I158" i="3" s="1"/>
  <c r="H156" i="3"/>
  <c r="H158" i="3" s="1"/>
  <c r="G156" i="3"/>
  <c r="G158" i="3" s="1"/>
  <c r="F156" i="3"/>
  <c r="E156" i="3"/>
  <c r="D156" i="3"/>
  <c r="D158" i="3" s="1"/>
  <c r="C156" i="3"/>
  <c r="C158" i="3" s="1"/>
  <c r="B156" i="3"/>
  <c r="B158" i="3" s="1"/>
  <c r="K154" i="3"/>
  <c r="L154" i="3" s="1"/>
  <c r="H154" i="3"/>
  <c r="D154" i="3"/>
  <c r="K153" i="3"/>
  <c r="L153" i="3" s="1"/>
  <c r="M153" i="3" s="1"/>
  <c r="J152" i="3"/>
  <c r="J151" i="3" s="1"/>
  <c r="I152" i="3"/>
  <c r="I154" i="3" s="1"/>
  <c r="H152" i="3"/>
  <c r="G152" i="3"/>
  <c r="G154" i="3" s="1"/>
  <c r="F152" i="3"/>
  <c r="F154" i="3" s="1"/>
  <c r="E152" i="3"/>
  <c r="E154" i="3" s="1"/>
  <c r="D152" i="3"/>
  <c r="C152" i="3"/>
  <c r="C154" i="3" s="1"/>
  <c r="B152" i="3"/>
  <c r="B154" i="3" s="1"/>
  <c r="K150" i="3"/>
  <c r="L150" i="3" s="1"/>
  <c r="M150" i="3" s="1"/>
  <c r="N150" i="3" s="1"/>
  <c r="I150" i="3"/>
  <c r="K149" i="3"/>
  <c r="L149" i="3" s="1"/>
  <c r="L148" i="3" s="1"/>
  <c r="J148" i="3"/>
  <c r="J147" i="3" s="1"/>
  <c r="I148" i="3"/>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K134" i="3" s="1"/>
  <c r="H134" i="3"/>
  <c r="G134" i="3"/>
  <c r="F134" i="3"/>
  <c r="E134" i="3"/>
  <c r="D134" i="3"/>
  <c r="C134" i="3"/>
  <c r="B134" i="3"/>
  <c r="I133" i="3"/>
  <c r="H133" i="3"/>
  <c r="G133" i="3"/>
  <c r="F133" i="3"/>
  <c r="E133" i="3"/>
  <c r="D133" i="3"/>
  <c r="C133" i="3"/>
  <c r="B133" i="3"/>
  <c r="I132" i="3"/>
  <c r="H132" i="3"/>
  <c r="G132" i="3"/>
  <c r="F132" i="3"/>
  <c r="E132" i="3"/>
  <c r="D132" i="3"/>
  <c r="C132" i="3"/>
  <c r="B132" i="3"/>
  <c r="H130" i="3"/>
  <c r="G130" i="3"/>
  <c r="C130" i="3"/>
  <c r="I128" i="3"/>
  <c r="I130" i="3" s="1"/>
  <c r="J130" i="3" s="1"/>
  <c r="K130" i="3" s="1"/>
  <c r="L130" i="3" s="1"/>
  <c r="M130" i="3" s="1"/>
  <c r="N130" i="3" s="1"/>
  <c r="H128" i="3"/>
  <c r="G128" i="3"/>
  <c r="G129" i="3" s="1"/>
  <c r="F128" i="3"/>
  <c r="F130" i="3" s="1"/>
  <c r="E128" i="3"/>
  <c r="E130" i="3" s="1"/>
  <c r="D128" i="3"/>
  <c r="D129" i="3" s="1"/>
  <c r="C128" i="3"/>
  <c r="B128" i="3"/>
  <c r="K127" i="3"/>
  <c r="L127" i="3" s="1"/>
  <c r="M127" i="3" s="1"/>
  <c r="N127" i="3" s="1"/>
  <c r="G127" i="3"/>
  <c r="M126" i="3"/>
  <c r="K126" i="3"/>
  <c r="L126" i="3" s="1"/>
  <c r="J125" i="3"/>
  <c r="J124" i="3" s="1"/>
  <c r="I125" i="3"/>
  <c r="I127" i="3" s="1"/>
  <c r="H125" i="3"/>
  <c r="H127" i="3" s="1"/>
  <c r="G125" i="3"/>
  <c r="F125" i="3"/>
  <c r="F127" i="3" s="1"/>
  <c r="E125" i="3"/>
  <c r="E127" i="3" s="1"/>
  <c r="D125" i="3"/>
  <c r="D127" i="3" s="1"/>
  <c r="C125" i="3"/>
  <c r="C127" i="3" s="1"/>
  <c r="B125" i="3"/>
  <c r="B127" i="3" s="1"/>
  <c r="M123" i="3"/>
  <c r="N123" i="3" s="1"/>
  <c r="L123" i="3"/>
  <c r="K123" i="3"/>
  <c r="F123" i="3"/>
  <c r="B123" i="3"/>
  <c r="K122" i="3"/>
  <c r="K121" i="3" s="1"/>
  <c r="J121" i="3"/>
  <c r="J120" i="3" s="1"/>
  <c r="K120" i="3" s="1"/>
  <c r="I121" i="3"/>
  <c r="I123" i="3" s="1"/>
  <c r="H121" i="3"/>
  <c r="H123" i="3" s="1"/>
  <c r="G121" i="3"/>
  <c r="G123" i="3" s="1"/>
  <c r="F121" i="3"/>
  <c r="E121" i="3"/>
  <c r="E123" i="3" s="1"/>
  <c r="D121" i="3"/>
  <c r="D123" i="3" s="1"/>
  <c r="C121" i="3"/>
  <c r="C123" i="3" s="1"/>
  <c r="B121" i="3"/>
  <c r="L119" i="3"/>
  <c r="M119" i="3" s="1"/>
  <c r="N119" i="3" s="1"/>
  <c r="K119" i="3"/>
  <c r="D119" i="3"/>
  <c r="K118" i="3"/>
  <c r="J117" i="3"/>
  <c r="J116" i="3" s="1"/>
  <c r="I117" i="3"/>
  <c r="I119" i="3" s="1"/>
  <c r="H117" i="3"/>
  <c r="H119" i="3" s="1"/>
  <c r="G117" i="3"/>
  <c r="G119" i="3" s="1"/>
  <c r="F117" i="3"/>
  <c r="F119" i="3" s="1"/>
  <c r="E117" i="3"/>
  <c r="E119" i="3" s="1"/>
  <c r="D117" i="3"/>
  <c r="C117" i="3"/>
  <c r="C119" i="3" s="1"/>
  <c r="B117" i="3"/>
  <c r="B119" i="3" s="1"/>
  <c r="I115" i="3"/>
  <c r="H115" i="3"/>
  <c r="G115" i="3"/>
  <c r="F115" i="3"/>
  <c r="E115" i="3"/>
  <c r="D115" i="3"/>
  <c r="C115" i="3"/>
  <c r="B115" i="3"/>
  <c r="J112" i="3"/>
  <c r="K112" i="3" s="1"/>
  <c r="I112" i="3"/>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J103" i="3"/>
  <c r="K103" i="3" s="1"/>
  <c r="L103" i="3" s="1"/>
  <c r="I103" i="3"/>
  <c r="H103" i="3"/>
  <c r="G103" i="3"/>
  <c r="F103" i="3"/>
  <c r="E103" i="3"/>
  <c r="D103" i="3"/>
  <c r="C103" i="3"/>
  <c r="B103" i="3"/>
  <c r="I102" i="3"/>
  <c r="H102" i="3"/>
  <c r="G102" i="3"/>
  <c r="F102" i="3"/>
  <c r="E102" i="3"/>
  <c r="D102" i="3"/>
  <c r="C102" i="3"/>
  <c r="B102" i="3"/>
  <c r="I101" i="3"/>
  <c r="H101" i="3"/>
  <c r="G101" i="3"/>
  <c r="F101" i="3"/>
  <c r="E101" i="3"/>
  <c r="D101" i="3"/>
  <c r="C101" i="3"/>
  <c r="B101" i="3"/>
  <c r="B99" i="3"/>
  <c r="B98" i="3"/>
  <c r="I97" i="3"/>
  <c r="I99" i="3" s="1"/>
  <c r="J99" i="3" s="1"/>
  <c r="K99" i="3" s="1"/>
  <c r="L99" i="3" s="1"/>
  <c r="M99" i="3" s="1"/>
  <c r="N99" i="3" s="1"/>
  <c r="H97" i="3"/>
  <c r="H99" i="3" s="1"/>
  <c r="G97" i="3"/>
  <c r="F97" i="3"/>
  <c r="F99" i="3" s="1"/>
  <c r="E97" i="3"/>
  <c r="D97" i="3"/>
  <c r="D99" i="3" s="1"/>
  <c r="C97" i="3"/>
  <c r="B97" i="3"/>
  <c r="M96" i="3"/>
  <c r="N96" i="3" s="1"/>
  <c r="K96" i="3"/>
  <c r="L96" i="3" s="1"/>
  <c r="H96" i="3"/>
  <c r="E96" i="3"/>
  <c r="K95" i="3"/>
  <c r="L95" i="3" s="1"/>
  <c r="J94" i="3"/>
  <c r="J93" i="3" s="1"/>
  <c r="I94" i="3"/>
  <c r="I96" i="3" s="1"/>
  <c r="H94" i="3"/>
  <c r="G94" i="3"/>
  <c r="G96" i="3" s="1"/>
  <c r="F94" i="3"/>
  <c r="F96" i="3" s="1"/>
  <c r="E94" i="3"/>
  <c r="D94" i="3"/>
  <c r="D96" i="3" s="1"/>
  <c r="C94" i="3"/>
  <c r="C96" i="3" s="1"/>
  <c r="B94" i="3"/>
  <c r="B96" i="3" s="1"/>
  <c r="L92" i="3"/>
  <c r="M92" i="3" s="1"/>
  <c r="N92" i="3" s="1"/>
  <c r="K92" i="3"/>
  <c r="G92" i="3"/>
  <c r="K91" i="3"/>
  <c r="L91" i="3" s="1"/>
  <c r="M91" i="3" s="1"/>
  <c r="N91" i="3" s="1"/>
  <c r="J90" i="3"/>
  <c r="I90" i="3"/>
  <c r="I92" i="3" s="1"/>
  <c r="H90" i="3"/>
  <c r="H92" i="3" s="1"/>
  <c r="G90" i="3"/>
  <c r="F90" i="3"/>
  <c r="F92" i="3" s="1"/>
  <c r="E90" i="3"/>
  <c r="E92" i="3" s="1"/>
  <c r="D90" i="3"/>
  <c r="D92" i="3" s="1"/>
  <c r="C90" i="3"/>
  <c r="C92" i="3" s="1"/>
  <c r="B90" i="3"/>
  <c r="B92" i="3" s="1"/>
  <c r="J89" i="3"/>
  <c r="K88" i="3"/>
  <c r="L88" i="3" s="1"/>
  <c r="M88" i="3" s="1"/>
  <c r="N88" i="3" s="1"/>
  <c r="I88" i="3"/>
  <c r="G88" i="3"/>
  <c r="E88" i="3"/>
  <c r="K87" i="3"/>
  <c r="L87" i="3" s="1"/>
  <c r="L86" i="3" s="1"/>
  <c r="J86" i="3"/>
  <c r="J85" i="3" s="1"/>
  <c r="I86" i="3"/>
  <c r="H86" i="3"/>
  <c r="H88" i="3" s="1"/>
  <c r="G86" i="3"/>
  <c r="F86" i="3"/>
  <c r="F88" i="3" s="1"/>
  <c r="E86" i="3"/>
  <c r="D86" i="3"/>
  <c r="D88" i="3" s="1"/>
  <c r="C86" i="3"/>
  <c r="C88" i="3" s="1"/>
  <c r="B86" i="3"/>
  <c r="B88" i="3" s="1"/>
  <c r="I84" i="3"/>
  <c r="H84" i="3"/>
  <c r="G84" i="3"/>
  <c r="F84" i="3"/>
  <c r="E84" i="3"/>
  <c r="D84" i="3"/>
  <c r="C84" i="3"/>
  <c r="B84" i="3"/>
  <c r="J81" i="3"/>
  <c r="J80" i="3" s="1"/>
  <c r="I81" i="3"/>
  <c r="H81" i="3"/>
  <c r="G81" i="3"/>
  <c r="F81" i="3"/>
  <c r="E81" i="3"/>
  <c r="D81" i="3"/>
  <c r="C81" i="3"/>
  <c r="B81" i="3"/>
  <c r="I80" i="3"/>
  <c r="H80" i="3"/>
  <c r="G80" i="3"/>
  <c r="F80" i="3"/>
  <c r="E80" i="3"/>
  <c r="D80" i="3"/>
  <c r="C80" i="3"/>
  <c r="B80" i="3"/>
  <c r="J78" i="3"/>
  <c r="K78" i="3" s="1"/>
  <c r="L78" i="3" s="1"/>
  <c r="M78" i="3" s="1"/>
  <c r="N78" i="3" s="1"/>
  <c r="I78" i="3"/>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K72" i="3"/>
  <c r="I72" i="3"/>
  <c r="J72" i="3" s="1"/>
  <c r="H72" i="3"/>
  <c r="G72" i="3"/>
  <c r="F72" i="3"/>
  <c r="E72" i="3"/>
  <c r="D72" i="3"/>
  <c r="C72" i="3"/>
  <c r="B72" i="3"/>
  <c r="I71" i="3"/>
  <c r="H71" i="3"/>
  <c r="G71" i="3"/>
  <c r="F71" i="3"/>
  <c r="E71" i="3"/>
  <c r="D71" i="3"/>
  <c r="C71" i="3"/>
  <c r="B71" i="3"/>
  <c r="I70" i="3"/>
  <c r="H70" i="3"/>
  <c r="G70" i="3"/>
  <c r="F70" i="3"/>
  <c r="E70" i="3"/>
  <c r="D70" i="3"/>
  <c r="C70" i="3"/>
  <c r="B70" i="3"/>
  <c r="D68" i="3"/>
  <c r="I66" i="3"/>
  <c r="I68" i="3" s="1"/>
  <c r="J68" i="3" s="1"/>
  <c r="K68" i="3" s="1"/>
  <c r="L68" i="3" s="1"/>
  <c r="M68" i="3" s="1"/>
  <c r="N68" i="3" s="1"/>
  <c r="H66" i="3"/>
  <c r="G66" i="3"/>
  <c r="G68" i="3" s="1"/>
  <c r="F66" i="3"/>
  <c r="G67" i="3" s="1"/>
  <c r="E66" i="3"/>
  <c r="E68" i="3" s="1"/>
  <c r="D66" i="3"/>
  <c r="D5" i="3" s="1"/>
  <c r="C66" i="3"/>
  <c r="C68" i="3" s="1"/>
  <c r="B66" i="3"/>
  <c r="B68" i="3" s="1"/>
  <c r="K65" i="3"/>
  <c r="L65" i="3" s="1"/>
  <c r="M65" i="3" s="1"/>
  <c r="N65" i="3" s="1"/>
  <c r="G65" i="3"/>
  <c r="D65" i="3"/>
  <c r="K64" i="3"/>
  <c r="L64" i="3" s="1"/>
  <c r="M64" i="3" s="1"/>
  <c r="J63" i="3"/>
  <c r="J62" i="3" s="1"/>
  <c r="I63" i="3"/>
  <c r="I65" i="3" s="1"/>
  <c r="H63" i="3"/>
  <c r="H65" i="3" s="1"/>
  <c r="G63" i="3"/>
  <c r="F63" i="3"/>
  <c r="F65" i="3" s="1"/>
  <c r="E63" i="3"/>
  <c r="E65" i="3" s="1"/>
  <c r="D63" i="3"/>
  <c r="C63" i="3"/>
  <c r="C65" i="3" s="1"/>
  <c r="B63" i="3"/>
  <c r="B65" i="3" s="1"/>
  <c r="L61" i="3"/>
  <c r="M61" i="3" s="1"/>
  <c r="N61" i="3" s="1"/>
  <c r="K61" i="3"/>
  <c r="I61" i="3"/>
  <c r="B61" i="3"/>
  <c r="K60" i="3"/>
  <c r="L60" i="3" s="1"/>
  <c r="K59" i="3"/>
  <c r="J59" i="3"/>
  <c r="I59" i="3"/>
  <c r="H59" i="3"/>
  <c r="H61" i="3" s="1"/>
  <c r="G59" i="3"/>
  <c r="G61" i="3" s="1"/>
  <c r="F59" i="3"/>
  <c r="F61" i="3" s="1"/>
  <c r="E59" i="3"/>
  <c r="E61" i="3" s="1"/>
  <c r="D59" i="3"/>
  <c r="D61" i="3" s="1"/>
  <c r="C59" i="3"/>
  <c r="C61" i="3" s="1"/>
  <c r="B59" i="3"/>
  <c r="J58" i="3"/>
  <c r="K58" i="3" s="1"/>
  <c r="L57" i="3"/>
  <c r="M57" i="3" s="1"/>
  <c r="N57" i="3" s="1"/>
  <c r="K57" i="3"/>
  <c r="F57" i="3"/>
  <c r="E57" i="3"/>
  <c r="K56" i="3"/>
  <c r="K55" i="3" s="1"/>
  <c r="J55" i="3"/>
  <c r="J54" i="3" s="1"/>
  <c r="J52" i="3" s="1"/>
  <c r="J76" i="3" s="1"/>
  <c r="J77" i="3" s="1"/>
  <c r="I55" i="3"/>
  <c r="I57" i="3" s="1"/>
  <c r="H55" i="3"/>
  <c r="H57" i="3" s="1"/>
  <c r="G55" i="3"/>
  <c r="G57" i="3" s="1"/>
  <c r="F55" i="3"/>
  <c r="E55" i="3"/>
  <c r="D55" i="3"/>
  <c r="D57" i="3" s="1"/>
  <c r="C55" i="3"/>
  <c r="C57" i="3" s="1"/>
  <c r="B55" i="3"/>
  <c r="B57" i="3" s="1"/>
  <c r="I53" i="3"/>
  <c r="H53" i="3"/>
  <c r="G53" i="3"/>
  <c r="F53" i="3"/>
  <c r="E53" i="3"/>
  <c r="D53" i="3"/>
  <c r="C53" i="3"/>
  <c r="B53" i="3"/>
  <c r="I50" i="3"/>
  <c r="J50"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I41" i="3"/>
  <c r="J41" i="3" s="1"/>
  <c r="H41" i="3"/>
  <c r="G41" i="3"/>
  <c r="F41" i="3"/>
  <c r="E41" i="3"/>
  <c r="D41" i="3"/>
  <c r="C41" i="3"/>
  <c r="B41" i="3"/>
  <c r="I40" i="3"/>
  <c r="H40" i="3"/>
  <c r="G40" i="3"/>
  <c r="F40" i="3"/>
  <c r="E40" i="3"/>
  <c r="D40" i="3"/>
  <c r="C40" i="3"/>
  <c r="B40" i="3"/>
  <c r="I39" i="3"/>
  <c r="H39" i="3"/>
  <c r="G39" i="3"/>
  <c r="F39" i="3"/>
  <c r="E39" i="3"/>
  <c r="D39" i="3"/>
  <c r="C39" i="3"/>
  <c r="B39" i="3"/>
  <c r="E37" i="3"/>
  <c r="D37" i="3"/>
  <c r="I36" i="3"/>
  <c r="B36" i="3"/>
  <c r="I35" i="3"/>
  <c r="I37" i="3" s="1"/>
  <c r="J37" i="3" s="1"/>
  <c r="K37" i="3" s="1"/>
  <c r="L37" i="3" s="1"/>
  <c r="M37" i="3" s="1"/>
  <c r="N37" i="3" s="1"/>
  <c r="H35" i="3"/>
  <c r="H37" i="3" s="1"/>
  <c r="G35" i="3"/>
  <c r="G37" i="3" s="1"/>
  <c r="F35" i="3"/>
  <c r="F36" i="3" s="1"/>
  <c r="E35" i="3"/>
  <c r="D35" i="3"/>
  <c r="C35" i="3"/>
  <c r="D36" i="3" s="1"/>
  <c r="B35" i="3"/>
  <c r="B37" i="3" s="1"/>
  <c r="K34" i="3"/>
  <c r="L34" i="3" s="1"/>
  <c r="M34" i="3" s="1"/>
  <c r="H34" i="3"/>
  <c r="E34" i="3"/>
  <c r="L33" i="3"/>
  <c r="M33" i="3" s="1"/>
  <c r="N33" i="3" s="1"/>
  <c r="K33" i="3"/>
  <c r="K32" i="3"/>
  <c r="J32" i="3"/>
  <c r="J31" i="3" s="1"/>
  <c r="K31" i="3" s="1"/>
  <c r="I32" i="3"/>
  <c r="I34" i="3" s="1"/>
  <c r="H32" i="3"/>
  <c r="G32" i="3"/>
  <c r="G34" i="3" s="1"/>
  <c r="F32" i="3"/>
  <c r="F34" i="3" s="1"/>
  <c r="E32" i="3"/>
  <c r="D32" i="3"/>
  <c r="D34" i="3" s="1"/>
  <c r="C32" i="3"/>
  <c r="C34" i="3" s="1"/>
  <c r="B32" i="3"/>
  <c r="B34" i="3" s="1"/>
  <c r="K30" i="3"/>
  <c r="L30" i="3" s="1"/>
  <c r="M30" i="3" s="1"/>
  <c r="N30" i="3" s="1"/>
  <c r="D30" i="3"/>
  <c r="K29" i="3"/>
  <c r="J28" i="3"/>
  <c r="J27" i="3" s="1"/>
  <c r="I28" i="3"/>
  <c r="I30" i="3" s="1"/>
  <c r="H28" i="3"/>
  <c r="H30" i="3" s="1"/>
  <c r="G28" i="3"/>
  <c r="G30" i="3" s="1"/>
  <c r="F28" i="3"/>
  <c r="F30" i="3" s="1"/>
  <c r="E28" i="3"/>
  <c r="E30" i="3" s="1"/>
  <c r="D28" i="3"/>
  <c r="C28" i="3"/>
  <c r="C30" i="3" s="1"/>
  <c r="B28" i="3"/>
  <c r="B30" i="3" s="1"/>
  <c r="K26" i="3"/>
  <c r="L26" i="3" s="1"/>
  <c r="M26" i="3" s="1"/>
  <c r="N26" i="3" s="1"/>
  <c r="H26" i="3"/>
  <c r="C26" i="3"/>
  <c r="K25" i="3"/>
  <c r="L25" i="3" s="1"/>
  <c r="L24" i="3" s="1"/>
  <c r="J24" i="3"/>
  <c r="I24" i="3"/>
  <c r="I26" i="3" s="1"/>
  <c r="H24" i="3"/>
  <c r="G24" i="3"/>
  <c r="G26" i="3" s="1"/>
  <c r="F24" i="3"/>
  <c r="F26" i="3" s="1"/>
  <c r="E24" i="3"/>
  <c r="E26" i="3" s="1"/>
  <c r="D24" i="3"/>
  <c r="D26" i="3" s="1"/>
  <c r="C24" i="3"/>
  <c r="B24" i="3"/>
  <c r="B26" i="3" s="1"/>
  <c r="J23" i="3"/>
  <c r="I22" i="3"/>
  <c r="H22" i="3"/>
  <c r="G22" i="3"/>
  <c r="F22" i="3"/>
  <c r="E22" i="3"/>
  <c r="D22" i="3"/>
  <c r="C22" i="3"/>
  <c r="B22" i="3"/>
  <c r="F19" i="3"/>
  <c r="G18" i="3"/>
  <c r="B18" i="3"/>
  <c r="I17" i="3"/>
  <c r="H17" i="3"/>
  <c r="I18" i="3" s="1"/>
  <c r="G17" i="3"/>
  <c r="F17" i="3"/>
  <c r="F18" i="3" s="1"/>
  <c r="E17" i="3"/>
  <c r="D17" i="3"/>
  <c r="E18" i="3" s="1"/>
  <c r="C17" i="3"/>
  <c r="C18" i="3" s="1"/>
  <c r="B17" i="3"/>
  <c r="B19" i="3" s="1"/>
  <c r="G15" i="3"/>
  <c r="I14" i="3"/>
  <c r="H14" i="3"/>
  <c r="G14" i="3"/>
  <c r="F14" i="3"/>
  <c r="E14" i="3"/>
  <c r="D14" i="3"/>
  <c r="C14" i="3"/>
  <c r="B14" i="3"/>
  <c r="C15" i="3" s="1"/>
  <c r="I8" i="3"/>
  <c r="I9" i="3" s="1"/>
  <c r="H8" i="3"/>
  <c r="G8" i="3"/>
  <c r="G9" i="3" s="1"/>
  <c r="F8" i="3"/>
  <c r="E8" i="3"/>
  <c r="F9" i="3" s="1"/>
  <c r="D8" i="3"/>
  <c r="D9" i="3" s="1"/>
  <c r="C8" i="3"/>
  <c r="B8" i="3"/>
  <c r="C9" i="3" s="1"/>
  <c r="B4" i="3"/>
  <c r="I3" i="3"/>
  <c r="H3" i="3"/>
  <c r="H4" i="3" s="1"/>
  <c r="G3" i="3"/>
  <c r="F3" i="3"/>
  <c r="E3" i="3"/>
  <c r="E4" i="3" s="1"/>
  <c r="D3" i="3"/>
  <c r="C3" i="3"/>
  <c r="B3" i="3"/>
  <c r="G175" i="1"/>
  <c r="G176" i="1" s="1"/>
  <c r="E175" i="1"/>
  <c r="E176" i="1" s="1"/>
  <c r="C175" i="1"/>
  <c r="C176" i="1" s="1"/>
  <c r="B175" i="1"/>
  <c r="B176" i="1" s="1"/>
  <c r="I172" i="1"/>
  <c r="I175" i="1" s="1"/>
  <c r="I176" i="1" s="1"/>
  <c r="H172" i="1"/>
  <c r="H175" i="1" s="1"/>
  <c r="H176" i="1" s="1"/>
  <c r="G172" i="1"/>
  <c r="F172" i="1"/>
  <c r="F175" i="1" s="1"/>
  <c r="F176" i="1" s="1"/>
  <c r="E172" i="1"/>
  <c r="D172" i="1"/>
  <c r="D175" i="1" s="1"/>
  <c r="D176" i="1" s="1"/>
  <c r="C172" i="1"/>
  <c r="B172" i="1"/>
  <c r="H163" i="1"/>
  <c r="F163" i="1"/>
  <c r="E163" i="1"/>
  <c r="C163" i="1"/>
  <c r="I161" i="1"/>
  <c r="H161" i="1"/>
  <c r="G161" i="1"/>
  <c r="F161" i="1"/>
  <c r="E161" i="1"/>
  <c r="D161" i="1"/>
  <c r="D163" i="1" s="1"/>
  <c r="C161" i="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G142" i="1"/>
  <c r="E142" i="1"/>
  <c r="E143" i="1" s="1"/>
  <c r="D142" i="1"/>
  <c r="B142" i="1"/>
  <c r="B143" i="1" s="1"/>
  <c r="I139" i="1"/>
  <c r="I142" i="1" s="1"/>
  <c r="H139" i="1"/>
  <c r="H142" i="1" s="1"/>
  <c r="G139" i="1"/>
  <c r="F139" i="1"/>
  <c r="F142" i="1" s="1"/>
  <c r="E139" i="1"/>
  <c r="D139" i="1"/>
  <c r="C139" i="1"/>
  <c r="C142" i="1" s="1"/>
  <c r="B139" i="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G124" i="1" s="1"/>
  <c r="G131" i="1" s="1"/>
  <c r="G132" i="1" s="1"/>
  <c r="F107" i="1"/>
  <c r="E107" i="1"/>
  <c r="E124" i="1" s="1"/>
  <c r="E131" i="1" s="1"/>
  <c r="E132" i="1" s="1"/>
  <c r="D107" i="1"/>
  <c r="D124" i="1" s="1"/>
  <c r="D131" i="1" s="1"/>
  <c r="D132" i="1" s="1"/>
  <c r="C107" i="1"/>
  <c r="B107" i="1"/>
  <c r="B124" i="1" s="1"/>
  <c r="B131" i="1" s="1"/>
  <c r="I92" i="1"/>
  <c r="H92" i="1"/>
  <c r="G92" i="1"/>
  <c r="F92" i="1"/>
  <c r="E92" i="1"/>
  <c r="D92" i="1"/>
  <c r="C92" i="1"/>
  <c r="B92" i="1"/>
  <c r="I83" i="1"/>
  <c r="H83" i="1"/>
  <c r="G83" i="1"/>
  <c r="F83" i="1"/>
  <c r="E83" i="1"/>
  <c r="D83" i="1"/>
  <c r="C83" i="1"/>
  <c r="B83" i="1"/>
  <c r="I58" i="1"/>
  <c r="H58" i="1"/>
  <c r="H59" i="1" s="1"/>
  <c r="H60" i="1" s="1"/>
  <c r="G58" i="1"/>
  <c r="F58" i="1"/>
  <c r="E58" i="1"/>
  <c r="D58" i="1"/>
  <c r="C58" i="1"/>
  <c r="B58" i="1"/>
  <c r="I45" i="1"/>
  <c r="H45" i="1"/>
  <c r="G45" i="1"/>
  <c r="F45" i="1"/>
  <c r="E45" i="1"/>
  <c r="D45" i="1"/>
  <c r="D59" i="1" s="1"/>
  <c r="D60" i="1" s="1"/>
  <c r="C45" i="1"/>
  <c r="B45" i="1"/>
  <c r="B59" i="1" s="1"/>
  <c r="B60" i="1" s="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G4" i="1"/>
  <c r="G10" i="1" s="1"/>
  <c r="G12" i="1" s="1"/>
  <c r="F4" i="1"/>
  <c r="E4" i="1"/>
  <c r="E10" i="1" s="1"/>
  <c r="E12" i="1" s="1"/>
  <c r="D4" i="1"/>
  <c r="D10" i="1" s="1"/>
  <c r="D12" i="1" s="1"/>
  <c r="C4" i="1"/>
  <c r="B4" i="1"/>
  <c r="B10" i="1" s="1"/>
  <c r="B12" i="1" s="1"/>
  <c r="M60" i="3" l="1"/>
  <c r="N60" i="3" s="1"/>
  <c r="L59" i="3"/>
  <c r="J239" i="3"/>
  <c r="K240" i="3"/>
  <c r="K239" i="3" s="1"/>
  <c r="J142" i="3"/>
  <c r="K143" i="3"/>
  <c r="L143" i="3" s="1"/>
  <c r="N158" i="3"/>
  <c r="N156" i="3" s="1"/>
  <c r="M156" i="3"/>
  <c r="K28" i="3"/>
  <c r="K27" i="3" s="1"/>
  <c r="D4" i="3"/>
  <c r="E36" i="3"/>
  <c r="D67" i="3"/>
  <c r="D98" i="3"/>
  <c r="I161" i="3"/>
  <c r="D196" i="3"/>
  <c r="G5" i="3"/>
  <c r="G11" i="3" s="1"/>
  <c r="E9" i="3"/>
  <c r="H195" i="3"/>
  <c r="D10" i="3"/>
  <c r="E15" i="3"/>
  <c r="G19" i="3"/>
  <c r="C124" i="1"/>
  <c r="C131" i="1" s="1"/>
  <c r="C132" i="1" s="1"/>
  <c r="G4" i="3"/>
  <c r="C10" i="3"/>
  <c r="F15" i="3"/>
  <c r="L58" i="3"/>
  <c r="L122" i="3"/>
  <c r="J159" i="3"/>
  <c r="K159" i="3" s="1"/>
  <c r="H227" i="3"/>
  <c r="E16" i="3"/>
  <c r="H15" i="3"/>
  <c r="K24" i="3"/>
  <c r="K23" i="3" s="1"/>
  <c r="L23" i="3" s="1"/>
  <c r="B164" i="1"/>
  <c r="B165" i="1" s="1"/>
  <c r="J111" i="3"/>
  <c r="J176" i="3"/>
  <c r="K217" i="3"/>
  <c r="C10" i="1"/>
  <c r="C12" i="1" s="1"/>
  <c r="C59" i="1"/>
  <c r="C60" i="1" s="1"/>
  <c r="G59" i="1"/>
  <c r="F124" i="1"/>
  <c r="F131" i="1" s="1"/>
  <c r="F132" i="1" s="1"/>
  <c r="C164" i="1"/>
  <c r="C165" i="1" s="1"/>
  <c r="G163" i="1"/>
  <c r="G164" i="1" s="1"/>
  <c r="G165" i="1" s="1"/>
  <c r="I10" i="3"/>
  <c r="I15" i="3"/>
  <c r="H18" i="3"/>
  <c r="D164" i="1"/>
  <c r="D165" i="1" s="1"/>
  <c r="G143" i="1"/>
  <c r="E59" i="1"/>
  <c r="E60" i="1" s="1"/>
  <c r="I59" i="1"/>
  <c r="H124" i="1"/>
  <c r="H131" i="1" s="1"/>
  <c r="H132" i="1" s="1"/>
  <c r="E164" i="1"/>
  <c r="E165" i="1" s="1"/>
  <c r="F4" i="3"/>
  <c r="H9" i="3"/>
  <c r="C37" i="3"/>
  <c r="K54" i="3"/>
  <c r="K81" i="3"/>
  <c r="K80" i="3" s="1"/>
  <c r="C98" i="3"/>
  <c r="K125" i="3"/>
  <c r="K124" i="3" s="1"/>
  <c r="C195" i="3"/>
  <c r="F10" i="1"/>
  <c r="F12" i="1" s="1"/>
  <c r="F59" i="1"/>
  <c r="F60" i="1" s="1"/>
  <c r="I124" i="1"/>
  <c r="I131" i="1" s="1"/>
  <c r="B132" i="1" s="1"/>
  <c r="F164" i="1"/>
  <c r="F165" i="1" s="1"/>
  <c r="B5" i="3"/>
  <c r="N59" i="3"/>
  <c r="H5" i="3"/>
  <c r="H11" i="3" s="1"/>
  <c r="K90" i="3"/>
  <c r="H98" i="3"/>
  <c r="I129" i="3"/>
  <c r="K156" i="3"/>
  <c r="K155" i="3" s="1"/>
  <c r="L183" i="3"/>
  <c r="B226" i="3"/>
  <c r="J211" i="3"/>
  <c r="H10" i="1"/>
  <c r="H12" i="1" s="1"/>
  <c r="H164" i="1"/>
  <c r="H165" i="1" s="1"/>
  <c r="I5" i="3"/>
  <c r="I11" i="3" s="1"/>
  <c r="I13" i="3" s="1"/>
  <c r="E19" i="3"/>
  <c r="B67" i="3"/>
  <c r="E226" i="3"/>
  <c r="N60" i="4"/>
  <c r="M63" i="3"/>
  <c r="N64" i="3"/>
  <c r="N63" i="3" s="1"/>
  <c r="M154" i="3"/>
  <c r="N154" i="3" s="1"/>
  <c r="L152" i="3"/>
  <c r="M90" i="3"/>
  <c r="K93" i="3"/>
  <c r="L93" i="3" s="1"/>
  <c r="K41" i="3"/>
  <c r="K50" i="3"/>
  <c r="J49" i="3"/>
  <c r="L134" i="3"/>
  <c r="D7" i="3"/>
  <c r="D11" i="3"/>
  <c r="J145" i="3"/>
  <c r="J161" i="3" s="1"/>
  <c r="K147" i="3"/>
  <c r="N34" i="3"/>
  <c r="N32" i="3" s="1"/>
  <c r="M32" i="3"/>
  <c r="J204" i="3"/>
  <c r="J205" i="3" s="1"/>
  <c r="J207" i="3"/>
  <c r="J194" i="3"/>
  <c r="J177" i="3"/>
  <c r="G13" i="3"/>
  <c r="M183" i="3"/>
  <c r="N184" i="3"/>
  <c r="N183" i="3" s="1"/>
  <c r="H68" i="3"/>
  <c r="H10" i="3"/>
  <c r="I4" i="3"/>
  <c r="C129" i="3"/>
  <c r="B129" i="3"/>
  <c r="B130" i="3"/>
  <c r="G36" i="3"/>
  <c r="L56" i="3"/>
  <c r="D130" i="3"/>
  <c r="K142" i="3"/>
  <c r="N153" i="3"/>
  <c r="N152" i="3" s="1"/>
  <c r="M152" i="3"/>
  <c r="J208" i="3"/>
  <c r="K209" i="3"/>
  <c r="L90" i="3"/>
  <c r="G160" i="3"/>
  <c r="J21" i="3"/>
  <c r="L29" i="3"/>
  <c r="E67" i="3"/>
  <c r="K179" i="3"/>
  <c r="K178" i="3" s="1"/>
  <c r="G7" i="3"/>
  <c r="B16" i="3"/>
  <c r="F37" i="3"/>
  <c r="F98" i="3"/>
  <c r="J212" i="3"/>
  <c r="J235" i="3"/>
  <c r="J236" i="3" s="1"/>
  <c r="J238" i="3"/>
  <c r="J228" i="3" s="1"/>
  <c r="J232" i="3" s="1"/>
  <c r="H67" i="3"/>
  <c r="N90" i="3"/>
  <c r="M180" i="3"/>
  <c r="L179" i="3"/>
  <c r="E195" i="3"/>
  <c r="E196" i="3"/>
  <c r="K231" i="3"/>
  <c r="D18" i="3"/>
  <c r="C5" i="3"/>
  <c r="I7" i="3"/>
  <c r="B10" i="3"/>
  <c r="D16" i="3"/>
  <c r="M25" i="3"/>
  <c r="I67" i="3"/>
  <c r="K89" i="3"/>
  <c r="I98" i="3"/>
  <c r="F195" i="3"/>
  <c r="K225" i="3"/>
  <c r="J227" i="3"/>
  <c r="J114" i="3"/>
  <c r="B15" i="3"/>
  <c r="I19" i="3"/>
  <c r="K63" i="3"/>
  <c r="K62" i="3" s="1"/>
  <c r="C67" i="3"/>
  <c r="M103" i="3"/>
  <c r="L125" i="3"/>
  <c r="K148" i="3"/>
  <c r="C36" i="3"/>
  <c r="L63" i="3"/>
  <c r="L118" i="3"/>
  <c r="K117" i="3"/>
  <c r="K116" i="3" s="1"/>
  <c r="M125" i="3"/>
  <c r="L214" i="3"/>
  <c r="F160" i="3"/>
  <c r="F161" i="3"/>
  <c r="C16" i="3"/>
  <c r="E5" i="3"/>
  <c r="F16" i="3"/>
  <c r="C4" i="3"/>
  <c r="F5" i="3"/>
  <c r="B9" i="3"/>
  <c r="E10" i="3"/>
  <c r="D15" i="3"/>
  <c r="G16" i="3"/>
  <c r="C19" i="3"/>
  <c r="L72" i="3"/>
  <c r="K86" i="3"/>
  <c r="K85" i="3" s="1"/>
  <c r="K94" i="3"/>
  <c r="E98" i="3"/>
  <c r="E99" i="3"/>
  <c r="N126" i="3"/>
  <c r="N125" i="3" s="1"/>
  <c r="L188" i="3"/>
  <c r="K187" i="3"/>
  <c r="K186" i="3" s="1"/>
  <c r="M214" i="3"/>
  <c r="N223" i="3"/>
  <c r="N222" i="3" s="1"/>
  <c r="M222" i="3"/>
  <c r="F10" i="3"/>
  <c r="H16" i="3"/>
  <c r="D19" i="3"/>
  <c r="F68" i="3"/>
  <c r="F67" i="3"/>
  <c r="G10" i="3"/>
  <c r="I16" i="3"/>
  <c r="L32" i="3"/>
  <c r="L31" i="3" s="1"/>
  <c r="H36" i="3"/>
  <c r="M59" i="3"/>
  <c r="M58" i="3" s="1"/>
  <c r="L81" i="3"/>
  <c r="G98" i="3"/>
  <c r="G99" i="3"/>
  <c r="C99" i="3"/>
  <c r="E129" i="3"/>
  <c r="M149" i="3"/>
  <c r="K174" i="3"/>
  <c r="J173" i="3"/>
  <c r="M192" i="3"/>
  <c r="L191" i="3"/>
  <c r="L190" i="3" s="1"/>
  <c r="L200" i="3"/>
  <c r="K213" i="3"/>
  <c r="K111" i="3"/>
  <c r="L112" i="3"/>
  <c r="J66" i="3"/>
  <c r="J79" i="3"/>
  <c r="J69" i="3" s="1"/>
  <c r="M95" i="3"/>
  <c r="L94" i="3"/>
  <c r="H19" i="3"/>
  <c r="J53" i="3"/>
  <c r="J83" i="3"/>
  <c r="M87" i="3"/>
  <c r="H129" i="3"/>
  <c r="K152" i="3"/>
  <c r="K151" i="3" s="1"/>
  <c r="L151" i="3" s="1"/>
  <c r="M151" i="3" s="1"/>
  <c r="N151" i="3" s="1"/>
  <c r="E161" i="3"/>
  <c r="K165" i="3"/>
  <c r="F129" i="3"/>
  <c r="I195" i="3"/>
  <c r="I227" i="3"/>
  <c r="L222" i="3"/>
  <c r="L221" i="3" s="1"/>
  <c r="C226" i="3"/>
  <c r="J197" i="3"/>
  <c r="N215" i="3"/>
  <c r="N214" i="3" s="1"/>
  <c r="L219" i="3"/>
  <c r="L156" i="3"/>
  <c r="K183" i="3"/>
  <c r="K182" i="3" s="1"/>
  <c r="L182" i="3" s="1"/>
  <c r="M182" i="3" s="1"/>
  <c r="N182" i="3" s="1"/>
  <c r="D160" i="3"/>
  <c r="B196" i="3"/>
  <c r="I226" i="3"/>
  <c r="L240" i="3"/>
  <c r="H20" i="1"/>
  <c r="H64" i="1"/>
  <c r="H76" i="1" s="1"/>
  <c r="H94" i="1" s="1"/>
  <c r="H96" i="1" s="1"/>
  <c r="I20" i="1"/>
  <c r="I64" i="1"/>
  <c r="I76" i="1" s="1"/>
  <c r="I94" i="1" s="1"/>
  <c r="I60" i="1"/>
  <c r="I143" i="1"/>
  <c r="C143" i="1"/>
  <c r="D143" i="1"/>
  <c r="F143" i="1"/>
  <c r="B20" i="1"/>
  <c r="B64" i="1"/>
  <c r="B76" i="1" s="1"/>
  <c r="B94" i="1" s="1"/>
  <c r="B96" i="1" s="1"/>
  <c r="B97" i="1" s="1"/>
  <c r="C20" i="1"/>
  <c r="C64" i="1"/>
  <c r="C76" i="1" s="1"/>
  <c r="C94" i="1" s="1"/>
  <c r="C96" i="1" s="1"/>
  <c r="C97" i="1" s="1"/>
  <c r="D20" i="1"/>
  <c r="D64" i="1"/>
  <c r="D76" i="1" s="1"/>
  <c r="D94" i="1" s="1"/>
  <c r="D96" i="1" s="1"/>
  <c r="D97" i="1" s="1"/>
  <c r="E20" i="1"/>
  <c r="E64" i="1"/>
  <c r="E76" i="1" s="1"/>
  <c r="E94" i="1" s="1"/>
  <c r="E96" i="1" s="1"/>
  <c r="E97" i="1" s="1"/>
  <c r="F20" i="1"/>
  <c r="F64" i="1"/>
  <c r="F76" i="1" s="1"/>
  <c r="F94" i="1" s="1"/>
  <c r="F96" i="1" s="1"/>
  <c r="F97" i="1" s="1"/>
  <c r="G20" i="1"/>
  <c r="G64" i="1"/>
  <c r="G76" i="1" s="1"/>
  <c r="G94" i="1" s="1"/>
  <c r="G96" i="1" s="1"/>
  <c r="G97" i="1" s="1"/>
  <c r="G60" i="1"/>
  <c r="I163" i="1"/>
  <c r="I164" i="1" s="1"/>
  <c r="I165" i="1" s="1"/>
  <c r="B11" i="3" l="1"/>
  <c r="B7" i="3"/>
  <c r="B6" i="3"/>
  <c r="N58" i="3"/>
  <c r="K21" i="3"/>
  <c r="K45" i="3" s="1"/>
  <c r="L155" i="3"/>
  <c r="M155" i="3" s="1"/>
  <c r="N155" i="3" s="1"/>
  <c r="M143" i="3"/>
  <c r="L142" i="3"/>
  <c r="M31" i="3"/>
  <c r="N31" i="3" s="1"/>
  <c r="I6" i="3"/>
  <c r="M122" i="3"/>
  <c r="L121" i="3"/>
  <c r="L120" i="3" s="1"/>
  <c r="M221" i="3"/>
  <c r="N221" i="3" s="1"/>
  <c r="H7" i="3"/>
  <c r="L124" i="3"/>
  <c r="M124" i="3" s="1"/>
  <c r="N124" i="3" s="1"/>
  <c r="L89" i="3"/>
  <c r="M89" i="3" s="1"/>
  <c r="H6" i="3"/>
  <c r="H143" i="1"/>
  <c r="K83" i="3"/>
  <c r="L85" i="3"/>
  <c r="K114" i="3"/>
  <c r="L62" i="3"/>
  <c r="M62" i="3" s="1"/>
  <c r="N62" i="3" s="1"/>
  <c r="K52" i="3"/>
  <c r="L178" i="3"/>
  <c r="K176" i="3"/>
  <c r="N95" i="3"/>
  <c r="N94" i="3" s="1"/>
  <c r="M94" i="3"/>
  <c r="M93" i="3" s="1"/>
  <c r="N93" i="3" s="1"/>
  <c r="L159" i="3"/>
  <c r="M23" i="3"/>
  <c r="J71" i="3"/>
  <c r="J70" i="3"/>
  <c r="F11" i="3"/>
  <c r="F6" i="3"/>
  <c r="F7" i="3"/>
  <c r="N89" i="3"/>
  <c r="K48" i="3"/>
  <c r="K38" i="3" s="1"/>
  <c r="K35" i="3"/>
  <c r="K22" i="3"/>
  <c r="M81" i="3"/>
  <c r="L80" i="3"/>
  <c r="N103" i="3"/>
  <c r="J146" i="3"/>
  <c r="J169" i="3"/>
  <c r="J170" i="3" s="1"/>
  <c r="J172" i="3"/>
  <c r="J162" i="3" s="1"/>
  <c r="K49" i="3"/>
  <c r="L50" i="3"/>
  <c r="M188" i="3"/>
  <c r="L187" i="3"/>
  <c r="L186" i="3" s="1"/>
  <c r="N25" i="3"/>
  <c r="N24" i="3" s="1"/>
  <c r="M24" i="3"/>
  <c r="L165" i="3"/>
  <c r="E6" i="3"/>
  <c r="E7" i="3"/>
  <c r="E11" i="3"/>
  <c r="L41" i="3"/>
  <c r="K211" i="3"/>
  <c r="K227" i="3" s="1"/>
  <c r="L213" i="3"/>
  <c r="H12" i="3"/>
  <c r="H13" i="3"/>
  <c r="M200" i="3"/>
  <c r="C11" i="3"/>
  <c r="C6" i="3"/>
  <c r="C7" i="3"/>
  <c r="L147" i="3"/>
  <c r="K145" i="3"/>
  <c r="K161" i="3" s="1"/>
  <c r="L111" i="3"/>
  <c r="M112" i="3"/>
  <c r="M240" i="3"/>
  <c r="L239" i="3"/>
  <c r="G6" i="3"/>
  <c r="M56" i="3"/>
  <c r="L55" i="3"/>
  <c r="L54" i="3" s="1"/>
  <c r="J195" i="3"/>
  <c r="J201" i="3"/>
  <c r="N192" i="3"/>
  <c r="N191" i="3" s="1"/>
  <c r="M191" i="3"/>
  <c r="M190" i="3" s="1"/>
  <c r="J128" i="3"/>
  <c r="J115" i="3"/>
  <c r="J141" i="3"/>
  <c r="J131" i="3" s="1"/>
  <c r="J138" i="3"/>
  <c r="J139" i="3" s="1"/>
  <c r="J229" i="3"/>
  <c r="J230" i="3"/>
  <c r="K208" i="3"/>
  <c r="L209" i="3"/>
  <c r="M72" i="3"/>
  <c r="L231" i="3"/>
  <c r="D6" i="3"/>
  <c r="J234" i="3"/>
  <c r="J233" i="3"/>
  <c r="D13" i="3"/>
  <c r="I12" i="3"/>
  <c r="J107" i="3"/>
  <c r="J108" i="3" s="1"/>
  <c r="J97" i="3"/>
  <c r="J84" i="3"/>
  <c r="J110" i="3"/>
  <c r="J100" i="3" s="1"/>
  <c r="L225" i="3"/>
  <c r="K173" i="3"/>
  <c r="L174" i="3"/>
  <c r="J199" i="3"/>
  <c r="J198" i="3"/>
  <c r="M29" i="3"/>
  <c r="L28" i="3"/>
  <c r="L27" i="3" s="1"/>
  <c r="M134" i="3"/>
  <c r="J73" i="3"/>
  <c r="J67" i="3"/>
  <c r="N87" i="3"/>
  <c r="N86" i="3" s="1"/>
  <c r="M86" i="3"/>
  <c r="M219" i="3"/>
  <c r="L218" i="3"/>
  <c r="L217" i="3" s="1"/>
  <c r="N149" i="3"/>
  <c r="N148" i="3" s="1"/>
  <c r="M148" i="3"/>
  <c r="M118" i="3"/>
  <c r="L117" i="3"/>
  <c r="L116" i="3" s="1"/>
  <c r="N180" i="3"/>
  <c r="N179" i="3" s="1"/>
  <c r="M179" i="3"/>
  <c r="J45" i="3"/>
  <c r="J48" i="3"/>
  <c r="J35" i="3"/>
  <c r="J3" i="3"/>
  <c r="J22" i="3"/>
  <c r="I95" i="1"/>
  <c r="I96" i="1" s="1"/>
  <c r="I97" i="1" s="1"/>
  <c r="H97" i="1"/>
  <c r="N122" i="3" l="1"/>
  <c r="N121" i="3" s="1"/>
  <c r="M121" i="3"/>
  <c r="M142" i="3"/>
  <c r="N143" i="3"/>
  <c r="N142" i="3" s="1"/>
  <c r="K3" i="3"/>
  <c r="J4" i="3"/>
  <c r="J3" i="4"/>
  <c r="M120" i="3"/>
  <c r="N120" i="3" s="1"/>
  <c r="B12" i="3"/>
  <c r="B13" i="3"/>
  <c r="N72" i="3"/>
  <c r="K40" i="3"/>
  <c r="N23" i="3"/>
  <c r="L208" i="3"/>
  <c r="M209" i="3"/>
  <c r="N240" i="3"/>
  <c r="N239" i="3" s="1"/>
  <c r="M239" i="3"/>
  <c r="M41" i="3"/>
  <c r="N190" i="3"/>
  <c r="M225" i="3"/>
  <c r="N112" i="3"/>
  <c r="N111" i="3" s="1"/>
  <c r="M111" i="3"/>
  <c r="E12" i="3"/>
  <c r="E13" i="3"/>
  <c r="M80" i="3"/>
  <c r="N81" i="3"/>
  <c r="N80" i="3" s="1"/>
  <c r="L161" i="3"/>
  <c r="M159" i="3"/>
  <c r="K146" i="3"/>
  <c r="K172" i="3"/>
  <c r="K162" i="3" s="1"/>
  <c r="K169" i="3"/>
  <c r="K170" i="3" s="1"/>
  <c r="K46" i="3"/>
  <c r="M147" i="3"/>
  <c r="L145" i="3"/>
  <c r="K36" i="3"/>
  <c r="K42" i="3"/>
  <c r="K207" i="3"/>
  <c r="K197" i="3" s="1"/>
  <c r="K194" i="3"/>
  <c r="K177" i="3"/>
  <c r="K204" i="3"/>
  <c r="K205" i="3" s="1"/>
  <c r="M165" i="3"/>
  <c r="N134" i="3"/>
  <c r="J129" i="3"/>
  <c r="J135" i="3"/>
  <c r="M178" i="3"/>
  <c r="L176" i="3"/>
  <c r="N219" i="3"/>
  <c r="N218" i="3" s="1"/>
  <c r="M218" i="3"/>
  <c r="M217" i="3" s="1"/>
  <c r="N217" i="3" s="1"/>
  <c r="J132" i="3"/>
  <c r="J133" i="3"/>
  <c r="J74" i="3"/>
  <c r="J75" i="3"/>
  <c r="C13" i="3"/>
  <c r="C12" i="3"/>
  <c r="J36" i="3"/>
  <c r="J5" i="3"/>
  <c r="J5" i="4" s="1"/>
  <c r="D12" i="3"/>
  <c r="J17" i="3"/>
  <c r="J38" i="3"/>
  <c r="J42" i="3" s="1"/>
  <c r="L114" i="3"/>
  <c r="J101" i="3"/>
  <c r="J102" i="3"/>
  <c r="N188" i="3"/>
  <c r="N187" i="3" s="1"/>
  <c r="M187" i="3"/>
  <c r="M186" i="3" s="1"/>
  <c r="N186" i="3" s="1"/>
  <c r="J14" i="3"/>
  <c r="J52" i="4" s="1"/>
  <c r="J58" i="4" s="1"/>
  <c r="J46" i="3"/>
  <c r="N29" i="3"/>
  <c r="N28" i="3" s="1"/>
  <c r="M28" i="3"/>
  <c r="J163" i="3"/>
  <c r="J164" i="3"/>
  <c r="J166" i="3"/>
  <c r="K138" i="3"/>
  <c r="K139" i="3" s="1"/>
  <c r="K115" i="3"/>
  <c r="K128" i="3"/>
  <c r="K141" i="3"/>
  <c r="K131" i="3" s="1"/>
  <c r="M27" i="3"/>
  <c r="N27" i="3" s="1"/>
  <c r="N200" i="3"/>
  <c r="J202" i="3"/>
  <c r="J203" i="3"/>
  <c r="M231" i="3"/>
  <c r="M174" i="3"/>
  <c r="L173" i="3"/>
  <c r="M55" i="3"/>
  <c r="M54" i="3" s="1"/>
  <c r="N56" i="3"/>
  <c r="N55" i="3" s="1"/>
  <c r="L211" i="3"/>
  <c r="M213" i="3"/>
  <c r="M85" i="3"/>
  <c r="L83" i="3"/>
  <c r="J104" i="3"/>
  <c r="J98" i="3"/>
  <c r="K66" i="3"/>
  <c r="K53" i="3"/>
  <c r="K76" i="3"/>
  <c r="K77" i="3" s="1"/>
  <c r="K79" i="3"/>
  <c r="K69" i="3" s="1"/>
  <c r="L49" i="3"/>
  <c r="M50" i="3"/>
  <c r="F13" i="3"/>
  <c r="F12" i="3"/>
  <c r="G12" i="3"/>
  <c r="L52" i="3"/>
  <c r="M117" i="3"/>
  <c r="M116" i="3" s="1"/>
  <c r="N118" i="3"/>
  <c r="N117" i="3" s="1"/>
  <c r="K212" i="3"/>
  <c r="K235" i="3"/>
  <c r="K236" i="3" s="1"/>
  <c r="K238" i="3"/>
  <c r="K228" i="3" s="1"/>
  <c r="L21" i="3"/>
  <c r="K84" i="3"/>
  <c r="K110" i="3"/>
  <c r="K100" i="3" s="1"/>
  <c r="K97" i="3"/>
  <c r="K107" i="3"/>
  <c r="K108" i="3" s="1"/>
  <c r="J23" i="4" l="1"/>
  <c r="J4" i="4"/>
  <c r="K39" i="3"/>
  <c r="K4" i="3"/>
  <c r="K3" i="4"/>
  <c r="N116" i="3"/>
  <c r="N114" i="3" s="1"/>
  <c r="M114" i="3"/>
  <c r="N54" i="3"/>
  <c r="N52" i="3" s="1"/>
  <c r="M52" i="3"/>
  <c r="N41" i="3"/>
  <c r="N213" i="3"/>
  <c r="N211" i="3" s="1"/>
  <c r="M211" i="3"/>
  <c r="L212" i="3"/>
  <c r="L235" i="3"/>
  <c r="L236" i="3" s="1"/>
  <c r="L238" i="3"/>
  <c r="L228" i="3" s="1"/>
  <c r="J167" i="3"/>
  <c r="J168" i="3"/>
  <c r="J43" i="3"/>
  <c r="J44" i="3"/>
  <c r="N165" i="3"/>
  <c r="N159" i="3"/>
  <c r="K163" i="3"/>
  <c r="K164" i="3"/>
  <c r="K166" i="3"/>
  <c r="M173" i="3"/>
  <c r="N174" i="3"/>
  <c r="N173" i="3" s="1"/>
  <c r="M208" i="3"/>
  <c r="N209" i="3"/>
  <c r="N208" i="3" s="1"/>
  <c r="J15" i="3"/>
  <c r="J16" i="3"/>
  <c r="K70" i="3"/>
  <c r="K71" i="3"/>
  <c r="K195" i="3"/>
  <c r="K201" i="3"/>
  <c r="M21" i="3"/>
  <c r="N50" i="3"/>
  <c r="N49" i="3" s="1"/>
  <c r="M49" i="3"/>
  <c r="N231" i="3"/>
  <c r="K98" i="3"/>
  <c r="K104" i="3"/>
  <c r="K102" i="3"/>
  <c r="K101" i="3"/>
  <c r="K199" i="3"/>
  <c r="K198" i="3"/>
  <c r="N21" i="3"/>
  <c r="K43" i="3"/>
  <c r="K44" i="3"/>
  <c r="J6" i="3"/>
  <c r="J7" i="3"/>
  <c r="L45" i="3"/>
  <c r="L3" i="3"/>
  <c r="L48" i="3"/>
  <c r="L22" i="3"/>
  <c r="L35" i="3"/>
  <c r="K73" i="3"/>
  <c r="K67" i="3"/>
  <c r="K5" i="3"/>
  <c r="K5" i="4" s="1"/>
  <c r="K8" i="3"/>
  <c r="L194" i="3"/>
  <c r="L177" i="3"/>
  <c r="L204" i="3"/>
  <c r="L205" i="3" s="1"/>
  <c r="L207" i="3"/>
  <c r="L197" i="3" s="1"/>
  <c r="L66" i="3"/>
  <c r="L76" i="3"/>
  <c r="L77" i="3" s="1"/>
  <c r="L79" i="3"/>
  <c r="L69" i="3" s="1"/>
  <c r="L53" i="3"/>
  <c r="J105" i="3"/>
  <c r="J106" i="3"/>
  <c r="M227" i="3"/>
  <c r="N225" i="3"/>
  <c r="L84" i="3"/>
  <c r="L110" i="3"/>
  <c r="L100" i="3" s="1"/>
  <c r="L107" i="3"/>
  <c r="L108" i="3" s="1"/>
  <c r="L97" i="3"/>
  <c r="J40" i="3"/>
  <c r="J39" i="3"/>
  <c r="J8" i="3"/>
  <c r="K17" i="3"/>
  <c r="N147" i="3"/>
  <c r="N145" i="3" s="1"/>
  <c r="M145" i="3"/>
  <c r="L227" i="3"/>
  <c r="K229" i="3"/>
  <c r="K230" i="3"/>
  <c r="K232" i="3"/>
  <c r="L128" i="3"/>
  <c r="L115" i="3"/>
  <c r="L138" i="3"/>
  <c r="L139" i="3" s="1"/>
  <c r="L141" i="3"/>
  <c r="L131" i="3" s="1"/>
  <c r="K132" i="3"/>
  <c r="K133" i="3"/>
  <c r="N178" i="3"/>
  <c r="N176" i="3" s="1"/>
  <c r="M176" i="3"/>
  <c r="L169" i="3"/>
  <c r="L170" i="3" s="1"/>
  <c r="L172" i="3"/>
  <c r="L162" i="3" s="1"/>
  <c r="L146" i="3"/>
  <c r="K135" i="3"/>
  <c r="K129" i="3"/>
  <c r="M83" i="3"/>
  <c r="N85" i="3"/>
  <c r="N83" i="3" s="1"/>
  <c r="J19" i="3"/>
  <c r="J18" i="3"/>
  <c r="J137" i="3"/>
  <c r="J136" i="3"/>
  <c r="K14" i="3"/>
  <c r="K52" i="4" s="1"/>
  <c r="K58" i="4" s="1"/>
  <c r="K23" i="4" l="1"/>
  <c r="K4" i="4"/>
  <c r="J47" i="4"/>
  <c r="J6" i="4"/>
  <c r="L4" i="3"/>
  <c r="L3" i="4"/>
  <c r="K47" i="4"/>
  <c r="K6" i="4"/>
  <c r="J51" i="4"/>
  <c r="K51" i="4"/>
  <c r="N194" i="3"/>
  <c r="N177" i="3"/>
  <c r="N204" i="3"/>
  <c r="N207" i="3"/>
  <c r="N197" i="3" s="1"/>
  <c r="M194" i="3"/>
  <c r="M204" i="3"/>
  <c r="M205" i="3" s="1"/>
  <c r="M207" i="3"/>
  <c r="M197" i="3" s="1"/>
  <c r="M177" i="3"/>
  <c r="L104" i="3"/>
  <c r="L98" i="3"/>
  <c r="L195" i="3"/>
  <c r="L201" i="3"/>
  <c r="N45" i="3"/>
  <c r="N22" i="3"/>
  <c r="N48" i="3"/>
  <c r="N3" i="3"/>
  <c r="N3" i="4" s="1"/>
  <c r="N35" i="3"/>
  <c r="K11" i="3"/>
  <c r="K7" i="4" s="1"/>
  <c r="K6" i="3"/>
  <c r="K7" i="3"/>
  <c r="L229" i="3"/>
  <c r="L230" i="3"/>
  <c r="L232" i="3"/>
  <c r="N227" i="3"/>
  <c r="K75" i="3"/>
  <c r="K74" i="3"/>
  <c r="K105" i="3"/>
  <c r="K106" i="3"/>
  <c r="K234" i="3"/>
  <c r="K233" i="3"/>
  <c r="L36" i="3"/>
  <c r="L5" i="3"/>
  <c r="L5" i="4" s="1"/>
  <c r="K167" i="3"/>
  <c r="K168" i="3"/>
  <c r="M212" i="3"/>
  <c r="M235" i="3"/>
  <c r="M236" i="3" s="1"/>
  <c r="M238" i="3"/>
  <c r="M228" i="3" s="1"/>
  <c r="L129" i="3"/>
  <c r="L135" i="3"/>
  <c r="N107" i="3"/>
  <c r="N110" i="3"/>
  <c r="N100" i="3" s="1"/>
  <c r="N84" i="3"/>
  <c r="N97" i="3"/>
  <c r="M84" i="3"/>
  <c r="M110" i="3"/>
  <c r="M100" i="3" s="1"/>
  <c r="M107" i="3"/>
  <c r="M108" i="3" s="1"/>
  <c r="M97" i="3"/>
  <c r="N212" i="3"/>
  <c r="N235" i="3"/>
  <c r="N236" i="3" s="1"/>
  <c r="N238" i="3"/>
  <c r="N228" i="3" s="1"/>
  <c r="L17" i="3"/>
  <c r="L38" i="3"/>
  <c r="L133" i="3"/>
  <c r="L132" i="3"/>
  <c r="N161" i="3"/>
  <c r="N38" i="3"/>
  <c r="L101" i="3"/>
  <c r="L102" i="3"/>
  <c r="M169" i="3"/>
  <c r="M170" i="3" s="1"/>
  <c r="M172" i="3"/>
  <c r="M162" i="3" s="1"/>
  <c r="M146" i="3"/>
  <c r="M53" i="3"/>
  <c r="M76" i="3"/>
  <c r="M77" i="3" s="1"/>
  <c r="M79" i="3"/>
  <c r="M69" i="3" s="1"/>
  <c r="M66" i="3"/>
  <c r="K9" i="3"/>
  <c r="K10" i="3"/>
  <c r="K137" i="3"/>
  <c r="K136" i="3"/>
  <c r="L46" i="3"/>
  <c r="L14" i="3"/>
  <c r="L52" i="4" s="1"/>
  <c r="L58" i="4" s="1"/>
  <c r="M161" i="3"/>
  <c r="M45" i="3"/>
  <c r="M22" i="3"/>
  <c r="M48" i="3"/>
  <c r="M3" i="3"/>
  <c r="M35" i="3"/>
  <c r="N79" i="3"/>
  <c r="N69" i="3" s="1"/>
  <c r="N76" i="3"/>
  <c r="N77" i="3" s="1"/>
  <c r="N66" i="3"/>
  <c r="N53" i="3"/>
  <c r="L163" i="3"/>
  <c r="L164" i="3"/>
  <c r="L166" i="3"/>
  <c r="K18" i="3"/>
  <c r="K19" i="3"/>
  <c r="L73" i="3"/>
  <c r="L67" i="3"/>
  <c r="K202" i="3"/>
  <c r="K203" i="3"/>
  <c r="N162" i="3"/>
  <c r="M115" i="3"/>
  <c r="M138" i="3"/>
  <c r="M139" i="3" s="1"/>
  <c r="M141" i="3"/>
  <c r="M131" i="3" s="1"/>
  <c r="M128" i="3"/>
  <c r="K16" i="3"/>
  <c r="K15" i="3"/>
  <c r="L71" i="3"/>
  <c r="L70" i="3"/>
  <c r="N169" i="3"/>
  <c r="N172" i="3"/>
  <c r="N146" i="3"/>
  <c r="J10" i="3"/>
  <c r="J9" i="3"/>
  <c r="L198" i="3"/>
  <c r="L199" i="3"/>
  <c r="J11" i="3"/>
  <c r="J7" i="4" s="1"/>
  <c r="N141" i="3"/>
  <c r="N131" i="3" s="1"/>
  <c r="N138" i="3"/>
  <c r="N139" i="3" s="1"/>
  <c r="N115" i="3"/>
  <c r="N128" i="3"/>
  <c r="J8" i="4" l="1"/>
  <c r="J46" i="4"/>
  <c r="J9" i="4"/>
  <c r="L23" i="4"/>
  <c r="L51" i="4" s="1"/>
  <c r="L4" i="4"/>
  <c r="K8" i="4"/>
  <c r="K46" i="4"/>
  <c r="K9" i="4"/>
  <c r="M4" i="3"/>
  <c r="M3" i="4"/>
  <c r="N4" i="4" s="1"/>
  <c r="N108" i="3"/>
  <c r="N23" i="4"/>
  <c r="N229" i="3"/>
  <c r="N230" i="3"/>
  <c r="N232" i="3"/>
  <c r="M46" i="3"/>
  <c r="M14" i="3"/>
  <c r="M52" i="4" s="1"/>
  <c r="M58" i="4" s="1"/>
  <c r="N132" i="3"/>
  <c r="N133" i="3"/>
  <c r="M163" i="3"/>
  <c r="M164" i="3"/>
  <c r="M166" i="3"/>
  <c r="N4" i="3"/>
  <c r="N164" i="3"/>
  <c r="N163" i="3"/>
  <c r="M17" i="3"/>
  <c r="M38" i="3"/>
  <c r="M102" i="3"/>
  <c r="M101" i="3"/>
  <c r="N17" i="3"/>
  <c r="L202" i="3"/>
  <c r="L203" i="3"/>
  <c r="N102" i="3"/>
  <c r="N101" i="3"/>
  <c r="N98" i="3"/>
  <c r="N104" i="3"/>
  <c r="L137" i="3"/>
  <c r="L136" i="3"/>
  <c r="L105" i="3"/>
  <c r="L106" i="3"/>
  <c r="N166" i="3"/>
  <c r="L167" i="3"/>
  <c r="L168" i="3"/>
  <c r="M229" i="3"/>
  <c r="M230" i="3"/>
  <c r="M232" i="3"/>
  <c r="M198" i="3"/>
  <c r="M199" i="3"/>
  <c r="N170" i="3"/>
  <c r="L39" i="3"/>
  <c r="L8" i="3"/>
  <c r="L40" i="3"/>
  <c r="L234" i="3"/>
  <c r="L233" i="3"/>
  <c r="L18" i="3"/>
  <c r="L19" i="3"/>
  <c r="M195" i="3"/>
  <c r="M201" i="3"/>
  <c r="J12" i="3"/>
  <c r="J13" i="3"/>
  <c r="N8" i="3"/>
  <c r="N40" i="3"/>
  <c r="N67" i="3"/>
  <c r="N73" i="3"/>
  <c r="N198" i="3"/>
  <c r="N199" i="3"/>
  <c r="L16" i="3"/>
  <c r="L15" i="3"/>
  <c r="N129" i="3"/>
  <c r="N135" i="3"/>
  <c r="M129" i="3"/>
  <c r="M135" i="3"/>
  <c r="N205" i="3"/>
  <c r="N70" i="3"/>
  <c r="N71" i="3"/>
  <c r="L7" i="3"/>
  <c r="L6" i="3"/>
  <c r="K12" i="3"/>
  <c r="K13" i="3"/>
  <c r="N46" i="3"/>
  <c r="N14" i="3"/>
  <c r="N52" i="4" s="1"/>
  <c r="N58" i="4" s="1"/>
  <c r="L74" i="3"/>
  <c r="L75" i="3"/>
  <c r="M67" i="3"/>
  <c r="M73" i="3"/>
  <c r="M71" i="3"/>
  <c r="M70" i="3"/>
  <c r="M132" i="3"/>
  <c r="M133" i="3"/>
  <c r="M42" i="3"/>
  <c r="M5" i="3"/>
  <c r="M5" i="4" s="1"/>
  <c r="M36" i="3"/>
  <c r="M104" i="3"/>
  <c r="M98" i="3"/>
  <c r="L42" i="3"/>
  <c r="N36" i="3"/>
  <c r="N42" i="3"/>
  <c r="N5" i="3"/>
  <c r="N5" i="4" s="1"/>
  <c r="N195" i="3"/>
  <c r="N201" i="3"/>
  <c r="L47" i="4" l="1"/>
  <c r="L6" i="4"/>
  <c r="N47" i="4"/>
  <c r="N6" i="4"/>
  <c r="M23" i="4"/>
  <c r="N51" i="4" s="1"/>
  <c r="M4" i="4"/>
  <c r="M39" i="3"/>
  <c r="M8" i="3"/>
  <c r="M40" i="3"/>
  <c r="M18" i="3"/>
  <c r="M19" i="3"/>
  <c r="N167" i="3"/>
  <c r="N168" i="3"/>
  <c r="N203" i="3"/>
  <c r="N202" i="3"/>
  <c r="N105" i="3"/>
  <c r="N106" i="3"/>
  <c r="N44" i="3"/>
  <c r="N43" i="3"/>
  <c r="N16" i="3"/>
  <c r="N15" i="3"/>
  <c r="L9" i="3"/>
  <c r="L10" i="3"/>
  <c r="M44" i="3"/>
  <c r="M43" i="3"/>
  <c r="N136" i="3"/>
  <c r="N137" i="3"/>
  <c r="M15" i="3"/>
  <c r="M16" i="3"/>
  <c r="M203" i="3"/>
  <c r="M202" i="3"/>
  <c r="M167" i="3"/>
  <c r="M168" i="3"/>
  <c r="L43" i="3"/>
  <c r="L44" i="3"/>
  <c r="M106" i="3"/>
  <c r="M105" i="3"/>
  <c r="N233" i="3"/>
  <c r="N234" i="3"/>
  <c r="M137" i="3"/>
  <c r="M136" i="3"/>
  <c r="M74" i="3"/>
  <c r="M75" i="3"/>
  <c r="N75" i="3"/>
  <c r="N74" i="3"/>
  <c r="N9" i="3"/>
  <c r="N10" i="3"/>
  <c r="M233" i="3"/>
  <c r="M234" i="3"/>
  <c r="N18" i="3"/>
  <c r="N19" i="3"/>
  <c r="N6" i="3"/>
  <c r="N7" i="3"/>
  <c r="N11" i="3"/>
  <c r="N7" i="4" s="1"/>
  <c r="M6" i="3"/>
  <c r="M7" i="3"/>
  <c r="L11" i="3"/>
  <c r="L7" i="4" s="1"/>
  <c r="N39" i="3"/>
  <c r="M51" i="4" l="1"/>
  <c r="N9" i="4"/>
  <c r="N46" i="4"/>
  <c r="L46" i="4"/>
  <c r="L8" i="4"/>
  <c r="L9" i="4"/>
  <c r="M47" i="4"/>
  <c r="M6" i="4"/>
  <c r="N13" i="3"/>
  <c r="L12" i="3"/>
  <c r="L13" i="3"/>
  <c r="M9" i="3"/>
  <c r="M10" i="3"/>
  <c r="M11" i="3"/>
  <c r="M7" i="4" s="1"/>
  <c r="M9" i="4" l="1"/>
  <c r="M46" i="4"/>
  <c r="M8" i="4"/>
  <c r="N8" i="4"/>
  <c r="M12" i="3"/>
  <c r="M13" i="3"/>
  <c r="N12" i="3"/>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0" i="4" l="1"/>
  <c r="K10" i="4"/>
  <c r="L10" i="4"/>
  <c r="M10" i="4"/>
  <c r="N10" i="4"/>
  <c r="J11" i="4"/>
  <c r="K11" i="4"/>
  <c r="L11" i="4"/>
  <c r="M11" i="4"/>
  <c r="N11" i="4"/>
  <c r="J12" i="4"/>
  <c r="K12" i="4"/>
  <c r="L12" i="4"/>
  <c r="M12" i="4"/>
  <c r="N12" i="4"/>
  <c r="J14" i="4"/>
  <c r="K14" i="4"/>
  <c r="L14" i="4"/>
  <c r="M14" i="4"/>
  <c r="N14" i="4"/>
  <c r="J16" i="4"/>
  <c r="K16" i="4"/>
  <c r="L16" i="4"/>
  <c r="M16" i="4"/>
  <c r="N16" i="4"/>
  <c r="J17" i="4"/>
  <c r="K17" i="4"/>
  <c r="L17" i="4"/>
  <c r="M17" i="4"/>
  <c r="N17" i="4"/>
  <c r="J18" i="4"/>
  <c r="K18" i="4"/>
  <c r="L18" i="4"/>
  <c r="M18" i="4"/>
  <c r="N18" i="4"/>
  <c r="J21" i="4"/>
  <c r="K21" i="4"/>
  <c r="L21" i="4"/>
  <c r="M21" i="4"/>
  <c r="N21" i="4"/>
  <c r="J31" i="4"/>
  <c r="K31" i="4"/>
  <c r="L31" i="4"/>
  <c r="M31" i="4"/>
  <c r="N31" i="4"/>
  <c r="J41" i="4"/>
  <c r="K41" i="4"/>
  <c r="L41" i="4"/>
  <c r="M41" i="4"/>
  <c r="N41" i="4"/>
  <c r="J43" i="4"/>
  <c r="K43" i="4"/>
  <c r="L43" i="4"/>
  <c r="M43" i="4"/>
  <c r="N43" i="4"/>
  <c r="J44" i="4"/>
  <c r="K44" i="4"/>
  <c r="L44" i="4"/>
  <c r="M44" i="4"/>
  <c r="N44" i="4"/>
  <c r="J48" i="4"/>
  <c r="K48" i="4"/>
  <c r="L48" i="4"/>
  <c r="M48" i="4"/>
  <c r="N48" i="4"/>
  <c r="J49" i="4"/>
  <c r="K49" i="4"/>
  <c r="L49" i="4"/>
  <c r="M49" i="4"/>
  <c r="N49" i="4"/>
  <c r="J50" i="4"/>
  <c r="K50" i="4"/>
  <c r="L50" i="4"/>
  <c r="M50" i="4"/>
  <c r="N50" i="4"/>
  <c r="J53" i="4"/>
  <c r="K53" i="4"/>
  <c r="L53" i="4"/>
  <c r="M53" i="4"/>
  <c r="N53" i="4"/>
  <c r="J55" i="4"/>
  <c r="K55" i="4"/>
  <c r="L55" i="4"/>
  <c r="M55" i="4"/>
  <c r="N55" i="4"/>
  <c r="J61" i="4"/>
  <c r="K61" i="4"/>
  <c r="L61" i="4"/>
  <c r="M61" i="4"/>
  <c r="N61" i="4"/>
  <c r="J64" i="4"/>
  <c r="K64" i="4"/>
  <c r="L64" i="4"/>
  <c r="M64" i="4"/>
  <c r="N64" i="4"/>
  <c r="J66" i="4"/>
  <c r="K66" i="4"/>
  <c r="L66" i="4"/>
  <c r="M66" i="4"/>
  <c r="N66" i="4"/>
  <c r="K67" i="4"/>
  <c r="L67" i="4"/>
  <c r="M67" i="4"/>
  <c r="N67" i="4"/>
  <c r="J68" i="4"/>
  <c r="K68" i="4"/>
  <c r="L68" i="4"/>
  <c r="M68" i="4"/>
  <c r="N68" i="4"/>
  <c r="J69" i="4"/>
  <c r="K69" i="4"/>
  <c r="L69" i="4"/>
  <c r="M69" i="4"/>
  <c r="N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<sst xmlns="http://schemas.openxmlformats.org/spreadsheetml/2006/main" count="373" uniqueCount="235">
  <si>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</si>
  <si>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</si>
  <si>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</si>
  <si>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</si>
  <si>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</si>
  <si>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</si>
  <si>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</si>
  <si>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</si>
  <si>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</si>
  <si>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</si>
  <si>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</si>
  <si>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</si>
  <si>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</si>
  <si>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</si>
  <si>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</si>
  <si>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</si>
  <si>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</si>
  <si>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</si>
  <si>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</si>
  <si>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</si>
  <si>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</si>
  <si>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</si>
  <si>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</si>
  <si>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</si>
  <si>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</si>
  <si>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</si>
  <si>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</si>
  <si>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</si>
  <si>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</si>
  <si>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</si>
  <si>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</si>
  <si>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</si>
  <si>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</si>
  <si>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</si>
  <si>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</si>
  <si>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</si>
  <si>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</si>
  <si>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</si>
  <si>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</si>
  <si>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</si>
  <si>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</si>
  <si>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</si>
  <si>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</si>
  <si>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</si>
  <si>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</si>
  <si>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</si>
  <si>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</si>
  <si>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</si>
  <si>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</si>
  <si>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</si>
  <si>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</si>
  <si>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</si>
  <si>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</si>
  <si>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</si>
  <si>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</si>
  <si>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</si>
  <si>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</si>
  <si>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</si>
  <si>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</si>
  <si>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</si>
  <si>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</si>
  <si>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</si>
  <si>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</si>
  <si>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</si>
  <si>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</si>
  <si>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</si>
  <si>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</si>
  <si>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</si>
  <si>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</si>
  <si>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</si>
  <si>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</si>
  <si>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</si>
  <si>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</si>
  <si>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</si>
  <si>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</si>
  <si>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</si>
  <si>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</si>
  <si>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</si>
  <si>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</si>
  <si>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</si>
  <si>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</si>
  <si>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</si>
  <si>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</si>
  <si>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</si>
  <si>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</si>
  <si>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</si>
  <si>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</si>
  <si>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</si>
  <si>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</si>
  <si>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</si>
  <si>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</si>
  <si>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</si>
  <si>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</si>
  <si>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</si>
  <si>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</si>
  <si>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</si>
  <si>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</si>
  <si>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</si>
  <si>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</si>
  <si>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</si>
  <si>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</si>
  <si>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</si>
  <si>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</si>
  <si>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</si>
  <si>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</si>
  <si>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</si>
  <si>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</si>
  <si>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</si>
  <si>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</si>
  <si>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</si>
  <si>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</si>
  <si>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</si>
  <si>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</si>
  <si>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</si>
  <si>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</si>
  <si>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</si>
  <si>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</si>
  <si>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</si>
  <si>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</si>
  <si>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</si>
  <si>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</si>
  <si>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</si>
  <si>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</si>
  <si>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</si>
  <si>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</si>
  <si>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</si>
  <si>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</si>
  <si>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</si>
  <si>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</si>
  <si>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</si>
  <si>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</si>
  <si>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</si>
  <si>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</si>
  <si>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</si>
  <si>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</si>
  <si>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</si>
  <si>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</si>
  <si>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</si>
  <si>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</si>
  <si>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</si>
  <si>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</si>
  <si>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</si>
  <si>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</si>
  <si>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</si>
  <si>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</si>
  <si>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</si>
  <si>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</si>
  <si>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</si>
  <si>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</si>
  <si>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</si>
  <si>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</si>
  <si>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</si>
  <si>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</si>
  <si>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</si>
  <si>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</si>
  <si>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</si>
  <si>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</si>
  <si>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</si>
  <si>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</si>
  <si>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</si>
  <si>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</si>
  <si>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</si>
  <si>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</si>
  <si>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</si>
  <si>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</si>
  <si>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</si>
  <si>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</si>
  <si>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</si>
  <si>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</si>
  <si>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</si>
  <si>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</si>
  <si>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</si>
  <si>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</si>
  <si>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</si>
  <si>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</si>
  <si>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</si>
  <si>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</si>
  <si>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</si>
  <si>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</si>
  <si>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</si>
  <si>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</si>
  <si>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</si>
  <si>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</si>
  <si>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</si>
  <si>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</si>
  <si>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</si>
  <si>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</si>
  <si>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</si>
  <si>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</si>
  <si>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</si>
  <si>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</si>
  <si>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</si>
  <si>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</si>
  <si>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</si>
  <si>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</si>
  <si>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</si>
  <si>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</si>
  <si>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</si>
  <si>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</si>
  <si>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</si>
  <si>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</si>
  <si>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</si>
  <si>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</si>
  <si>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</si>
  <si>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</si>
  <si>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</si>
  <si>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</si>
  <si>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</si>
  <si>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</si>
  <si>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</si>
  <si>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</si>
  <si>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</si>
  <si>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</si>
  <si>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</si>
  <si>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</si>
  <si>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</si>
  <si>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</si>
  <si>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</si>
  <si>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</si>
  <si>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</si>
  <si>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nm</t>
  </si>
  <si>
    <t>5-year average of %to revenue</t>
  </si>
  <si>
    <t>5-year average of %cash to net debt</t>
  </si>
  <si>
    <t>-</t>
  </si>
  <si>
    <t>The scheduled maturity of Long-term debt in each of the years ending May 31, 2023 through 2027, are $500 million, $0 million,
$1,000 million, $0 million and $2,000 million, respectively, at face value.</t>
  </si>
  <si>
    <t>Too high, keep it in line with Historical trend</t>
  </si>
  <si>
    <t>Should be linked to income statement tax</t>
  </si>
  <si>
    <t>Insert forecast assumption</t>
  </si>
  <si>
    <t>Forecast this</t>
  </si>
  <si>
    <t>DPS*share count in income statement</t>
  </si>
  <si>
    <t>2023 long term debt + Current portion of long term debt - 2022 balance</t>
  </si>
  <si>
    <t>Keep this blank</t>
  </si>
  <si>
    <t>4-year average tax rate (year 2018 is outlier)</t>
  </si>
  <si>
    <t>5-year historical average</t>
  </si>
  <si>
    <t>long term debt less the amount paid each year +  5 year historic growth trend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</si>
</sst>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0" fontId="0" fillId="9" borderId="0" xfId="0" applyFill="1"/>
    <xf numFmtId="166" fontId="0" fillId="0" borderId="0" xfId="0" applyNumberFormat="1"/>
    <xf numFmtId="0" fontId="7" fillId="0" borderId="0" xfId="0" applyFont="1" applyFill="1" applyAlignment="1">
      <alignment horizontal="center"/>
    </xf>
    <xf numFmtId="0" fontId="0" fillId="0" borderId="0" xfId="0" applyFill="1"/>
    <xf numFmtId="166" fontId="0" fillId="0" borderId="0" xfId="0" applyNumberFormat="1" applyFill="1"/>
    <xf numFmtId="0" fontId="0" fillId="0" borderId="0" xfId="0" applyFill="1" applyAlignment="1">
      <alignment wrapText="1"/>
    </xf>
    <xf numFmtId="0" fontId="2" fillId="0"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6" activePane="bottomLeft" state="frozen"/>
      <selection pane="bottomLeft" activeCell="A57" sqref="A5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0">
        <v>4466</v>
      </c>
      <c r="G25" s="61">
        <v>8348</v>
      </c>
      <c r="H25" s="3">
        <v>9889</v>
      </c>
      <c r="I25" s="3">
        <v>8574</v>
      </c>
    </row>
    <row r="26" spans="1:9" x14ac:dyDescent="0.35">
      <c r="A26" s="11" t="s">
        <v>33</v>
      </c>
      <c r="B26" s="3">
        <v>2072</v>
      </c>
      <c r="C26" s="3">
        <v>2319</v>
      </c>
      <c r="D26" s="3">
        <v>2371</v>
      </c>
      <c r="E26" s="3">
        <v>996</v>
      </c>
      <c r="F26" s="62">
        <v>197</v>
      </c>
      <c r="G26" s="63">
        <v>439</v>
      </c>
      <c r="H26" s="3">
        <v>3587</v>
      </c>
      <c r="I26" s="3">
        <v>4423</v>
      </c>
    </row>
    <row r="27" spans="1:9" x14ac:dyDescent="0.35">
      <c r="A27" s="11" t="s">
        <v>34</v>
      </c>
      <c r="B27" s="3">
        <v>3358</v>
      </c>
      <c r="C27" s="3">
        <v>3241</v>
      </c>
      <c r="D27" s="3">
        <v>3677</v>
      </c>
      <c r="E27" s="3">
        <v>3498</v>
      </c>
      <c r="F27" s="64">
        <v>4272</v>
      </c>
      <c r="G27" s="65">
        <v>2749</v>
      </c>
      <c r="H27" s="3">
        <v>4463</v>
      </c>
      <c r="I27" s="3">
        <v>4667</v>
      </c>
    </row>
    <row r="28" spans="1:9" x14ac:dyDescent="0.35">
      <c r="A28" s="11" t="s">
        <v>35</v>
      </c>
      <c r="B28" s="3">
        <v>4337</v>
      </c>
      <c r="C28" s="3">
        <v>4838</v>
      </c>
      <c r="D28" s="3">
        <v>5055</v>
      </c>
      <c r="E28" s="3">
        <v>5261</v>
      </c>
      <c r="F28" s="64">
        <v>5622</v>
      </c>
      <c r="G28" s="65">
        <v>7367</v>
      </c>
      <c r="H28" s="3">
        <v>6854</v>
      </c>
      <c r="I28" s="3">
        <v>8420</v>
      </c>
    </row>
    <row r="29" spans="1:9" x14ac:dyDescent="0.35">
      <c r="A29" s="11" t="s">
        <v>36</v>
      </c>
      <c r="B29" s="3">
        <v>1968</v>
      </c>
      <c r="C29" s="3">
        <v>1489</v>
      </c>
      <c r="D29" s="3">
        <v>1150</v>
      </c>
      <c r="E29" s="3">
        <v>1130</v>
      </c>
      <c r="F29" s="66">
        <v>1968</v>
      </c>
      <c r="G29" s="67">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4">
        <v>4744</v>
      </c>
      <c r="G31" s="65">
        <v>4866</v>
      </c>
      <c r="H31" s="3">
        <v>4904</v>
      </c>
      <c r="I31" s="3">
        <v>4791</v>
      </c>
    </row>
    <row r="32" spans="1:9" x14ac:dyDescent="0.35">
      <c r="A32" s="2" t="s">
        <v>38</v>
      </c>
      <c r="B32" s="3"/>
      <c r="C32" s="3"/>
      <c r="D32" s="3">
        <v>0</v>
      </c>
      <c r="E32" s="3">
        <v>0</v>
      </c>
      <c r="F32" s="3">
        <v>0</v>
      </c>
      <c r="G32" s="65">
        <v>3097</v>
      </c>
      <c r="H32" s="3">
        <v>3113</v>
      </c>
      <c r="I32" s="3">
        <v>2926</v>
      </c>
    </row>
    <row r="33" spans="1:9" x14ac:dyDescent="0.35">
      <c r="A33" s="2" t="s">
        <v>39</v>
      </c>
      <c r="B33" s="3">
        <v>281</v>
      </c>
      <c r="C33" s="3">
        <v>281</v>
      </c>
      <c r="D33" s="3">
        <v>283</v>
      </c>
      <c r="E33" s="3">
        <v>285</v>
      </c>
      <c r="F33" s="62">
        <v>283</v>
      </c>
      <c r="G33" s="63">
        <v>274</v>
      </c>
      <c r="H33" s="3">
        <v>269</v>
      </c>
      <c r="I33" s="3">
        <v>286</v>
      </c>
    </row>
    <row r="34" spans="1:9" x14ac:dyDescent="0.35">
      <c r="A34" s="2" t="s">
        <v>40</v>
      </c>
      <c r="B34" s="3">
        <v>131</v>
      </c>
      <c r="C34" s="3">
        <v>131</v>
      </c>
      <c r="D34" s="3">
        <v>139</v>
      </c>
      <c r="E34" s="3">
        <v>154</v>
      </c>
      <c r="F34" s="62">
        <v>154</v>
      </c>
      <c r="G34" s="63">
        <v>223</v>
      </c>
      <c r="H34" s="3">
        <v>242</v>
      </c>
      <c r="I34" s="3">
        <v>284</v>
      </c>
    </row>
    <row r="35" spans="1:9" x14ac:dyDescent="0.35">
      <c r="A35" s="2" t="s">
        <v>41</v>
      </c>
      <c r="B35" s="3">
        <v>2587</v>
      </c>
      <c r="C35" s="3">
        <v>2439</v>
      </c>
      <c r="D35" s="3">
        <v>2787</v>
      </c>
      <c r="E35" s="3">
        <v>2509</v>
      </c>
      <c r="F35" s="66">
        <v>2011</v>
      </c>
      <c r="G35" s="67">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8">
        <v>6</v>
      </c>
      <c r="G39" s="69">
        <v>3</v>
      </c>
      <c r="H39" s="3">
        <v>0</v>
      </c>
      <c r="I39" s="3">
        <v>500</v>
      </c>
    </row>
    <row r="40" spans="1:9" x14ac:dyDescent="0.35">
      <c r="A40" s="11" t="s">
        <v>46</v>
      </c>
      <c r="B40" s="3">
        <v>74</v>
      </c>
      <c r="C40" s="3">
        <v>1</v>
      </c>
      <c r="D40" s="3">
        <v>325</v>
      </c>
      <c r="E40" s="3">
        <v>336</v>
      </c>
      <c r="F40" s="62">
        <v>9</v>
      </c>
      <c r="G40" s="63">
        <v>248</v>
      </c>
      <c r="H40" s="3">
        <v>2</v>
      </c>
      <c r="I40" s="3">
        <v>10</v>
      </c>
    </row>
    <row r="41" spans="1:9" x14ac:dyDescent="0.35">
      <c r="A41" s="11" t="s">
        <v>11</v>
      </c>
      <c r="B41" s="3">
        <v>2131</v>
      </c>
      <c r="C41" s="3">
        <v>2191</v>
      </c>
      <c r="D41" s="3">
        <v>2048</v>
      </c>
      <c r="E41" s="3">
        <v>2279</v>
      </c>
      <c r="F41" s="64">
        <v>2612</v>
      </c>
      <c r="G41" s="65">
        <v>2248</v>
      </c>
      <c r="H41" s="3">
        <v>2836</v>
      </c>
      <c r="I41" s="3">
        <v>3358</v>
      </c>
    </row>
    <row r="42" spans="1:9" x14ac:dyDescent="0.35">
      <c r="A42" s="11" t="s">
        <v>47</v>
      </c>
      <c r="B42" s="3"/>
      <c r="C42" s="3"/>
      <c r="D42" s="3"/>
      <c r="E42" s="3"/>
      <c r="F42" s="70">
        <v>0</v>
      </c>
      <c r="G42" s="63">
        <v>445</v>
      </c>
      <c r="H42" s="3">
        <v>467</v>
      </c>
      <c r="I42" s="3">
        <v>420</v>
      </c>
    </row>
    <row r="43" spans="1:9" x14ac:dyDescent="0.35">
      <c r="A43" s="11" t="s">
        <v>12</v>
      </c>
      <c r="B43" s="3">
        <v>3949</v>
      </c>
      <c r="C43" s="3">
        <v>3037</v>
      </c>
      <c r="D43" s="3">
        <v>3011</v>
      </c>
      <c r="E43" s="3">
        <v>3269</v>
      </c>
      <c r="F43" s="64">
        <v>5010</v>
      </c>
      <c r="G43" s="65">
        <v>5184</v>
      </c>
      <c r="H43" s="3">
        <v>6063</v>
      </c>
      <c r="I43" s="3">
        <v>6220</v>
      </c>
    </row>
    <row r="44" spans="1:9" x14ac:dyDescent="0.35">
      <c r="A44" s="11" t="s">
        <v>48</v>
      </c>
      <c r="B44" s="3">
        <v>71</v>
      </c>
      <c r="C44" s="3">
        <v>85</v>
      </c>
      <c r="D44" s="3">
        <v>84</v>
      </c>
      <c r="E44" s="3">
        <v>150</v>
      </c>
      <c r="F44" s="71">
        <v>229</v>
      </c>
      <c r="G44" s="72">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4">
        <v>3464</v>
      </c>
      <c r="G46" s="65">
        <v>9406</v>
      </c>
      <c r="H46" s="3">
        <v>9413</v>
      </c>
      <c r="I46" s="3">
        <v>8920</v>
      </c>
    </row>
    <row r="47" spans="1:9" x14ac:dyDescent="0.35">
      <c r="A47" s="2" t="s">
        <v>50</v>
      </c>
      <c r="B47" s="3"/>
      <c r="C47" s="3"/>
      <c r="D47" s="3"/>
      <c r="E47" s="3">
        <v>0</v>
      </c>
      <c r="F47" s="70">
        <v>0</v>
      </c>
      <c r="G47" s="65">
        <v>2913</v>
      </c>
      <c r="H47" s="3">
        <v>2931</v>
      </c>
      <c r="I47" s="3">
        <v>2777</v>
      </c>
    </row>
    <row r="48" spans="1:9" x14ac:dyDescent="0.35">
      <c r="A48" s="2" t="s">
        <v>51</v>
      </c>
      <c r="B48" s="3">
        <v>1479</v>
      </c>
      <c r="C48" s="3">
        <v>1770</v>
      </c>
      <c r="D48" s="3">
        <v>1907</v>
      </c>
      <c r="E48" s="3">
        <v>3216</v>
      </c>
      <c r="F48" s="64">
        <v>3347</v>
      </c>
      <c r="G48" s="65">
        <v>2684</v>
      </c>
      <c r="H48" s="3">
        <v>2955</v>
      </c>
      <c r="I48" s="3">
        <v>2613</v>
      </c>
    </row>
    <row r="49" spans="1:9" x14ac:dyDescent="0.35">
      <c r="A49" s="2" t="s">
        <v>52</v>
      </c>
      <c r="B49" s="3"/>
      <c r="C49" s="3"/>
      <c r="D49" s="3"/>
      <c r="E49" s="3"/>
      <c r="F49" s="73"/>
      <c r="G49" s="73"/>
      <c r="H49" s="3"/>
      <c r="I49" s="3"/>
    </row>
    <row r="50" spans="1:9" x14ac:dyDescent="0.35">
      <c r="A50" s="11" t="s">
        <v>53</v>
      </c>
      <c r="B50" s="3"/>
      <c r="C50" s="3"/>
      <c r="D50" s="3"/>
      <c r="E50" s="3"/>
      <c r="F50" s="70">
        <v>0</v>
      </c>
      <c r="G50" s="74">
        <v>0</v>
      </c>
      <c r="H50" s="3">
        <v>0</v>
      </c>
      <c r="I50" s="3">
        <v>0</v>
      </c>
    </row>
    <row r="51" spans="1:9" x14ac:dyDescent="0.35">
      <c r="A51" s="2" t="s">
        <v>54</v>
      </c>
      <c r="B51" s="3"/>
      <c r="C51" s="3"/>
      <c r="D51" s="3"/>
      <c r="E51" s="3"/>
      <c r="F51" s="73"/>
      <c r="G51" s="73"/>
      <c r="H51" s="3"/>
      <c r="I51" s="3"/>
    </row>
    <row r="52" spans="1:9" x14ac:dyDescent="0.35">
      <c r="A52" s="11" t="s">
        <v>55</v>
      </c>
      <c r="B52" s="3"/>
      <c r="C52" s="3"/>
      <c r="D52" s="3"/>
      <c r="E52" s="3"/>
      <c r="F52" s="73"/>
      <c r="G52" s="73"/>
      <c r="H52" s="3"/>
      <c r="I52" s="3"/>
    </row>
    <row r="53" spans="1:9" x14ac:dyDescent="0.35">
      <c r="A53" s="17" t="s">
        <v>56</v>
      </c>
      <c r="B53" s="3"/>
      <c r="C53" s="3"/>
      <c r="D53" s="3"/>
      <c r="E53" s="3"/>
      <c r="F53" s="70">
        <v>0</v>
      </c>
      <c r="G53" s="74">
        <v>0</v>
      </c>
      <c r="H53" s="3"/>
      <c r="I53" s="3"/>
    </row>
    <row r="54" spans="1:9" x14ac:dyDescent="0.35">
      <c r="A54" s="17" t="s">
        <v>57</v>
      </c>
      <c r="B54" s="3">
        <v>3</v>
      </c>
      <c r="C54" s="3">
        <v>3</v>
      </c>
      <c r="D54" s="3">
        <v>3</v>
      </c>
      <c r="E54" s="3">
        <v>3</v>
      </c>
      <c r="F54" s="62">
        <v>3</v>
      </c>
      <c r="G54" s="63">
        <v>3</v>
      </c>
      <c r="H54" s="3">
        <v>3</v>
      </c>
      <c r="I54" s="3">
        <v>3</v>
      </c>
    </row>
    <row r="55" spans="1:9" x14ac:dyDescent="0.35">
      <c r="A55" s="17" t="s">
        <v>58</v>
      </c>
      <c r="B55" s="3">
        <v>6773</v>
      </c>
      <c r="C55" s="3">
        <v>7786</v>
      </c>
      <c r="D55" s="3">
        <v>5710</v>
      </c>
      <c r="E55" s="3">
        <v>6384</v>
      </c>
      <c r="F55" s="64">
        <v>7163</v>
      </c>
      <c r="G55" s="65">
        <v>8299</v>
      </c>
      <c r="H55" s="3">
        <v>9965</v>
      </c>
      <c r="I55" s="3">
        <v>11484</v>
      </c>
    </row>
    <row r="56" spans="1:9" x14ac:dyDescent="0.35">
      <c r="A56" s="17" t="s">
        <v>59</v>
      </c>
      <c r="B56" s="3">
        <v>1246</v>
      </c>
      <c r="C56" s="3">
        <v>318</v>
      </c>
      <c r="D56" s="3">
        <v>-213</v>
      </c>
      <c r="E56" s="3">
        <v>-92</v>
      </c>
      <c r="F56" s="62">
        <v>231</v>
      </c>
      <c r="G56" s="75">
        <v>-56</v>
      </c>
      <c r="H56" s="3">
        <v>-380</v>
      </c>
      <c r="I56" s="3">
        <v>318</v>
      </c>
    </row>
    <row r="57" spans="1:9" x14ac:dyDescent="0.35">
      <c r="A57" s="17" t="s">
        <v>60</v>
      </c>
      <c r="B57" s="3">
        <v>4685</v>
      </c>
      <c r="C57" s="3">
        <v>4151</v>
      </c>
      <c r="D57" s="3">
        <v>6907</v>
      </c>
      <c r="E57" s="3">
        <v>3517</v>
      </c>
      <c r="F57" s="66">
        <v>1643</v>
      </c>
      <c r="G57" s="76">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3">
        <v>721</v>
      </c>
      <c r="H66" s="3">
        <v>744</v>
      </c>
      <c r="I66" s="3">
        <v>717</v>
      </c>
    </row>
    <row r="67" spans="1:9" x14ac:dyDescent="0.35">
      <c r="A67" s="11" t="s">
        <v>67</v>
      </c>
      <c r="B67" s="3">
        <v>-113</v>
      </c>
      <c r="C67" s="3">
        <v>-80</v>
      </c>
      <c r="D67" s="3">
        <v>-273</v>
      </c>
      <c r="E67" s="3">
        <v>647</v>
      </c>
      <c r="F67" s="3">
        <v>34</v>
      </c>
      <c r="G67" s="75">
        <v>-380</v>
      </c>
      <c r="H67" s="3">
        <v>-385</v>
      </c>
      <c r="I67" s="3">
        <v>-650</v>
      </c>
    </row>
    <row r="68" spans="1:9" x14ac:dyDescent="0.35">
      <c r="A68" s="11" t="s">
        <v>68</v>
      </c>
      <c r="B68" s="3">
        <v>191</v>
      </c>
      <c r="C68" s="3">
        <v>236</v>
      </c>
      <c r="D68" s="3">
        <v>215</v>
      </c>
      <c r="E68" s="3">
        <v>218</v>
      </c>
      <c r="F68" s="3">
        <v>325</v>
      </c>
      <c r="G68" s="63">
        <v>429</v>
      </c>
      <c r="H68" s="3">
        <v>611</v>
      </c>
      <c r="I68" s="3">
        <v>638</v>
      </c>
    </row>
    <row r="69" spans="1:9" x14ac:dyDescent="0.35">
      <c r="A69" s="11" t="s">
        <v>69</v>
      </c>
      <c r="B69" s="3">
        <v>43</v>
      </c>
      <c r="C69" s="3">
        <v>13</v>
      </c>
      <c r="D69" s="3">
        <v>10</v>
      </c>
      <c r="E69" s="3">
        <v>27</v>
      </c>
      <c r="F69" s="3">
        <v>15</v>
      </c>
      <c r="G69" s="63">
        <v>398</v>
      </c>
      <c r="H69" s="3">
        <v>53</v>
      </c>
      <c r="I69" s="3">
        <v>123</v>
      </c>
    </row>
    <row r="70" spans="1:9" x14ac:dyDescent="0.35">
      <c r="A70" s="11" t="s">
        <v>70</v>
      </c>
      <c r="B70" s="3">
        <v>424</v>
      </c>
      <c r="C70" s="3">
        <v>98</v>
      </c>
      <c r="D70" s="3">
        <v>-117</v>
      </c>
      <c r="E70" s="3">
        <v>-99</v>
      </c>
      <c r="F70" s="3">
        <v>233</v>
      </c>
      <c r="G70" s="63">
        <v>23</v>
      </c>
      <c r="H70" s="3">
        <v>-138</v>
      </c>
      <c r="I70" s="3">
        <v>-26</v>
      </c>
    </row>
    <row r="71" spans="1:9" x14ac:dyDescent="0.35">
      <c r="A71" s="2" t="s">
        <v>71</v>
      </c>
      <c r="B71" s="3"/>
      <c r="C71" s="3"/>
      <c r="D71" s="3"/>
      <c r="E71" s="3"/>
      <c r="F71" s="3"/>
      <c r="G71" s="73"/>
      <c r="H71" s="3"/>
      <c r="I71" s="3"/>
    </row>
    <row r="72" spans="1:9" x14ac:dyDescent="0.35">
      <c r="A72" s="11" t="s">
        <v>72</v>
      </c>
      <c r="B72" s="3">
        <v>-216</v>
      </c>
      <c r="C72" s="3">
        <v>60</v>
      </c>
      <c r="D72" s="3">
        <v>-426</v>
      </c>
      <c r="E72" s="3">
        <v>187</v>
      </c>
      <c r="F72" s="3">
        <v>-270</v>
      </c>
      <c r="G72" s="65">
        <v>1239</v>
      </c>
      <c r="H72" s="3">
        <v>-1606</v>
      </c>
      <c r="I72" s="3">
        <v>-504</v>
      </c>
    </row>
    <row r="73" spans="1:9" x14ac:dyDescent="0.35">
      <c r="A73" s="11" t="s">
        <v>73</v>
      </c>
      <c r="B73" s="3">
        <v>-621</v>
      </c>
      <c r="C73" s="3">
        <v>-590</v>
      </c>
      <c r="D73" s="3">
        <v>-231</v>
      </c>
      <c r="E73" s="3">
        <v>-255</v>
      </c>
      <c r="F73" s="3">
        <v>-490</v>
      </c>
      <c r="G73" s="77">
        <v>-1854</v>
      </c>
      <c r="H73" s="3">
        <v>507</v>
      </c>
      <c r="I73" s="3">
        <v>-1676</v>
      </c>
    </row>
    <row r="74" spans="1:9" x14ac:dyDescent="0.35">
      <c r="A74" s="11" t="s">
        <v>98</v>
      </c>
      <c r="B74" s="3">
        <v>-144</v>
      </c>
      <c r="C74" s="3">
        <v>-161</v>
      </c>
      <c r="D74" s="3">
        <v>-120</v>
      </c>
      <c r="E74" s="3">
        <v>35</v>
      </c>
      <c r="F74" s="3">
        <v>-203</v>
      </c>
      <c r="G74" s="78">
        <v>-654</v>
      </c>
      <c r="H74" s="3">
        <v>-182</v>
      </c>
      <c r="I74" s="3">
        <v>-845</v>
      </c>
    </row>
    <row r="75" spans="1:9" x14ac:dyDescent="0.35">
      <c r="A75" s="11" t="s">
        <v>97</v>
      </c>
      <c r="B75" s="3">
        <v>1237</v>
      </c>
      <c r="C75" s="3">
        <v>-889</v>
      </c>
      <c r="D75" s="3">
        <v>-158</v>
      </c>
      <c r="E75" s="3">
        <v>1515</v>
      </c>
      <c r="F75" s="3">
        <v>1525</v>
      </c>
      <c r="G75" s="79">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7">
        <v>-2426</v>
      </c>
      <c r="H78" s="3">
        <v>-9961</v>
      </c>
      <c r="I78" s="3">
        <v>-12913</v>
      </c>
    </row>
    <row r="79" spans="1:9" x14ac:dyDescent="0.35">
      <c r="A79" s="2" t="s">
        <v>77</v>
      </c>
      <c r="B79" s="3">
        <v>3655</v>
      </c>
      <c r="C79" s="3">
        <v>2924</v>
      </c>
      <c r="D79" s="3">
        <v>3623</v>
      </c>
      <c r="E79" s="3">
        <v>3613</v>
      </c>
      <c r="F79" s="3">
        <v>1715</v>
      </c>
      <c r="G79" s="63">
        <v>74</v>
      </c>
      <c r="H79" s="3">
        <v>4236</v>
      </c>
      <c r="I79" s="3">
        <v>8199</v>
      </c>
    </row>
    <row r="80" spans="1:9" x14ac:dyDescent="0.35">
      <c r="A80" s="2" t="s">
        <v>78</v>
      </c>
      <c r="B80" s="3">
        <v>2216</v>
      </c>
      <c r="C80" s="3">
        <v>2536</v>
      </c>
      <c r="D80" s="3">
        <v>2423</v>
      </c>
      <c r="E80" s="3">
        <v>2496</v>
      </c>
      <c r="F80" s="3">
        <v>2072</v>
      </c>
      <c r="G80" s="65">
        <v>2379</v>
      </c>
      <c r="H80" s="3">
        <v>2449</v>
      </c>
      <c r="I80" s="3">
        <v>3967</v>
      </c>
    </row>
    <row r="81" spans="1:9" x14ac:dyDescent="0.35">
      <c r="A81" s="2" t="s">
        <v>14</v>
      </c>
      <c r="B81" s="3">
        <v>-1113</v>
      </c>
      <c r="C81" s="3">
        <v>-1143</v>
      </c>
      <c r="D81" s="3">
        <v>-1105</v>
      </c>
      <c r="E81" s="3">
        <v>-1028</v>
      </c>
      <c r="F81" s="3">
        <v>-1119</v>
      </c>
      <c r="G81" s="77">
        <v>-1086</v>
      </c>
      <c r="H81" s="3">
        <v>-695</v>
      </c>
      <c r="I81" s="3">
        <v>-758</v>
      </c>
    </row>
    <row r="82" spans="1:9" x14ac:dyDescent="0.35">
      <c r="A82" s="2" t="s">
        <v>79</v>
      </c>
      <c r="B82" s="3">
        <v>3</v>
      </c>
      <c r="C82" s="3">
        <v>16</v>
      </c>
      <c r="D82" s="3">
        <v>-21</v>
      </c>
      <c r="E82" s="3">
        <v>-22</v>
      </c>
      <c r="F82" s="3">
        <v>5</v>
      </c>
      <c r="G82" s="72">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0">
        <v>6134</v>
      </c>
      <c r="H85" s="3">
        <v>0</v>
      </c>
      <c r="I85" s="3">
        <v>0</v>
      </c>
    </row>
    <row r="86" spans="1:9" x14ac:dyDescent="0.35">
      <c r="A86" s="2" t="s">
        <v>83</v>
      </c>
      <c r="B86" s="3">
        <v>-63</v>
      </c>
      <c r="C86" s="3">
        <v>-67</v>
      </c>
      <c r="D86" s="3">
        <v>327</v>
      </c>
      <c r="E86" s="3">
        <v>13</v>
      </c>
      <c r="F86" s="3">
        <v>-325</v>
      </c>
      <c r="G86" s="80">
        <v>49</v>
      </c>
      <c r="H86" s="3">
        <v>-52</v>
      </c>
      <c r="I86" s="3">
        <v>15</v>
      </c>
    </row>
    <row r="87" spans="1:9" x14ac:dyDescent="0.35">
      <c r="A87" s="2" t="s">
        <v>84</v>
      </c>
      <c r="B87" s="3">
        <v>-26</v>
      </c>
      <c r="C87" s="3">
        <v>-113</v>
      </c>
      <c r="D87" s="3"/>
      <c r="E87" s="3">
        <v>0</v>
      </c>
      <c r="F87" s="3">
        <v>0</v>
      </c>
      <c r="G87" s="80">
        <v>0</v>
      </c>
      <c r="H87" s="3">
        <v>-197</v>
      </c>
      <c r="I87" s="3">
        <v>0</v>
      </c>
    </row>
    <row r="88" spans="1:9" x14ac:dyDescent="0.35">
      <c r="A88" s="2" t="s">
        <v>85</v>
      </c>
      <c r="B88" s="3">
        <v>732</v>
      </c>
      <c r="C88" s="3">
        <v>788</v>
      </c>
      <c r="D88" s="3">
        <v>489</v>
      </c>
      <c r="E88" s="3">
        <v>733</v>
      </c>
      <c r="F88" s="3">
        <v>700</v>
      </c>
      <c r="G88" s="80">
        <v>885</v>
      </c>
      <c r="H88" s="3">
        <v>1172</v>
      </c>
      <c r="I88" s="3">
        <v>1151</v>
      </c>
    </row>
    <row r="89" spans="1:9" x14ac:dyDescent="0.35">
      <c r="A89" s="2" t="s">
        <v>16</v>
      </c>
      <c r="B89" s="3">
        <v>-2534</v>
      </c>
      <c r="C89" s="3">
        <v>-3238</v>
      </c>
      <c r="D89" s="3">
        <v>-3223</v>
      </c>
      <c r="E89" s="3">
        <v>-4254</v>
      </c>
      <c r="F89" s="3">
        <v>-4286</v>
      </c>
      <c r="G89" s="80">
        <v>-3067</v>
      </c>
      <c r="H89" s="3">
        <v>-608</v>
      </c>
      <c r="I89" s="3">
        <v>-4014</v>
      </c>
    </row>
    <row r="90" spans="1:9" x14ac:dyDescent="0.35">
      <c r="A90" s="2" t="s">
        <v>86</v>
      </c>
      <c r="B90" s="3">
        <v>-899</v>
      </c>
      <c r="C90" s="3">
        <v>-1022</v>
      </c>
      <c r="D90" s="3">
        <v>-1133</v>
      </c>
      <c r="E90" s="3">
        <v>-1243</v>
      </c>
      <c r="F90" s="3">
        <v>-1332</v>
      </c>
      <c r="G90" s="80">
        <v>-1452</v>
      </c>
      <c r="H90" s="3">
        <v>-1638</v>
      </c>
      <c r="I90" s="3">
        <v>-1837</v>
      </c>
    </row>
    <row r="91" spans="1:9" x14ac:dyDescent="0.35">
      <c r="A91" s="2" t="s">
        <v>87</v>
      </c>
      <c r="B91" s="3">
        <v>0</v>
      </c>
      <c r="C91" s="3">
        <v>0</v>
      </c>
      <c r="D91" s="3">
        <v>-90</v>
      </c>
      <c r="E91" s="3">
        <v>-84</v>
      </c>
      <c r="F91" s="3">
        <v>-50</v>
      </c>
      <c r="G91" s="80">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0">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0">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69">
        <v>140</v>
      </c>
      <c r="H100" s="3">
        <v>293</v>
      </c>
      <c r="I100" s="3">
        <v>290</v>
      </c>
    </row>
    <row r="101" spans="1:9" x14ac:dyDescent="0.35">
      <c r="A101" s="11" t="s">
        <v>18</v>
      </c>
      <c r="B101" s="3">
        <v>1262</v>
      </c>
      <c r="C101" s="3">
        <v>748</v>
      </c>
      <c r="D101" s="3">
        <v>703</v>
      </c>
      <c r="E101" s="3">
        <v>529</v>
      </c>
      <c r="F101" s="3">
        <v>757</v>
      </c>
      <c r="G101" s="65">
        <v>1028</v>
      </c>
      <c r="H101" s="3">
        <v>1177</v>
      </c>
      <c r="I101" s="3">
        <v>1231</v>
      </c>
    </row>
    <row r="102" spans="1:9" x14ac:dyDescent="0.35">
      <c r="A102" s="11" t="s">
        <v>95</v>
      </c>
      <c r="B102" s="3">
        <v>206</v>
      </c>
      <c r="C102" s="3">
        <v>252</v>
      </c>
      <c r="D102" s="3">
        <v>266</v>
      </c>
      <c r="E102" s="3">
        <v>294</v>
      </c>
      <c r="F102" s="3">
        <v>160</v>
      </c>
      <c r="G102" s="63">
        <v>121</v>
      </c>
      <c r="H102" s="3">
        <v>179</v>
      </c>
      <c r="I102" s="3">
        <v>160</v>
      </c>
    </row>
    <row r="103" spans="1:9" x14ac:dyDescent="0.35">
      <c r="A103" s="11" t="s">
        <v>96</v>
      </c>
      <c r="B103" s="3">
        <v>240</v>
      </c>
      <c r="C103" s="3">
        <v>271</v>
      </c>
      <c r="D103" s="3">
        <v>300</v>
      </c>
      <c r="E103" s="3">
        <v>320</v>
      </c>
      <c r="F103" s="3">
        <v>347</v>
      </c>
      <c r="G103" s="72">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0">
        <v>9329</v>
      </c>
      <c r="H108" s="8">
        <v>11644</v>
      </c>
      <c r="I108" s="8">
        <v>12228</v>
      </c>
    </row>
    <row r="109" spans="1:9" x14ac:dyDescent="0.35">
      <c r="A109" s="11" t="s">
        <v>114</v>
      </c>
      <c r="B109">
        <v>4410</v>
      </c>
      <c r="C109">
        <v>4746</v>
      </c>
      <c r="D109">
        <v>4886</v>
      </c>
      <c r="E109">
        <v>4938</v>
      </c>
      <c r="F109" s="3">
        <v>5260</v>
      </c>
      <c r="G109" s="80">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0">
        <v>5892</v>
      </c>
      <c r="H112" s="8">
        <v>6970</v>
      </c>
      <c r="I112" s="8">
        <v>7388</v>
      </c>
    </row>
    <row r="113" spans="1:9" x14ac:dyDescent="0.35">
      <c r="A113" s="11" t="s">
        <v>114</v>
      </c>
      <c r="B113">
        <v>2051</v>
      </c>
      <c r="C113">
        <v>2149</v>
      </c>
      <c r="D113">
        <v>2395</v>
      </c>
      <c r="E113">
        <v>2940</v>
      </c>
      <c r="F113" s="3">
        <v>3087</v>
      </c>
      <c r="G113" s="80">
        <v>3053</v>
      </c>
      <c r="H113" s="8">
        <v>3996</v>
      </c>
      <c r="I113" s="8">
        <v>4527</v>
      </c>
    </row>
    <row r="114" spans="1:9" x14ac:dyDescent="0.35">
      <c r="A114" s="11" t="s">
        <v>115</v>
      </c>
      <c r="B114">
        <v>372</v>
      </c>
      <c r="C114">
        <v>376</v>
      </c>
      <c r="D114">
        <v>383</v>
      </c>
      <c r="E114">
        <v>427</v>
      </c>
      <c r="F114" s="3">
        <v>432</v>
      </c>
      <c r="G114" s="80">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0">
        <v>4635</v>
      </c>
      <c r="H116" s="8">
        <v>5748</v>
      </c>
      <c r="I116" s="8">
        <v>5416</v>
      </c>
    </row>
    <row r="117" spans="1:9" x14ac:dyDescent="0.35">
      <c r="A117" s="11" t="s">
        <v>114</v>
      </c>
      <c r="B117">
        <v>925</v>
      </c>
      <c r="C117">
        <v>1055</v>
      </c>
      <c r="D117">
        <v>1188</v>
      </c>
      <c r="E117">
        <v>1508</v>
      </c>
      <c r="F117" s="3">
        <v>1808</v>
      </c>
      <c r="G117" s="80">
        <v>1896</v>
      </c>
      <c r="H117" s="8">
        <v>2347</v>
      </c>
      <c r="I117" s="8">
        <v>1938</v>
      </c>
    </row>
    <row r="118" spans="1:9" x14ac:dyDescent="0.35">
      <c r="A118" s="11" t="s">
        <v>115</v>
      </c>
      <c r="B118">
        <v>126</v>
      </c>
      <c r="C118">
        <v>131</v>
      </c>
      <c r="D118">
        <v>129</v>
      </c>
      <c r="E118">
        <v>130</v>
      </c>
      <c r="F118" s="3">
        <v>138</v>
      </c>
      <c r="G118" s="80">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0">
        <v>3449</v>
      </c>
      <c r="H120" s="8">
        <v>3659</v>
      </c>
      <c r="I120" s="8">
        <v>4111</v>
      </c>
    </row>
    <row r="121" spans="1:9" x14ac:dyDescent="0.35">
      <c r="A121" s="11" t="s">
        <v>114</v>
      </c>
      <c r="B121">
        <v>1251</v>
      </c>
      <c r="C121">
        <v>1117</v>
      </c>
      <c r="D121">
        <v>1185</v>
      </c>
      <c r="E121">
        <v>1347</v>
      </c>
      <c r="F121" s="3">
        <v>1395</v>
      </c>
      <c r="G121" s="80">
        <v>1365</v>
      </c>
      <c r="H121" s="8">
        <v>1494</v>
      </c>
      <c r="I121" s="8">
        <v>1610</v>
      </c>
    </row>
    <row r="122" spans="1:9" x14ac:dyDescent="0.35">
      <c r="A122" s="11" t="s">
        <v>115</v>
      </c>
      <c r="B122">
        <v>309</v>
      </c>
      <c r="C122">
        <v>270</v>
      </c>
      <c r="D122">
        <v>267</v>
      </c>
      <c r="E122">
        <v>244</v>
      </c>
      <c r="F122" s="3">
        <v>237</v>
      </c>
      <c r="G122" s="80">
        <v>214</v>
      </c>
      <c r="H122">
        <v>190</v>
      </c>
      <c r="I122">
        <v>234</v>
      </c>
    </row>
    <row r="123" spans="1:9" x14ac:dyDescent="0.35">
      <c r="A123" s="2" t="s">
        <v>107</v>
      </c>
      <c r="B123" s="3">
        <v>115</v>
      </c>
      <c r="C123" s="3">
        <v>73</v>
      </c>
      <c r="D123" s="3">
        <v>73</v>
      </c>
      <c r="E123" s="3">
        <v>88</v>
      </c>
      <c r="F123" s="3">
        <v>42</v>
      </c>
      <c r="G123" s="80">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0">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76" workbookViewId="0">
      <selection activeCell="J14" sqref="J14"/>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1">
        <f>+IFERROR(B159/B$145,"nm")</f>
        <v>-17.88695652173913</v>
      </c>
      <c r="C161" s="81">
        <f t="shared" ref="C161:N161" si="229">+IFERROR(C159/C$145,"nm")</f>
        <v>-32.410958904109592</v>
      </c>
      <c r="D161" s="81">
        <f t="shared" si="229"/>
        <v>-33.479452054794521</v>
      </c>
      <c r="E161" s="81">
        <f t="shared" si="229"/>
        <v>-27.738636363636363</v>
      </c>
      <c r="F161" s="81">
        <f t="shared" si="229"/>
        <v>-73.023809523809518</v>
      </c>
      <c r="G161" s="81">
        <f t="shared" si="229"/>
        <v>-108.46666666666667</v>
      </c>
      <c r="H161" s="81">
        <f t="shared" si="229"/>
        <v>-137.36000000000001</v>
      </c>
      <c r="I161" s="81">
        <f t="shared" si="229"/>
        <v>-39.627450980392155</v>
      </c>
      <c r="J161" s="81">
        <f t="shared" si="229"/>
        <v>-37.826203208556151</v>
      </c>
      <c r="K161" s="81">
        <f t="shared" si="229"/>
        <v>-36.106830335439959</v>
      </c>
      <c r="L161" s="81">
        <f t="shared" si="229"/>
        <v>-34.465610774738145</v>
      </c>
      <c r="M161" s="81">
        <f t="shared" si="229"/>
        <v>-32.898992103159131</v>
      </c>
      <c r="N161" s="81">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6" workbookViewId="0">
      <selection activeCell="A12" sqref="A12"/>
    </sheetView>
  </sheetViews>
  <sheetFormatPr defaultRowHeight="14.5" x14ac:dyDescent="0.35"/>
  <cols>
    <col min="1" max="1" width="176.08984375" style="19" customWidth="1"/>
  </cols>
  <sheetData>
    <row r="1" spans="1:1" ht="23.5" x14ac:dyDescent="0.55000000000000004">
      <c r="A1" s="18" t="s">
        <v>20</v>
      </c>
    </row>
    <row r="2" spans="1:1" x14ac:dyDescent="0.35">
      <c r="A2" t="s">
        <v>218</v>
      </c>
    </row>
    <row r="3" spans="1:1" x14ac:dyDescent="0.35">
      <c r="A3" s="1" t="s">
        <v>148</v>
      </c>
    </row>
    <row r="4" spans="1:1" x14ac:dyDescent="0.35">
      <c r="A4" s="56" t="s">
        <v>217</v>
      </c>
    </row>
    <row r="5" spans="1:1" x14ac:dyDescent="0.35">
      <c r="A5" t="s">
        <v>211</v>
      </c>
    </row>
    <row r="6" spans="1:1" x14ac:dyDescent="0.35">
      <c r="A6" t="s">
        <v>212</v>
      </c>
    </row>
    <row r="7" spans="1:1" x14ac:dyDescent="0.35">
      <c r="A7" t="s">
        <v>215</v>
      </c>
    </row>
    <row r="8" spans="1:1" x14ac:dyDescent="0.35">
      <c r="A8"/>
    </row>
    <row r="9" spans="1:1" x14ac:dyDescent="0.35">
      <c r="A9" s="1" t="s">
        <v>198</v>
      </c>
    </row>
    <row r="10" spans="1:1" x14ac:dyDescent="0.35">
      <c r="A10" t="s">
        <v>199</v>
      </c>
    </row>
    <row r="11" spans="1:1" x14ac:dyDescent="0.35">
      <c r="A11" s="82" t="s">
        <v>200</v>
      </c>
    </row>
    <row r="12" spans="1:1" x14ac:dyDescent="0.35">
      <c r="A12" s="82" t="s">
        <v>201</v>
      </c>
    </row>
    <row r="13" spans="1:1" x14ac:dyDescent="0.35">
      <c r="A13" s="82" t="s">
        <v>202</v>
      </c>
    </row>
    <row r="14" spans="1:1" x14ac:dyDescent="0.35">
      <c r="A14" t="s">
        <v>213</v>
      </c>
    </row>
    <row r="15" spans="1:1" x14ac:dyDescent="0.35">
      <c r="A15" t="s">
        <v>203</v>
      </c>
    </row>
    <row r="16" spans="1:1" x14ac:dyDescent="0.35">
      <c r="A16" s="82" t="s">
        <v>204</v>
      </c>
    </row>
    <row r="17" spans="1:1" x14ac:dyDescent="0.35">
      <c r="A17" t="s">
        <v>205</v>
      </c>
    </row>
    <row r="18" spans="1:1" x14ac:dyDescent="0.35">
      <c r="A18" t="s">
        <v>206</v>
      </c>
    </row>
    <row r="19" spans="1:1" x14ac:dyDescent="0.35">
      <c r="A19" t="s">
        <v>207</v>
      </c>
    </row>
    <row r="20" spans="1:1" x14ac:dyDescent="0.35">
      <c r="A20" s="82" t="s">
        <v>208</v>
      </c>
    </row>
    <row r="21" spans="1:1" x14ac:dyDescent="0.35">
      <c r="A21" s="82" t="s">
        <v>209</v>
      </c>
    </row>
    <row r="22" spans="1:1" x14ac:dyDescent="0.35">
      <c r="A22" s="82" t="s">
        <v>210</v>
      </c>
    </row>
    <row r="23" spans="1:1" x14ac:dyDescent="0.35">
      <c r="A23"/>
    </row>
    <row r="24" spans="1:1" x14ac:dyDescent="0.35">
      <c r="A24" t="s">
        <v>219</v>
      </c>
    </row>
    <row r="26" spans="1:1" x14ac:dyDescent="0.35">
      <c r="A26" s="19"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1"/>
  <sheetViews>
    <sheetView tabSelected="1" topLeftCell="B46" zoomScale="76" workbookViewId="0">
      <selection activeCell="N62" sqref="N62"/>
    </sheetView>
  </sheetViews>
  <sheetFormatPr defaultColWidth="8.90625" defaultRowHeight="14.5" x14ac:dyDescent="0.35"/>
  <cols>
    <col min="1" max="1" width="48.81640625" customWidth="1"/>
    <col min="2" max="14" width="11.81640625" customWidth="1"/>
    <col min="15" max="15" width="52.54296875" style="85" customWidth="1"/>
    <col min="16" max="16" width="52.54296875" customWidth="1"/>
  </cols>
  <sheetData>
    <row r="1" spans="1:17"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84"/>
      <c r="P1" s="59" t="s">
        <v>216</v>
      </c>
    </row>
    <row r="2" spans="1:17" x14ac:dyDescent="0.35">
      <c r="A2" s="38" t="s">
        <v>149</v>
      </c>
      <c r="B2" s="38"/>
      <c r="C2" s="38"/>
      <c r="D2" s="38"/>
      <c r="E2" s="38"/>
      <c r="F2" s="38"/>
      <c r="G2" s="38"/>
      <c r="H2" s="38"/>
      <c r="I2" s="38"/>
      <c r="J2" s="38"/>
      <c r="K2" s="38"/>
      <c r="L2" s="38"/>
      <c r="M2" s="38"/>
      <c r="N2" s="38"/>
    </row>
    <row r="3" spans="1:17" x14ac:dyDescent="0.35">
      <c r="A3" s="1" t="s">
        <v>136</v>
      </c>
      <c r="B3" s="9">
        <v>30601</v>
      </c>
      <c r="C3" s="9">
        <v>32376</v>
      </c>
      <c r="D3" s="9">
        <v>34350</v>
      </c>
      <c r="E3" s="9">
        <v>36397</v>
      </c>
      <c r="F3" s="9">
        <v>39117</v>
      </c>
      <c r="G3" s="9">
        <v>37403</v>
      </c>
      <c r="H3" s="9">
        <v>44538</v>
      </c>
      <c r="I3" s="9">
        <v>46710</v>
      </c>
      <c r="J3" s="9">
        <f>'Segmental forecast'!J3</f>
        <v>51629.896000000001</v>
      </c>
      <c r="K3" s="9">
        <f>'Segmental forecast'!K3</f>
        <v>57203.751384000017</v>
      </c>
      <c r="L3" s="9">
        <f>'Segmental forecast'!L3</f>
        <v>63532.892653552</v>
      </c>
      <c r="M3" s="9">
        <f>'Segmental forecast'!M3</f>
        <v>70735.9329327171</v>
      </c>
      <c r="N3" s="9">
        <f>'Segmental forecast'!N3</f>
        <v>78951.912767995585</v>
      </c>
    </row>
    <row r="4" spans="1:17" x14ac:dyDescent="0.35">
      <c r="A4" s="40" t="s">
        <v>129</v>
      </c>
      <c r="B4" s="48" t="s">
        <v>220</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7" x14ac:dyDescent="0.35">
      <c r="A5" s="1" t="s">
        <v>150</v>
      </c>
      <c r="B5" s="9">
        <v>4839</v>
      </c>
      <c r="C5" s="9">
        <v>5291</v>
      </c>
      <c r="D5" s="9">
        <v>5651</v>
      </c>
      <c r="E5" s="9">
        <v>5126</v>
      </c>
      <c r="F5" s="9">
        <v>5555</v>
      </c>
      <c r="G5" s="9">
        <v>3697</v>
      </c>
      <c r="H5" s="9">
        <v>7667</v>
      </c>
      <c r="I5" s="9">
        <v>7573</v>
      </c>
      <c r="J5" s="9">
        <f>'Segmental forecast'!J5</f>
        <v>8805.0047532475764</v>
      </c>
      <c r="K5" s="9">
        <f>'Segmental forecast'!K5</f>
        <v>10226.474745085765</v>
      </c>
      <c r="L5" s="9">
        <f>'Segmental forecast'!L5</f>
        <v>11868.438156649847</v>
      </c>
      <c r="M5" s="9">
        <f>'Segmental forecast'!M5</f>
        <v>13767.337940881929</v>
      </c>
      <c r="N5" s="9">
        <f>'Segmental forecast'!N5</f>
        <v>15966.026126615963</v>
      </c>
    </row>
    <row r="6" spans="1:17" x14ac:dyDescent="0.35">
      <c r="A6" s="49" t="s">
        <v>132</v>
      </c>
      <c r="B6" s="50">
        <v>606</v>
      </c>
      <c r="C6" s="50">
        <v>649</v>
      </c>
      <c r="D6" s="50">
        <v>706</v>
      </c>
      <c r="E6" s="50">
        <v>747</v>
      </c>
      <c r="F6" s="50">
        <v>705</v>
      </c>
      <c r="G6" s="50">
        <v>721</v>
      </c>
      <c r="H6" s="50">
        <v>744</v>
      </c>
      <c r="I6" s="50">
        <v>717</v>
      </c>
      <c r="J6" s="50">
        <f>'Segmental forecast'!J8</f>
        <v>782.4539649894034</v>
      </c>
      <c r="K6" s="50">
        <f>'Segmental forecast'!K8</f>
        <v>855.08064218552863</v>
      </c>
      <c r="L6" s="50">
        <f>'Segmental forecast'!L8</f>
        <v>935.80206886828933</v>
      </c>
      <c r="M6" s="50">
        <f>'Segmental forecast'!M8</f>
        <v>1025.675942626817</v>
      </c>
      <c r="N6" s="50">
        <f>'Segmental forecast'!N8</f>
        <v>1125.9178895518403</v>
      </c>
    </row>
    <row r="7" spans="1:17" x14ac:dyDescent="0.35">
      <c r="A7" s="4" t="s">
        <v>134</v>
      </c>
      <c r="B7" s="5">
        <v>4233</v>
      </c>
      <c r="C7" s="5">
        <v>4642</v>
      </c>
      <c r="D7" s="5">
        <v>4945</v>
      </c>
      <c r="E7" s="5">
        <v>4379</v>
      </c>
      <c r="F7" s="5">
        <v>4850</v>
      </c>
      <c r="G7" s="5">
        <v>2976</v>
      </c>
      <c r="H7" s="5">
        <v>6923</v>
      </c>
      <c r="I7" s="5">
        <v>6856</v>
      </c>
      <c r="J7" s="5">
        <f>'Segmental forecast'!J11</f>
        <v>8022.5507882581733</v>
      </c>
      <c r="K7" s="5">
        <f>'Segmental forecast'!K11</f>
        <v>9371.3941029002362</v>
      </c>
      <c r="L7" s="5">
        <f>'Segmental forecast'!L11</f>
        <v>10932.636087781557</v>
      </c>
      <c r="M7" s="5">
        <f>'Segmental forecast'!M11</f>
        <v>12741.661998255113</v>
      </c>
      <c r="N7" s="5">
        <f>'Segmental forecast'!N11</f>
        <v>14840.108237064123</v>
      </c>
    </row>
    <row r="8" spans="1:17" x14ac:dyDescent="0.35">
      <c r="A8" s="40" t="s">
        <v>129</v>
      </c>
      <c r="B8" s="48" t="s">
        <v>220</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7"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7" x14ac:dyDescent="0.35">
      <c r="A10" s="2" t="s">
        <v>24</v>
      </c>
      <c r="B10" s="3">
        <v>28</v>
      </c>
      <c r="C10" s="3">
        <v>19</v>
      </c>
      <c r="D10" s="3">
        <v>59</v>
      </c>
      <c r="E10" s="3">
        <v>54</v>
      </c>
      <c r="F10" s="3">
        <v>49</v>
      </c>
      <c r="G10" s="3">
        <v>89</v>
      </c>
      <c r="H10" s="3">
        <v>262</v>
      </c>
      <c r="I10" s="3">
        <v>205</v>
      </c>
      <c r="J10" s="3">
        <f ca="1">J50</f>
        <v>1775.737403069329</v>
      </c>
      <c r="K10" s="3">
        <f t="shared" ref="K10:N10" ca="1" si="4">K50</f>
        <v>2687.1568163369639</v>
      </c>
      <c r="L10" s="3">
        <f t="shared" ca="1" si="4"/>
        <v>3789.3332018968163</v>
      </c>
      <c r="M10" s="3">
        <f t="shared" ca="1" si="4"/>
        <v>5136.7223254309674</v>
      </c>
      <c r="N10" s="3">
        <f t="shared" ca="1" si="4"/>
        <v>6723.5397898629626</v>
      </c>
    </row>
    <row r="11" spans="1:17" x14ac:dyDescent="0.35">
      <c r="A11" s="4" t="s">
        <v>151</v>
      </c>
      <c r="B11" s="5">
        <v>4205</v>
      </c>
      <c r="C11" s="5">
        <v>4623</v>
      </c>
      <c r="D11" s="5">
        <v>4886</v>
      </c>
      <c r="E11" s="5">
        <v>4325</v>
      </c>
      <c r="F11" s="5">
        <v>4801</v>
      </c>
      <c r="G11" s="5">
        <v>2887</v>
      </c>
      <c r="H11" s="5">
        <v>6661</v>
      </c>
      <c r="I11" s="5">
        <v>6651</v>
      </c>
      <c r="J11" s="5">
        <f ca="1">J7-J10</f>
        <v>6246.8133851888442</v>
      </c>
      <c r="K11" s="5">
        <f t="shared" ref="K11:N11" ca="1" si="5">K7-K10</f>
        <v>6684.2372865632724</v>
      </c>
      <c r="L11" s="5">
        <f t="shared" ca="1" si="5"/>
        <v>7143.302885884741</v>
      </c>
      <c r="M11" s="5">
        <f t="shared" ca="1" si="5"/>
        <v>7604.9396728241454</v>
      </c>
      <c r="N11" s="5">
        <f t="shared" ca="1" si="5"/>
        <v>8116.5684472011608</v>
      </c>
    </row>
    <row r="12" spans="1:17" x14ac:dyDescent="0.35">
      <c r="A12" t="s">
        <v>26</v>
      </c>
      <c r="B12" s="3">
        <v>932</v>
      </c>
      <c r="C12" s="3">
        <v>863</v>
      </c>
      <c r="D12" s="3">
        <v>646</v>
      </c>
      <c r="E12" s="3">
        <v>2392</v>
      </c>
      <c r="F12" s="3">
        <v>772</v>
      </c>
      <c r="G12" s="3">
        <v>348</v>
      </c>
      <c r="H12" s="3">
        <v>934</v>
      </c>
      <c r="I12" s="3">
        <v>605</v>
      </c>
      <c r="J12" s="3">
        <f ca="1">J13*J11</f>
        <v>799.59211330417213</v>
      </c>
      <c r="K12" s="3">
        <f t="shared" ref="K12:N12" ca="1" si="6">K13*K11</f>
        <v>855.58237268009884</v>
      </c>
      <c r="L12" s="3">
        <f t="shared" ca="1" si="6"/>
        <v>914.34276939324684</v>
      </c>
      <c r="M12" s="3">
        <f t="shared" ca="1" si="6"/>
        <v>973.43227812149064</v>
      </c>
      <c r="N12" s="3">
        <f t="shared" ca="1" si="6"/>
        <v>1038.9207612417486</v>
      </c>
    </row>
    <row r="13" spans="1:17" x14ac:dyDescent="0.35">
      <c r="A13" s="51" t="s">
        <v>152</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O13" s="85" t="s">
        <v>225</v>
      </c>
      <c r="P13" t="s">
        <v>232</v>
      </c>
      <c r="Q13" s="83">
        <f>AVERAGE(F13:I13)</f>
        <v>0.12813078445793347</v>
      </c>
    </row>
    <row r="14" spans="1:17" ht="15" thickBot="1" x14ac:dyDescent="0.4">
      <c r="A14" s="6" t="s">
        <v>153</v>
      </c>
      <c r="B14" s="7">
        <v>3273</v>
      </c>
      <c r="C14" s="7">
        <v>3760</v>
      </c>
      <c r="D14" s="7">
        <v>4240</v>
      </c>
      <c r="E14" s="7">
        <v>1933</v>
      </c>
      <c r="F14" s="7">
        <v>4029</v>
      </c>
      <c r="G14" s="7">
        <v>2539</v>
      </c>
      <c r="H14" s="7">
        <v>5727</v>
      </c>
      <c r="I14" s="7">
        <v>6046</v>
      </c>
      <c r="J14" s="7">
        <f ca="1">J11-J12</f>
        <v>5447.2212718846722</v>
      </c>
      <c r="K14" s="7">
        <f t="shared" ref="K14:N14" ca="1" si="7">K11-K12</f>
        <v>5828.6549138831733</v>
      </c>
      <c r="L14" s="7">
        <f t="shared" ca="1" si="7"/>
        <v>6228.9601164914939</v>
      </c>
      <c r="M14" s="7">
        <f t="shared" ca="1" si="7"/>
        <v>6631.5073947026549</v>
      </c>
      <c r="N14" s="7">
        <f t="shared" ca="1" si="7"/>
        <v>7077.6476859594122</v>
      </c>
    </row>
    <row r="15" spans="1:17" ht="15" thickTop="1" x14ac:dyDescent="0.35">
      <c r="A15" t="s">
        <v>154</v>
      </c>
      <c r="B15" s="3">
        <v>1768.8</v>
      </c>
      <c r="C15" s="3">
        <v>1742.5</v>
      </c>
      <c r="D15" s="3">
        <v>1692</v>
      </c>
      <c r="E15" s="3">
        <v>1659.1</v>
      </c>
      <c r="F15" s="3">
        <v>1618.4</v>
      </c>
      <c r="G15" s="3">
        <v>1591.6</v>
      </c>
      <c r="H15" s="3">
        <v>1609.4</v>
      </c>
      <c r="I15" s="3">
        <v>1610.8</v>
      </c>
      <c r="J15" s="3">
        <f>I15</f>
        <v>1610.8</v>
      </c>
      <c r="K15" s="3">
        <f t="shared" ref="K15:N15" si="8">J15</f>
        <v>1610.8</v>
      </c>
      <c r="L15" s="3">
        <f t="shared" si="8"/>
        <v>1610.8</v>
      </c>
      <c r="M15" s="3">
        <f t="shared" si="8"/>
        <v>1610.8</v>
      </c>
      <c r="N15" s="3">
        <f t="shared" si="8"/>
        <v>1610.8</v>
      </c>
    </row>
    <row r="16" spans="1:17" x14ac:dyDescent="0.35">
      <c r="A16" t="s">
        <v>155</v>
      </c>
      <c r="B16" s="54">
        <v>1.85</v>
      </c>
      <c r="C16" s="54">
        <v>2.16</v>
      </c>
      <c r="D16" s="54">
        <v>2.5099999999999998</v>
      </c>
      <c r="E16" s="54">
        <v>1.17</v>
      </c>
      <c r="F16" s="54">
        <v>2.4900000000000002</v>
      </c>
      <c r="G16" s="54">
        <v>1.6</v>
      </c>
      <c r="H16" s="54">
        <v>3.56</v>
      </c>
      <c r="I16" s="54">
        <v>3.75</v>
      </c>
      <c r="J16" s="54">
        <f ca="1">J14/J15</f>
        <v>3.3816869082969161</v>
      </c>
      <c r="K16" s="54">
        <f t="shared" ref="K16:N16" ca="1" si="9">K14/K15</f>
        <v>3.6184845504613694</v>
      </c>
      <c r="L16" s="54">
        <f t="shared" ca="1" si="9"/>
        <v>3.866997837404702</v>
      </c>
      <c r="M16" s="54">
        <f t="shared" ca="1" si="9"/>
        <v>4.116903026261892</v>
      </c>
      <c r="N16" s="54">
        <f t="shared" ca="1" si="9"/>
        <v>4.3938711733048255</v>
      </c>
    </row>
    <row r="17" spans="1:17" x14ac:dyDescent="0.35">
      <c r="A17" t="s">
        <v>156</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 ca="1">J16*J19</f>
        <v>0.87585690924890125</v>
      </c>
      <c r="K17" s="54">
        <f t="shared" ref="K17:N17" ca="1" si="10">K16*K19</f>
        <v>0.93718749856949468</v>
      </c>
      <c r="L17" s="54">
        <f t="shared" ca="1" si="10"/>
        <v>1.0015524398878179</v>
      </c>
      <c r="M17" s="54">
        <f t="shared" ca="1" si="10"/>
        <v>1.0662778838018301</v>
      </c>
      <c r="N17" s="54">
        <f t="shared" ca="1" si="10"/>
        <v>1.1380126338859498</v>
      </c>
    </row>
    <row r="18" spans="1:17" x14ac:dyDescent="0.35">
      <c r="A18" s="51" t="s">
        <v>129</v>
      </c>
      <c r="B18" s="52" t="s">
        <v>220</v>
      </c>
      <c r="C18" s="52">
        <v>1.26902958203301E-3</v>
      </c>
      <c r="D18" s="52">
        <v>-6.7162561025081446E-3</v>
      </c>
      <c r="E18" s="52">
        <v>0.52870227150280691</v>
      </c>
      <c r="F18" s="52">
        <v>-2.1004357123637685E-2</v>
      </c>
      <c r="G18" s="52">
        <v>0.28557426489067628</v>
      </c>
      <c r="H18" s="52">
        <v>0.30964706642262008</v>
      </c>
      <c r="I18" s="52">
        <v>-1.8771648878601832E-2</v>
      </c>
      <c r="J18" s="53">
        <f ca="1">J17/I17-1</f>
        <v>0.22574310114520424</v>
      </c>
      <c r="K18" s="53">
        <f t="shared" ref="K18:N18" ca="1" si="11">K17/J17-1</f>
        <v>7.0023526300874828E-2</v>
      </c>
      <c r="L18" s="53">
        <f t="shared" ca="1" si="11"/>
        <v>6.8678830454491413E-2</v>
      </c>
      <c r="M18" s="53">
        <f t="shared" ca="1" si="11"/>
        <v>6.4625117304154323E-2</v>
      </c>
      <c r="N18" s="53">
        <f t="shared" ca="1" si="11"/>
        <v>6.7275849170151059E-2</v>
      </c>
    </row>
    <row r="19" spans="1:17" x14ac:dyDescent="0.35">
      <c r="A19" s="51" t="s">
        <v>157</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O19" s="85" t="s">
        <v>225</v>
      </c>
      <c r="P19" t="s">
        <v>233</v>
      </c>
      <c r="Q19" s="83">
        <f>AVERAGE(E19:I19)</f>
        <v>0.25878968735025887</v>
      </c>
    </row>
    <row r="20" spans="1:17" x14ac:dyDescent="0.35">
      <c r="A20" s="55" t="s">
        <v>158</v>
      </c>
      <c r="B20" s="38"/>
      <c r="C20" s="38"/>
      <c r="D20" s="38"/>
      <c r="E20" s="38"/>
      <c r="F20" s="38"/>
      <c r="G20" s="38"/>
      <c r="H20" s="38"/>
      <c r="I20" s="38"/>
      <c r="J20" s="38"/>
      <c r="K20" s="38"/>
      <c r="L20" s="38"/>
      <c r="M20" s="38"/>
      <c r="N20" s="38"/>
    </row>
    <row r="21" spans="1:17" x14ac:dyDescent="0.35">
      <c r="A21" t="s">
        <v>159</v>
      </c>
      <c r="B21" s="3">
        <v>3852</v>
      </c>
      <c r="C21" s="3">
        <v>3138</v>
      </c>
      <c r="D21" s="3">
        <v>3808</v>
      </c>
      <c r="E21" s="3">
        <v>4249</v>
      </c>
      <c r="F21" s="3">
        <v>4466</v>
      </c>
      <c r="G21" s="3">
        <v>8348</v>
      </c>
      <c r="H21" s="3">
        <v>9889</v>
      </c>
      <c r="I21" s="3">
        <v>8574</v>
      </c>
      <c r="J21" s="3">
        <f ca="1">J68</f>
        <v>15575.658192808958</v>
      </c>
      <c r="K21" s="3">
        <f t="shared" ref="K21:N21" ca="1" si="12">K68</f>
        <v>23570.059407093075</v>
      </c>
      <c r="L21" s="3">
        <f t="shared" ca="1" si="12"/>
        <v>33237.661508615987</v>
      </c>
      <c r="M21" s="3">
        <f t="shared" ca="1" si="12"/>
        <v>45056.116424642867</v>
      </c>
      <c r="N21" s="3">
        <f t="shared" ca="1" si="12"/>
        <v>58974.687040800389</v>
      </c>
    </row>
    <row r="22" spans="1:17" x14ac:dyDescent="0.35">
      <c r="A22" t="s">
        <v>160</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7" x14ac:dyDescent="0.35">
      <c r="A23" t="s">
        <v>161</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P23" t="s">
        <v>221</v>
      </c>
    </row>
    <row r="24" spans="1:17" x14ac:dyDescent="0.35">
      <c r="A24" s="51" t="s">
        <v>162</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6"/>
      <c r="P24" s="83">
        <f>AVERAGE(E24:I24)</f>
        <v>0.19465208116289023</v>
      </c>
    </row>
    <row r="25" spans="1:17" x14ac:dyDescent="0.35">
      <c r="A25" t="s">
        <v>163</v>
      </c>
      <c r="B25" s="3">
        <v>1968</v>
      </c>
      <c r="C25" s="3">
        <v>1489</v>
      </c>
      <c r="D25" s="3">
        <v>1150</v>
      </c>
      <c r="E25" s="3">
        <v>1130</v>
      </c>
      <c r="F25" s="3">
        <v>1968</v>
      </c>
      <c r="G25" s="3">
        <v>1653</v>
      </c>
      <c r="H25" s="3">
        <v>1498</v>
      </c>
      <c r="I25" s="3">
        <v>2129</v>
      </c>
      <c r="J25" s="3">
        <f t="shared" ref="J25:J30" si="15">I25</f>
        <v>2129</v>
      </c>
      <c r="K25" s="3">
        <f t="shared" ref="K25:N25" si="16">J25</f>
        <v>2129</v>
      </c>
      <c r="L25" s="3">
        <f t="shared" si="16"/>
        <v>2129</v>
      </c>
      <c r="M25" s="3">
        <f t="shared" si="16"/>
        <v>2129</v>
      </c>
      <c r="N25" s="3">
        <f t="shared" si="16"/>
        <v>2129</v>
      </c>
    </row>
    <row r="26" spans="1:17" x14ac:dyDescent="0.35">
      <c r="A26" t="s">
        <v>164</v>
      </c>
      <c r="B26" s="3">
        <v>3011</v>
      </c>
      <c r="C26" s="3">
        <v>3520</v>
      </c>
      <c r="D26" s="3">
        <v>3989</v>
      </c>
      <c r="E26" s="3">
        <v>4454</v>
      </c>
      <c r="F26" s="3">
        <v>4744</v>
      </c>
      <c r="G26" s="3">
        <v>4866</v>
      </c>
      <c r="H26" s="3">
        <v>4904</v>
      </c>
      <c r="I26" s="3">
        <v>4791</v>
      </c>
      <c r="J26" s="3">
        <f t="shared" si="15"/>
        <v>4791</v>
      </c>
      <c r="K26" s="3">
        <f t="shared" ref="K26:N26" si="17">J26</f>
        <v>4791</v>
      </c>
      <c r="L26" s="3">
        <f t="shared" si="17"/>
        <v>4791</v>
      </c>
      <c r="M26" s="3">
        <f t="shared" si="17"/>
        <v>4791</v>
      </c>
      <c r="N26" s="3">
        <f t="shared" si="17"/>
        <v>4791</v>
      </c>
    </row>
    <row r="27" spans="1:17" x14ac:dyDescent="0.35">
      <c r="A27" t="s">
        <v>165</v>
      </c>
      <c r="B27" s="3">
        <v>281</v>
      </c>
      <c r="C27" s="3">
        <v>281</v>
      </c>
      <c r="D27" s="3">
        <v>283</v>
      </c>
      <c r="E27" s="3">
        <v>285</v>
      </c>
      <c r="F27" s="3">
        <v>283</v>
      </c>
      <c r="G27" s="3">
        <v>274</v>
      </c>
      <c r="H27" s="3">
        <v>269</v>
      </c>
      <c r="I27" s="3">
        <v>286</v>
      </c>
      <c r="J27" s="3">
        <f t="shared" si="15"/>
        <v>286</v>
      </c>
      <c r="K27" s="3">
        <f t="shared" ref="K27:N27" si="18">J27</f>
        <v>286</v>
      </c>
      <c r="L27" s="3">
        <f t="shared" si="18"/>
        <v>286</v>
      </c>
      <c r="M27" s="3">
        <f t="shared" si="18"/>
        <v>286</v>
      </c>
      <c r="N27" s="3">
        <f t="shared" si="18"/>
        <v>286</v>
      </c>
    </row>
    <row r="28" spans="1:17" x14ac:dyDescent="0.35">
      <c r="A28" t="s">
        <v>40</v>
      </c>
      <c r="B28" s="3">
        <v>131</v>
      </c>
      <c r="C28" s="3">
        <v>131</v>
      </c>
      <c r="D28" s="3">
        <v>139</v>
      </c>
      <c r="E28" s="3">
        <v>154</v>
      </c>
      <c r="F28" s="3">
        <v>154</v>
      </c>
      <c r="G28" s="3">
        <v>223</v>
      </c>
      <c r="H28" s="3">
        <v>242</v>
      </c>
      <c r="I28" s="3">
        <v>284</v>
      </c>
      <c r="J28" s="3">
        <f t="shared" si="15"/>
        <v>284</v>
      </c>
      <c r="K28" s="3">
        <f t="shared" ref="K28:N28" si="19">J28</f>
        <v>284</v>
      </c>
      <c r="L28" s="3">
        <f t="shared" si="19"/>
        <v>284</v>
      </c>
      <c r="M28" s="3">
        <f t="shared" si="19"/>
        <v>284</v>
      </c>
      <c r="N28" s="3">
        <f t="shared" si="19"/>
        <v>284</v>
      </c>
    </row>
    <row r="29" spans="1:17" x14ac:dyDescent="0.35">
      <c r="A29" s="56" t="s">
        <v>38</v>
      </c>
      <c r="B29" s="3">
        <v>0</v>
      </c>
      <c r="C29" s="3">
        <v>0</v>
      </c>
      <c r="D29" s="3">
        <v>0</v>
      </c>
      <c r="E29" s="3">
        <v>0</v>
      </c>
      <c r="F29" s="3">
        <v>0</v>
      </c>
      <c r="G29" s="3">
        <v>3097</v>
      </c>
      <c r="H29" s="3">
        <v>3113</v>
      </c>
      <c r="I29" s="3">
        <v>2926</v>
      </c>
      <c r="J29" s="3">
        <f t="shared" si="15"/>
        <v>2926</v>
      </c>
      <c r="K29" s="3">
        <f t="shared" ref="K29:N29" si="20">J29</f>
        <v>2926</v>
      </c>
      <c r="L29" s="3">
        <f t="shared" si="20"/>
        <v>2926</v>
      </c>
      <c r="M29" s="3">
        <f t="shared" si="20"/>
        <v>2926</v>
      </c>
      <c r="N29" s="3">
        <f t="shared" si="20"/>
        <v>2926</v>
      </c>
    </row>
    <row r="30" spans="1:17" x14ac:dyDescent="0.35">
      <c r="A30" t="s">
        <v>166</v>
      </c>
      <c r="B30" s="3">
        <v>2587</v>
      </c>
      <c r="C30" s="3">
        <v>2439</v>
      </c>
      <c r="D30" s="3">
        <v>2787</v>
      </c>
      <c r="E30" s="3">
        <v>2509</v>
      </c>
      <c r="F30" s="3">
        <v>2011</v>
      </c>
      <c r="G30" s="3">
        <v>2326</v>
      </c>
      <c r="H30" s="3">
        <v>2921</v>
      </c>
      <c r="I30" s="3">
        <v>3821</v>
      </c>
      <c r="J30" s="3">
        <f t="shared" si="15"/>
        <v>3821</v>
      </c>
      <c r="K30" s="3">
        <f t="shared" ref="K30:N30" si="21">J30</f>
        <v>3821</v>
      </c>
      <c r="L30" s="3">
        <f t="shared" si="21"/>
        <v>3821</v>
      </c>
      <c r="M30" s="3">
        <f t="shared" si="21"/>
        <v>3821</v>
      </c>
      <c r="N30" s="3">
        <f t="shared" si="21"/>
        <v>3821</v>
      </c>
    </row>
    <row r="31" spans="1:17" ht="15" thickBot="1" x14ac:dyDescent="0.4">
      <c r="A31" s="6" t="s">
        <v>167</v>
      </c>
      <c r="B31" s="7">
        <v>19466</v>
      </c>
      <c r="C31" s="7">
        <v>19205</v>
      </c>
      <c r="D31" s="7">
        <v>21211</v>
      </c>
      <c r="E31" s="7">
        <v>20257</v>
      </c>
      <c r="F31" s="7">
        <v>21105</v>
      </c>
      <c r="G31" s="7">
        <v>29094</v>
      </c>
      <c r="H31" s="7">
        <v>34904</v>
      </c>
      <c r="I31" s="7">
        <v>36963</v>
      </c>
      <c r="J31" s="7">
        <f ca="1">SUM(J21:J23,J25:J30)</f>
        <v>44303.48791280896</v>
      </c>
      <c r="K31" s="7">
        <f t="shared" ref="K31:N31" ca="1" si="22">SUM(K21:K23,K25:K30)</f>
        <v>53384.790926973081</v>
      </c>
      <c r="L31" s="7">
        <f t="shared" ca="1" si="22"/>
        <v>64286.575576058625</v>
      </c>
      <c r="M31" s="7">
        <f t="shared" ca="1" si="22"/>
        <v>77509.623346522698</v>
      </c>
      <c r="N31" s="7">
        <f t="shared" ca="1" si="22"/>
        <v>93030.310030559529</v>
      </c>
    </row>
    <row r="32" spans="1:17" ht="15" thickTop="1" x14ac:dyDescent="0.35">
      <c r="A32" t="s">
        <v>168</v>
      </c>
      <c r="B32" s="3"/>
      <c r="C32" s="3"/>
      <c r="D32" s="3"/>
      <c r="E32" s="3"/>
      <c r="F32" s="3"/>
      <c r="G32" s="3"/>
      <c r="H32" s="3"/>
      <c r="I32" s="3"/>
      <c r="J32" s="3"/>
      <c r="K32" s="3"/>
      <c r="L32" s="3"/>
      <c r="M32" s="3"/>
      <c r="N32" s="3"/>
    </row>
    <row r="33" spans="1:17" ht="72.5" x14ac:dyDescent="0.35">
      <c r="A33" s="2" t="s">
        <v>45</v>
      </c>
      <c r="B33" s="3">
        <v>107</v>
      </c>
      <c r="C33" s="3">
        <v>44</v>
      </c>
      <c r="D33" s="3">
        <v>6</v>
      </c>
      <c r="E33" s="3">
        <v>6</v>
      </c>
      <c r="F33" s="3">
        <v>6</v>
      </c>
      <c r="G33" s="3">
        <v>3</v>
      </c>
      <c r="H33" s="3">
        <v>0</v>
      </c>
      <c r="I33" s="3">
        <v>500</v>
      </c>
      <c r="J33" s="3">
        <v>500</v>
      </c>
      <c r="K33" s="3">
        <v>0</v>
      </c>
      <c r="L33" s="3">
        <v>1000</v>
      </c>
      <c r="M33" s="3">
        <v>0</v>
      </c>
      <c r="N33" s="3">
        <v>2000</v>
      </c>
      <c r="O33" s="87"/>
      <c r="P33" s="19" t="s">
        <v>224</v>
      </c>
    </row>
    <row r="34" spans="1:17" x14ac:dyDescent="0.35">
      <c r="A34" s="2" t="s">
        <v>46</v>
      </c>
      <c r="B34" s="3">
        <v>74</v>
      </c>
      <c r="C34" s="3">
        <v>1</v>
      </c>
      <c r="D34" s="3">
        <v>325</v>
      </c>
      <c r="E34" s="3">
        <v>336</v>
      </c>
      <c r="F34" s="3">
        <v>9</v>
      </c>
      <c r="G34" s="3">
        <v>248</v>
      </c>
      <c r="H34" s="3">
        <v>2</v>
      </c>
      <c r="I34" s="3">
        <v>10</v>
      </c>
      <c r="J34" s="3">
        <v>10</v>
      </c>
      <c r="K34" s="3">
        <v>10</v>
      </c>
      <c r="L34" s="3">
        <v>10</v>
      </c>
      <c r="M34" s="3">
        <v>10</v>
      </c>
      <c r="N34" s="3">
        <v>10</v>
      </c>
    </row>
    <row r="35" spans="1:17" x14ac:dyDescent="0.35">
      <c r="A35" t="s">
        <v>169</v>
      </c>
      <c r="B35" s="3">
        <v>4020</v>
      </c>
      <c r="C35" s="3">
        <v>3122</v>
      </c>
      <c r="D35" s="3">
        <v>3095</v>
      </c>
      <c r="E35" s="3">
        <v>3419</v>
      </c>
      <c r="F35" s="3">
        <v>5239</v>
      </c>
      <c r="G35" s="3">
        <v>5785</v>
      </c>
      <c r="H35" s="3">
        <v>6836</v>
      </c>
      <c r="I35" s="3">
        <v>6862</v>
      </c>
      <c r="J35" s="3">
        <f>I35</f>
        <v>6862</v>
      </c>
      <c r="K35" s="3">
        <f t="shared" ref="K35:N35" si="23">J35</f>
        <v>6862</v>
      </c>
      <c r="L35" s="3">
        <f t="shared" si="23"/>
        <v>6862</v>
      </c>
      <c r="M35" s="3">
        <f t="shared" si="23"/>
        <v>6862</v>
      </c>
      <c r="N35" s="3">
        <f t="shared" si="23"/>
        <v>6862</v>
      </c>
    </row>
    <row r="36" spans="1:17" x14ac:dyDescent="0.35">
      <c r="A36" t="s">
        <v>49</v>
      </c>
      <c r="B36" s="3">
        <v>1079</v>
      </c>
      <c r="C36" s="3">
        <v>2010</v>
      </c>
      <c r="D36" s="3">
        <v>3471</v>
      </c>
      <c r="E36" s="3">
        <v>3468</v>
      </c>
      <c r="F36" s="3">
        <v>3464</v>
      </c>
      <c r="G36" s="3">
        <v>9406</v>
      </c>
      <c r="H36" s="3">
        <v>9413</v>
      </c>
      <c r="I36" s="3">
        <v>8920</v>
      </c>
      <c r="J36" s="3">
        <f>(I36-J33)*(1+$Q$36)</f>
        <v>10169.372124968022</v>
      </c>
      <c r="K36" s="3">
        <f t="shared" ref="K36:N36" si="24">(J36-K33)*(1+$Q$36)</f>
        <v>12282.200643239503</v>
      </c>
      <c r="L36" s="3">
        <f t="shared" si="24"/>
        <v>13626.234765992409</v>
      </c>
      <c r="M36" s="3">
        <f t="shared" si="24"/>
        <v>16457.274584032464</v>
      </c>
      <c r="N36" s="3">
        <f t="shared" si="24"/>
        <v>17460.974484307411</v>
      </c>
      <c r="P36" t="s">
        <v>234</v>
      </c>
      <c r="Q36">
        <f>(I36/D36)^(1/5)-1</f>
        <v>0.20776391032874364</v>
      </c>
    </row>
    <row r="37" spans="1:17" x14ac:dyDescent="0.35">
      <c r="A37" s="56" t="s">
        <v>50</v>
      </c>
      <c r="B37" s="3">
        <v>0</v>
      </c>
      <c r="C37" s="3">
        <v>0</v>
      </c>
      <c r="D37" s="3">
        <v>0</v>
      </c>
      <c r="E37" s="3">
        <v>0</v>
      </c>
      <c r="F37" s="3">
        <v>0</v>
      </c>
      <c r="G37" s="3">
        <v>2913</v>
      </c>
      <c r="H37" s="3">
        <v>2931</v>
      </c>
      <c r="I37" s="3">
        <v>2777</v>
      </c>
      <c r="J37" s="3">
        <f>I37</f>
        <v>2777</v>
      </c>
      <c r="K37" s="3">
        <f t="shared" ref="K37:N37" si="25">J37</f>
        <v>2777</v>
      </c>
      <c r="L37" s="3">
        <f t="shared" si="25"/>
        <v>2777</v>
      </c>
      <c r="M37" s="3">
        <f t="shared" si="25"/>
        <v>2777</v>
      </c>
      <c r="N37" s="3">
        <f t="shared" si="25"/>
        <v>2777</v>
      </c>
    </row>
    <row r="38" spans="1:17" x14ac:dyDescent="0.35">
      <c r="A38" t="s">
        <v>170</v>
      </c>
      <c r="B38" s="3">
        <v>1479</v>
      </c>
      <c r="C38" s="3">
        <v>1770</v>
      </c>
      <c r="D38" s="3">
        <v>1907</v>
      </c>
      <c r="E38" s="3">
        <v>3216</v>
      </c>
      <c r="F38" s="3">
        <v>3347</v>
      </c>
      <c r="G38" s="3">
        <v>2684</v>
      </c>
      <c r="H38" s="3">
        <v>2955</v>
      </c>
      <c r="I38" s="3">
        <v>2613</v>
      </c>
      <c r="J38" s="3">
        <f>I38</f>
        <v>2613</v>
      </c>
      <c r="K38" s="3">
        <f t="shared" ref="K38:N38" si="26">J38</f>
        <v>2613</v>
      </c>
      <c r="L38" s="3">
        <f t="shared" si="26"/>
        <v>2613</v>
      </c>
      <c r="M38" s="3">
        <f t="shared" si="26"/>
        <v>2613</v>
      </c>
      <c r="N38" s="3">
        <f t="shared" si="26"/>
        <v>2613</v>
      </c>
    </row>
    <row r="39" spans="1:17" x14ac:dyDescent="0.35">
      <c r="A39" t="s">
        <v>171</v>
      </c>
      <c r="B39" s="3"/>
      <c r="C39" s="3"/>
      <c r="D39" s="3"/>
      <c r="E39" s="3"/>
      <c r="F39" s="3"/>
      <c r="G39" s="3"/>
      <c r="H39" s="3"/>
      <c r="I39" s="3"/>
      <c r="J39" s="3"/>
      <c r="K39" s="3"/>
      <c r="L39" s="3"/>
      <c r="M39" s="3"/>
      <c r="N39" s="3"/>
    </row>
    <row r="40" spans="1:17" x14ac:dyDescent="0.35">
      <c r="A40" s="2" t="s">
        <v>172</v>
      </c>
      <c r="B40" s="3">
        <v>6776</v>
      </c>
      <c r="C40" s="3">
        <v>7789</v>
      </c>
      <c r="D40" s="3">
        <v>5713</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row>
    <row r="41" spans="1:17" x14ac:dyDescent="0.35">
      <c r="A41" s="2" t="s">
        <v>173</v>
      </c>
      <c r="B41" s="3">
        <v>4685</v>
      </c>
      <c r="C41" s="3">
        <v>4151</v>
      </c>
      <c r="D41" s="3">
        <v>6907</v>
      </c>
      <c r="E41" s="3">
        <v>3517</v>
      </c>
      <c r="F41" s="3">
        <v>1643</v>
      </c>
      <c r="G41" s="3">
        <v>-191</v>
      </c>
      <c r="H41" s="3">
        <v>3179</v>
      </c>
      <c r="I41" s="3">
        <v>3476</v>
      </c>
      <c r="J41" s="3">
        <f ca="1">J14+J61</f>
        <v>6858.0515813028023</v>
      </c>
      <c r="K41" s="3">
        <f t="shared" ref="K41:N41" ca="1" si="28">K14+K61</f>
        <v>7338.2765365789155</v>
      </c>
      <c r="L41" s="3">
        <f t="shared" ca="1" si="28"/>
        <v>7842.2607866627941</v>
      </c>
      <c r="M41" s="3">
        <f t="shared" ca="1" si="28"/>
        <v>8349.067809930646</v>
      </c>
      <c r="N41" s="3">
        <f t="shared" ca="1" si="28"/>
        <v>8910.7584366193878</v>
      </c>
    </row>
    <row r="42" spans="1:17" x14ac:dyDescent="0.35">
      <c r="A42" s="2" t="s">
        <v>174</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row>
    <row r="43" spans="1:17" ht="15" thickBot="1" x14ac:dyDescent="0.4">
      <c r="A43" s="6" t="s">
        <v>175</v>
      </c>
      <c r="B43" s="7">
        <v>19466</v>
      </c>
      <c r="C43" s="7">
        <v>19205</v>
      </c>
      <c r="D43" s="7">
        <v>21211</v>
      </c>
      <c r="E43" s="7">
        <v>20257</v>
      </c>
      <c r="F43" s="7">
        <v>21105</v>
      </c>
      <c r="G43" s="7">
        <v>29094</v>
      </c>
      <c r="H43" s="7">
        <v>34904</v>
      </c>
      <c r="I43" s="7">
        <v>36963</v>
      </c>
      <c r="J43" s="7">
        <f ca="1">SUM(J33:J42)</f>
        <v>41594.423706270827</v>
      </c>
      <c r="K43" s="7">
        <f t="shared" ref="K43:N43" ca="1" si="30">SUM(K33:K42)</f>
        <v>43687.477179818416</v>
      </c>
      <c r="L43" s="7">
        <f t="shared" ca="1" si="30"/>
        <v>46535.495552655208</v>
      </c>
      <c r="M43" s="7">
        <f t="shared" ca="1" si="30"/>
        <v>48873.34239396311</v>
      </c>
      <c r="N43" s="7">
        <f t="shared" ca="1" si="30"/>
        <v>52438.732920926806</v>
      </c>
    </row>
    <row r="44" spans="1:17" s="1" customFormat="1" ht="15" thickTop="1" x14ac:dyDescent="0.35">
      <c r="A44" s="57" t="s">
        <v>176</v>
      </c>
      <c r="B44" s="57">
        <v>0</v>
      </c>
      <c r="C44" s="57">
        <v>0</v>
      </c>
      <c r="D44" s="57">
        <v>0</v>
      </c>
      <c r="E44" s="57">
        <v>0</v>
      </c>
      <c r="F44" s="57">
        <v>0</v>
      </c>
      <c r="G44" s="57">
        <v>0</v>
      </c>
      <c r="H44" s="57">
        <v>0</v>
      </c>
      <c r="I44" s="57">
        <v>0</v>
      </c>
      <c r="J44" s="57">
        <f ca="1">+J43-J31</f>
        <v>-2709.0642065381326</v>
      </c>
      <c r="K44" s="57">
        <f t="shared" ref="K44:N44" ca="1" si="31">+K43-K31</f>
        <v>-9697.3137471546652</v>
      </c>
      <c r="L44" s="57">
        <f t="shared" ca="1" si="31"/>
        <v>-17751.080023403418</v>
      </c>
      <c r="M44" s="57">
        <f t="shared" ca="1" si="31"/>
        <v>-28636.280952559588</v>
      </c>
      <c r="N44" s="57">
        <f t="shared" ca="1" si="31"/>
        <v>-40591.577109632723</v>
      </c>
      <c r="O44" s="88"/>
    </row>
    <row r="45" spans="1:17" x14ac:dyDescent="0.35">
      <c r="A45" s="55" t="s">
        <v>177</v>
      </c>
      <c r="B45" s="38"/>
      <c r="C45" s="38"/>
      <c r="D45" s="38"/>
      <c r="E45" s="38"/>
      <c r="F45" s="38"/>
      <c r="G45" s="38"/>
      <c r="H45" s="38"/>
      <c r="I45" s="38"/>
      <c r="J45" s="38"/>
      <c r="K45" s="38"/>
      <c r="L45" s="38"/>
      <c r="M45" s="38"/>
      <c r="N45" s="38"/>
    </row>
    <row r="46" spans="1:17" x14ac:dyDescent="0.35">
      <c r="A46" s="1" t="s">
        <v>134</v>
      </c>
      <c r="B46" s="9">
        <v>4233</v>
      </c>
      <c r="C46" s="9">
        <v>4642</v>
      </c>
      <c r="D46" s="9">
        <v>4945</v>
      </c>
      <c r="E46" s="9">
        <v>4379</v>
      </c>
      <c r="F46" s="9">
        <v>4850</v>
      </c>
      <c r="G46" s="9">
        <v>2976</v>
      </c>
      <c r="H46" s="9">
        <v>6923</v>
      </c>
      <c r="I46" s="9">
        <v>6856</v>
      </c>
      <c r="J46" s="9">
        <f>J7</f>
        <v>8022.5507882581733</v>
      </c>
      <c r="K46" s="9">
        <f t="shared" ref="K46:N46" si="32">K7</f>
        <v>9371.3941029002362</v>
      </c>
      <c r="L46" s="9">
        <f t="shared" si="32"/>
        <v>10932.636087781557</v>
      </c>
      <c r="M46" s="9">
        <f t="shared" si="32"/>
        <v>12741.661998255113</v>
      </c>
      <c r="N46" s="9">
        <f t="shared" si="32"/>
        <v>14840.108237064123</v>
      </c>
    </row>
    <row r="47" spans="1:17" x14ac:dyDescent="0.35">
      <c r="A47" t="s">
        <v>132</v>
      </c>
      <c r="B47" s="58">
        <v>606</v>
      </c>
      <c r="C47" s="58">
        <v>649</v>
      </c>
      <c r="D47" s="58">
        <v>706</v>
      </c>
      <c r="E47" s="58">
        <v>747</v>
      </c>
      <c r="F47" s="58">
        <v>705</v>
      </c>
      <c r="G47" s="58">
        <v>721</v>
      </c>
      <c r="H47" s="58">
        <v>744</v>
      </c>
      <c r="I47" s="58">
        <v>717</v>
      </c>
      <c r="J47" s="58">
        <f>'Segmental forecast'!J8</f>
        <v>782.4539649894034</v>
      </c>
      <c r="K47" s="58">
        <f>'Segmental forecast'!K8</f>
        <v>855.08064218552863</v>
      </c>
      <c r="L47" s="58">
        <f>'Segmental forecast'!L8</f>
        <v>935.80206886828933</v>
      </c>
      <c r="M47" s="58">
        <f>'Segmental forecast'!M8</f>
        <v>1025.675942626817</v>
      </c>
      <c r="N47" s="58">
        <f>'Segmental forecast'!N8</f>
        <v>1125.9178895518403</v>
      </c>
    </row>
    <row r="48" spans="1:17" x14ac:dyDescent="0.35">
      <c r="A48" t="s">
        <v>178</v>
      </c>
      <c r="B48" s="3">
        <v>1262</v>
      </c>
      <c r="C48" s="3">
        <v>748</v>
      </c>
      <c r="D48" s="3">
        <v>703</v>
      </c>
      <c r="E48" s="3">
        <v>529</v>
      </c>
      <c r="F48" s="3">
        <v>757</v>
      </c>
      <c r="G48" s="3">
        <v>1028</v>
      </c>
      <c r="H48" s="3">
        <v>1177</v>
      </c>
      <c r="I48" s="3">
        <v>1231</v>
      </c>
      <c r="J48" s="3">
        <f ca="1">J12</f>
        <v>799.59211330417213</v>
      </c>
      <c r="K48" s="3">
        <f t="shared" ref="K48:N48" ca="1" si="33">K12</f>
        <v>855.58237268009884</v>
      </c>
      <c r="L48" s="3">
        <f t="shared" ca="1" si="33"/>
        <v>914.34276939324684</v>
      </c>
      <c r="M48" s="3">
        <f t="shared" ca="1" si="33"/>
        <v>973.43227812149064</v>
      </c>
      <c r="N48" s="3">
        <f t="shared" ca="1" si="33"/>
        <v>1038.9207612417486</v>
      </c>
      <c r="O48" s="85" t="s">
        <v>226</v>
      </c>
    </row>
    <row r="49" spans="1:17" x14ac:dyDescent="0.35">
      <c r="A49" s="1" t="s">
        <v>179</v>
      </c>
      <c r="B49" s="9">
        <v>2971</v>
      </c>
      <c r="C49" s="9">
        <v>3894</v>
      </c>
      <c r="D49" s="9">
        <v>4242</v>
      </c>
      <c r="E49" s="9">
        <v>3850</v>
      </c>
      <c r="F49" s="9">
        <v>4093</v>
      </c>
      <c r="G49" s="9">
        <v>1948</v>
      </c>
      <c r="H49" s="9">
        <v>5746</v>
      </c>
      <c r="I49" s="9">
        <v>5625</v>
      </c>
      <c r="J49" s="9">
        <f ca="1">J46-J48</f>
        <v>7222.9586749540013</v>
      </c>
      <c r="K49" s="9">
        <f t="shared" ref="K49:N49" ca="1" si="34">K46-K48</f>
        <v>8515.8117302201372</v>
      </c>
      <c r="L49" s="9">
        <f t="shared" ca="1" si="34"/>
        <v>10018.293318388311</v>
      </c>
      <c r="M49" s="9">
        <f t="shared" ca="1" si="34"/>
        <v>11768.229720133622</v>
      </c>
      <c r="N49" s="9">
        <f t="shared" ca="1" si="34"/>
        <v>13801.187475822375</v>
      </c>
    </row>
    <row r="50" spans="1:17" x14ac:dyDescent="0.35">
      <c r="A50" t="s">
        <v>180</v>
      </c>
      <c r="B50" s="3">
        <v>53</v>
      </c>
      <c r="C50" s="3">
        <v>70</v>
      </c>
      <c r="D50" s="3">
        <v>98</v>
      </c>
      <c r="E50" s="3">
        <v>125</v>
      </c>
      <c r="F50" s="3">
        <v>153</v>
      </c>
      <c r="G50" s="3">
        <v>140</v>
      </c>
      <c r="H50" s="3">
        <v>293</v>
      </c>
      <c r="I50" s="3">
        <v>290</v>
      </c>
      <c r="J50" s="3">
        <f ca="1">$Q$50*J21</f>
        <v>1775.737403069329</v>
      </c>
      <c r="K50" s="3">
        <f t="shared" ref="K50:N50" ca="1" si="35">$Q$50*K21</f>
        <v>2687.1568163369639</v>
      </c>
      <c r="L50" s="3">
        <f t="shared" ca="1" si="35"/>
        <v>3789.3332018968163</v>
      </c>
      <c r="M50" s="3">
        <f t="shared" ca="1" si="35"/>
        <v>5136.7223254310402</v>
      </c>
      <c r="N50" s="3">
        <f t="shared" ca="1" si="35"/>
        <v>6723.5397898630408</v>
      </c>
      <c r="P50" t="s">
        <v>222</v>
      </c>
      <c r="Q50">
        <f>AVERAGE(E71:I71)</f>
        <v>0.11400721440389336</v>
      </c>
    </row>
    <row r="51" spans="1:17" x14ac:dyDescent="0.35">
      <c r="A51" t="s">
        <v>181</v>
      </c>
      <c r="B51" s="3">
        <v>2922</v>
      </c>
      <c r="C51" s="3">
        <v>-324</v>
      </c>
      <c r="D51" s="3">
        <v>-796</v>
      </c>
      <c r="E51" s="3">
        <v>204</v>
      </c>
      <c r="F51" s="3">
        <v>-802</v>
      </c>
      <c r="G51" s="3">
        <v>-586</v>
      </c>
      <c r="H51" s="3">
        <v>-613</v>
      </c>
      <c r="I51" s="3">
        <v>-1248</v>
      </c>
      <c r="J51" s="3">
        <f>I23-J23</f>
        <v>-338.82971999999972</v>
      </c>
      <c r="K51" s="3">
        <f t="shared" ref="K51:N51" si="36">J23-K23</f>
        <v>-1086.9017998800045</v>
      </c>
      <c r="L51" s="3">
        <f t="shared" si="36"/>
        <v>-1234.1825475626356</v>
      </c>
      <c r="M51" s="3">
        <f t="shared" si="36"/>
        <v>-1404.5928544371945</v>
      </c>
      <c r="N51" s="3">
        <f t="shared" si="36"/>
        <v>-1602.1160678793058</v>
      </c>
    </row>
    <row r="52" spans="1:17" x14ac:dyDescent="0.35">
      <c r="A52" t="s">
        <v>135</v>
      </c>
      <c r="B52" s="3">
        <v>-1113</v>
      </c>
      <c r="C52" s="3">
        <v>-1143</v>
      </c>
      <c r="D52" s="3">
        <v>-1105</v>
      </c>
      <c r="E52" s="3">
        <v>-1028</v>
      </c>
      <c r="F52" s="3">
        <v>-1119</v>
      </c>
      <c r="G52" s="3">
        <v>-1086</v>
      </c>
      <c r="H52" s="3">
        <v>-695</v>
      </c>
      <c r="I52" s="3">
        <v>-758</v>
      </c>
      <c r="J52" s="3">
        <f>-'Segmental forecast'!J14</f>
        <v>-835.52716152059941</v>
      </c>
      <c r="K52" s="3">
        <f>-'Segmental forecast'!K14</f>
        <v>-922.43949920876969</v>
      </c>
      <c r="L52" s="3">
        <f>-'Segmental forecast'!L14</f>
        <v>-1020.0455310952527</v>
      </c>
      <c r="M52" s="3">
        <f>-'Segmental forecast'!M14</f>
        <v>-1129.8581255644065</v>
      </c>
      <c r="N52" s="3">
        <f>-'Segmental forecast'!N14</f>
        <v>-1253.6293322736576</v>
      </c>
    </row>
    <row r="53" spans="1:17" x14ac:dyDescent="0.35">
      <c r="A53" s="1" t="s">
        <v>182</v>
      </c>
      <c r="B53" s="9">
        <v>5333</v>
      </c>
      <c r="C53" s="9">
        <v>3006</v>
      </c>
      <c r="D53" s="9">
        <v>2949</v>
      </c>
      <c r="E53" s="9">
        <v>3648</v>
      </c>
      <c r="F53" s="9">
        <v>2724</v>
      </c>
      <c r="G53" s="9">
        <v>857</v>
      </c>
      <c r="H53" s="9">
        <v>4889</v>
      </c>
      <c r="I53" s="9">
        <v>4046</v>
      </c>
      <c r="J53" s="9">
        <f ca="1">J47+J49+J51+J52-J50</f>
        <v>5055.3183553534764</v>
      </c>
      <c r="K53" s="9">
        <f t="shared" ref="K53:N53" ca="1" si="37">K47+K49+K51+K52-K50</f>
        <v>4674.3942569799274</v>
      </c>
      <c r="L53" s="9">
        <f t="shared" ca="1" si="37"/>
        <v>4910.5341067018962</v>
      </c>
      <c r="M53" s="9">
        <f t="shared" ca="1" si="37"/>
        <v>5122.7323573277981</v>
      </c>
      <c r="N53" s="9">
        <f t="shared" ca="1" si="37"/>
        <v>5347.8201753582098</v>
      </c>
    </row>
    <row r="54" spans="1:17" x14ac:dyDescent="0.35">
      <c r="A54" t="s">
        <v>183</v>
      </c>
      <c r="B54" s="3">
        <v>-1819</v>
      </c>
      <c r="C54" s="3">
        <v>-1123</v>
      </c>
      <c r="D54" s="3">
        <v>-306</v>
      </c>
      <c r="E54" s="3">
        <v>154</v>
      </c>
      <c r="F54" s="3">
        <v>1907</v>
      </c>
      <c r="G54" s="3">
        <v>402</v>
      </c>
      <c r="H54" s="3">
        <v>780</v>
      </c>
      <c r="I54" s="3">
        <v>94</v>
      </c>
      <c r="J54" s="3">
        <f>I54</f>
        <v>94</v>
      </c>
      <c r="K54" s="3">
        <f t="shared" ref="K54:N54" si="38">J54</f>
        <v>94</v>
      </c>
      <c r="L54" s="3">
        <f t="shared" si="38"/>
        <v>94</v>
      </c>
      <c r="M54" s="3">
        <f t="shared" si="38"/>
        <v>94</v>
      </c>
      <c r="N54" s="3">
        <f t="shared" si="38"/>
        <v>94</v>
      </c>
    </row>
    <row r="55" spans="1:17" x14ac:dyDescent="0.35">
      <c r="A55" s="26" t="s">
        <v>184</v>
      </c>
      <c r="B55" s="25">
        <v>4680</v>
      </c>
      <c r="C55" s="25">
        <v>3096</v>
      </c>
      <c r="D55" s="25">
        <v>3846</v>
      </c>
      <c r="E55" s="25">
        <v>4955</v>
      </c>
      <c r="F55" s="25">
        <v>5903</v>
      </c>
      <c r="G55" s="25">
        <v>2485</v>
      </c>
      <c r="H55" s="25">
        <v>6657</v>
      </c>
      <c r="I55" s="25">
        <v>5188</v>
      </c>
      <c r="J55" s="25">
        <f ca="1">J47+J49+J51+J54</f>
        <v>7760.5829199434047</v>
      </c>
      <c r="K55" s="25">
        <f t="shared" ref="K55:N55" ca="1" si="39">K47+K49+K51+K54</f>
        <v>8377.9905725256613</v>
      </c>
      <c r="L55" s="25">
        <f t="shared" ca="1" si="39"/>
        <v>9813.912839693965</v>
      </c>
      <c r="M55" s="25">
        <f t="shared" ca="1" si="39"/>
        <v>11483.312808323244</v>
      </c>
      <c r="N55" s="25">
        <f t="shared" ca="1" si="39"/>
        <v>13418.989297494909</v>
      </c>
    </row>
    <row r="56" spans="1:17" x14ac:dyDescent="0.35">
      <c r="A56" t="s">
        <v>185</v>
      </c>
      <c r="B56" s="3"/>
      <c r="C56" s="3"/>
      <c r="D56" s="3"/>
      <c r="E56" s="3"/>
      <c r="F56" s="3"/>
      <c r="G56" s="3"/>
      <c r="H56" s="3"/>
      <c r="I56" s="3"/>
      <c r="J56" s="3"/>
      <c r="K56" s="3"/>
      <c r="L56" s="3"/>
      <c r="M56" s="3"/>
      <c r="N56" s="3"/>
    </row>
    <row r="57" spans="1:17" x14ac:dyDescent="0.35">
      <c r="A57" t="s">
        <v>186</v>
      </c>
      <c r="B57" s="3">
        <v>938</v>
      </c>
      <c r="C57" s="3">
        <v>109</v>
      </c>
      <c r="D57" s="3">
        <v>97</v>
      </c>
      <c r="E57" s="3">
        <v>1304</v>
      </c>
      <c r="F57" s="3">
        <v>855</v>
      </c>
      <c r="G57" s="3">
        <v>58</v>
      </c>
      <c r="H57" s="3">
        <v>-3105</v>
      </c>
      <c r="I57" s="3">
        <v>-766</v>
      </c>
      <c r="J57" s="3">
        <f>I57</f>
        <v>-766</v>
      </c>
      <c r="K57" s="3">
        <f t="shared" ref="K57:N57" si="40">J57</f>
        <v>-766</v>
      </c>
      <c r="L57" s="3">
        <f t="shared" si="40"/>
        <v>-766</v>
      </c>
      <c r="M57" s="3">
        <f t="shared" si="40"/>
        <v>-766</v>
      </c>
      <c r="N57" s="3">
        <f t="shared" si="40"/>
        <v>-766</v>
      </c>
    </row>
    <row r="58" spans="1:17" x14ac:dyDescent="0.35">
      <c r="A58" s="26" t="s">
        <v>187</v>
      </c>
      <c r="B58" s="25">
        <v>-175</v>
      </c>
      <c r="C58" s="25">
        <v>-1034</v>
      </c>
      <c r="D58" s="25">
        <v>-1008</v>
      </c>
      <c r="E58" s="25">
        <v>276</v>
      </c>
      <c r="F58" s="25">
        <v>-264</v>
      </c>
      <c r="G58" s="25">
        <v>-1028</v>
      </c>
      <c r="H58" s="25">
        <v>-3800</v>
      </c>
      <c r="I58" s="25">
        <v>-1524</v>
      </c>
      <c r="J58" s="25">
        <f>J57+J56+J52</f>
        <v>-1601.5271615205993</v>
      </c>
      <c r="K58" s="25">
        <f t="shared" ref="K58:N58" si="41">K57+K56+K52</f>
        <v>-1688.4394992087696</v>
      </c>
      <c r="L58" s="25">
        <f t="shared" si="41"/>
        <v>-1786.0455310952527</v>
      </c>
      <c r="M58" s="25">
        <f t="shared" si="41"/>
        <v>-1895.8581255644065</v>
      </c>
      <c r="N58" s="25">
        <f t="shared" si="41"/>
        <v>-2019.6293322736576</v>
      </c>
    </row>
    <row r="59" spans="1:17" x14ac:dyDescent="0.35">
      <c r="A59" t="s">
        <v>188</v>
      </c>
      <c r="B59" s="3">
        <v>-1802</v>
      </c>
      <c r="C59" s="3">
        <v>-2450</v>
      </c>
      <c r="D59" s="3">
        <v>-2734</v>
      </c>
      <c r="E59" s="3">
        <v>-3521</v>
      </c>
      <c r="F59" s="3">
        <v>-3586</v>
      </c>
      <c r="G59" s="3">
        <v>-2182</v>
      </c>
      <c r="H59" s="3">
        <v>564</v>
      </c>
      <c r="I59" s="3">
        <v>-2863</v>
      </c>
      <c r="J59" s="3">
        <f>Q60</f>
        <v>-2317.6</v>
      </c>
      <c r="K59" s="3">
        <f t="shared" ref="K59:N59" si="42">J59</f>
        <v>-2317.6</v>
      </c>
      <c r="L59" s="3">
        <f t="shared" si="42"/>
        <v>-2317.6</v>
      </c>
      <c r="M59" s="3">
        <f t="shared" si="42"/>
        <v>-2317.6</v>
      </c>
      <c r="N59" s="3">
        <f t="shared" si="42"/>
        <v>-2317.6</v>
      </c>
      <c r="O59" s="85" t="s">
        <v>228</v>
      </c>
    </row>
    <row r="60" spans="1:17" x14ac:dyDescent="0.35">
      <c r="A60" s="51" t="s">
        <v>129</v>
      </c>
      <c r="B60" s="52"/>
      <c r="C60" s="52">
        <v>0.35960044395116531</v>
      </c>
      <c r="D60" s="52">
        <v>0.11591836734693883</v>
      </c>
      <c r="E60" s="52">
        <v>0.28785662033650339</v>
      </c>
      <c r="F60" s="52">
        <v>1.8460664583924924E-2</v>
      </c>
      <c r="G60" s="52">
        <v>-0.39152258784160621</v>
      </c>
      <c r="H60" s="52">
        <v>-1.2584784601283228</v>
      </c>
      <c r="I60" s="52">
        <v>-6.0762411347517729</v>
      </c>
      <c r="J60" s="52">
        <f>J59/I59-1</f>
        <v>-0.19049947607404827</v>
      </c>
      <c r="K60" s="52">
        <f t="shared" ref="K60:N60" si="43">K59/J59-1</f>
        <v>0</v>
      </c>
      <c r="L60" s="52">
        <f t="shared" si="43"/>
        <v>0</v>
      </c>
      <c r="M60" s="52">
        <f t="shared" si="43"/>
        <v>0</v>
      </c>
      <c r="N60" s="52">
        <f t="shared" si="43"/>
        <v>0</v>
      </c>
      <c r="O60" s="85" t="s">
        <v>227</v>
      </c>
      <c r="P60" t="s">
        <v>233</v>
      </c>
      <c r="Q60" s="58">
        <f>AVERAGE(E59:I59)</f>
        <v>-2317.6</v>
      </c>
    </row>
    <row r="61" spans="1:17" x14ac:dyDescent="0.35">
      <c r="A61" t="s">
        <v>189</v>
      </c>
      <c r="B61" s="3">
        <v>-899</v>
      </c>
      <c r="C61" s="3">
        <v>-1022</v>
      </c>
      <c r="D61" s="3">
        <v>-1133</v>
      </c>
      <c r="E61" s="3">
        <v>-1243</v>
      </c>
      <c r="F61" s="3">
        <v>-1332</v>
      </c>
      <c r="G61" s="3">
        <v>-1452</v>
      </c>
      <c r="H61" s="3">
        <v>-1638</v>
      </c>
      <c r="I61" s="3">
        <v>-1837</v>
      </c>
      <c r="J61" s="3">
        <f ca="1">J15*J17</f>
        <v>1410.8303094181301</v>
      </c>
      <c r="K61" s="3">
        <f t="shared" ref="K61:N61" ca="1" si="44">K15*K17</f>
        <v>1509.621622695742</v>
      </c>
      <c r="L61" s="3">
        <f t="shared" ca="1" si="44"/>
        <v>1613.300670171297</v>
      </c>
      <c r="M61" s="3">
        <f t="shared" ca="1" si="44"/>
        <v>1717.560415227988</v>
      </c>
      <c r="N61" s="3">
        <f t="shared" ca="1" si="44"/>
        <v>1833.1107506634878</v>
      </c>
      <c r="O61" s="85" t="s">
        <v>229</v>
      </c>
    </row>
    <row r="62" spans="1:17" x14ac:dyDescent="0.35">
      <c r="A62" t="s">
        <v>190</v>
      </c>
      <c r="B62" s="3">
        <v>-89</v>
      </c>
      <c r="C62" s="3">
        <v>801</v>
      </c>
      <c r="D62" s="3">
        <v>1809</v>
      </c>
      <c r="E62" s="3">
        <v>13</v>
      </c>
      <c r="F62" s="3">
        <v>-325</v>
      </c>
      <c r="G62" s="3">
        <v>6183</v>
      </c>
      <c r="H62" s="3">
        <v>-249</v>
      </c>
      <c r="I62" s="3">
        <v>15</v>
      </c>
      <c r="J62" s="3">
        <f>J36+J33-I36</f>
        <v>1749.372124968022</v>
      </c>
      <c r="K62" s="3">
        <f>K36+K33-J36</f>
        <v>2112.8285182714808</v>
      </c>
      <c r="L62" s="3">
        <f t="shared" ref="L62:N62" si="45">L36+L33-K36</f>
        <v>2344.0341227529061</v>
      </c>
      <c r="M62" s="3">
        <f t="shared" si="45"/>
        <v>2831.0398180400553</v>
      </c>
      <c r="N62" s="3">
        <f t="shared" si="45"/>
        <v>3003.6999002749471</v>
      </c>
      <c r="O62" s="85" t="s">
        <v>230</v>
      </c>
    </row>
    <row r="63" spans="1:17" x14ac:dyDescent="0.35">
      <c r="A63" t="s">
        <v>191</v>
      </c>
      <c r="B63" s="3">
        <v>0</v>
      </c>
      <c r="C63" s="3">
        <v>0</v>
      </c>
      <c r="D63" s="3">
        <v>-90</v>
      </c>
      <c r="E63" s="3">
        <v>-84</v>
      </c>
      <c r="F63" s="3">
        <v>-50</v>
      </c>
      <c r="G63" s="3">
        <v>-58</v>
      </c>
      <c r="H63" s="3">
        <v>-136</v>
      </c>
      <c r="I63" s="3"/>
      <c r="J63" s="3"/>
      <c r="K63" s="3"/>
      <c r="L63" s="3"/>
      <c r="M63" s="3"/>
      <c r="N63" s="3"/>
      <c r="O63" s="85" t="s">
        <v>231</v>
      </c>
    </row>
    <row r="64" spans="1:17" x14ac:dyDescent="0.35">
      <c r="A64" s="26" t="s">
        <v>192</v>
      </c>
      <c r="B64" s="25">
        <v>-2790</v>
      </c>
      <c r="C64" s="25">
        <v>-2671</v>
      </c>
      <c r="D64" s="25">
        <v>-2148</v>
      </c>
      <c r="E64" s="25">
        <v>-4835</v>
      </c>
      <c r="F64" s="25">
        <v>-5293</v>
      </c>
      <c r="G64" s="25">
        <v>2491</v>
      </c>
      <c r="H64" s="25">
        <v>-1459</v>
      </c>
      <c r="I64" s="25">
        <v>-4836</v>
      </c>
      <c r="J64" s="25">
        <f ca="1">J59+J61+J62+J63</f>
        <v>842.60243438615225</v>
      </c>
      <c r="K64" s="25">
        <f t="shared" ref="K64:N64" ca="1" si="46">K59+K61+K62+K63</f>
        <v>1304.8501409672228</v>
      </c>
      <c r="L64" s="25">
        <f t="shared" ca="1" si="46"/>
        <v>1639.7347929242032</v>
      </c>
      <c r="M64" s="25">
        <f t="shared" ca="1" si="46"/>
        <v>2231.0002332680433</v>
      </c>
      <c r="N64" s="25">
        <f t="shared" ca="1" si="46"/>
        <v>2519.2106509384348</v>
      </c>
    </row>
    <row r="65" spans="1:16" x14ac:dyDescent="0.35">
      <c r="A65" t="s">
        <v>193</v>
      </c>
      <c r="B65" s="3">
        <v>-83</v>
      </c>
      <c r="C65" s="3">
        <v>-105</v>
      </c>
      <c r="D65" s="3">
        <v>-20</v>
      </c>
      <c r="E65" s="3">
        <v>45</v>
      </c>
      <c r="F65" s="3">
        <v>-129</v>
      </c>
      <c r="G65" s="3">
        <v>-66</v>
      </c>
      <c r="H65" s="3">
        <v>143</v>
      </c>
      <c r="I65" s="3"/>
      <c r="J65" s="3"/>
      <c r="K65" s="3"/>
      <c r="L65" s="3"/>
      <c r="M65" s="3"/>
      <c r="N65" s="3"/>
      <c r="O65" s="85" t="s">
        <v>231</v>
      </c>
    </row>
    <row r="66" spans="1:16" x14ac:dyDescent="0.35">
      <c r="A66" s="26" t="s">
        <v>194</v>
      </c>
      <c r="B66" s="25">
        <v>1632</v>
      </c>
      <c r="C66" s="25">
        <v>-714</v>
      </c>
      <c r="D66" s="25">
        <v>670</v>
      </c>
      <c r="E66" s="25">
        <v>441</v>
      </c>
      <c r="F66" s="25">
        <v>217</v>
      </c>
      <c r="G66" s="25">
        <v>3882</v>
      </c>
      <c r="H66" s="25">
        <v>1541</v>
      </c>
      <c r="I66" s="25">
        <v>-1315</v>
      </c>
      <c r="J66" s="25">
        <f ca="1">J55+J58+J64+J65</f>
        <v>7001.6581928089581</v>
      </c>
      <c r="K66" s="25">
        <f t="shared" ref="K66:N66" ca="1" si="47">K55+K58+K64+K65</f>
        <v>7994.4012142841148</v>
      </c>
      <c r="L66" s="25">
        <f t="shared" ca="1" si="47"/>
        <v>9667.6021015229162</v>
      </c>
      <c r="M66" s="25">
        <f t="shared" ca="1" si="47"/>
        <v>11818.454916026882</v>
      </c>
      <c r="N66" s="25">
        <f t="shared" ca="1" si="47"/>
        <v>13918.570616159686</v>
      </c>
    </row>
    <row r="67" spans="1:16" x14ac:dyDescent="0.35">
      <c r="A67" t="s">
        <v>195</v>
      </c>
      <c r="B67" s="3">
        <v>2220</v>
      </c>
      <c r="C67" s="3">
        <v>3852</v>
      </c>
      <c r="D67" s="3">
        <v>3138</v>
      </c>
      <c r="E67" s="3">
        <v>3808</v>
      </c>
      <c r="F67" s="3">
        <v>4249</v>
      </c>
      <c r="G67" s="3">
        <v>4466</v>
      </c>
      <c r="H67" s="3">
        <v>8348</v>
      </c>
      <c r="I67" s="3">
        <v>9889</v>
      </c>
      <c r="J67" s="3">
        <f>I68</f>
        <v>8574</v>
      </c>
      <c r="K67" s="3">
        <f t="shared" ref="K67:N67" ca="1" si="48">J68</f>
        <v>15575.658192808958</v>
      </c>
      <c r="L67" s="3">
        <f t="shared" ca="1" si="48"/>
        <v>23570.059407093075</v>
      </c>
      <c r="M67" s="3">
        <f t="shared" ca="1" si="48"/>
        <v>33237.661508615987</v>
      </c>
      <c r="N67" s="3">
        <f t="shared" ca="1" si="48"/>
        <v>45056.116424642867</v>
      </c>
    </row>
    <row r="68" spans="1:16" ht="15" thickBot="1" x14ac:dyDescent="0.4">
      <c r="A68" s="6" t="s">
        <v>196</v>
      </c>
      <c r="B68" s="7">
        <v>3852</v>
      </c>
      <c r="C68" s="7">
        <v>3138</v>
      </c>
      <c r="D68" s="7">
        <v>3808</v>
      </c>
      <c r="E68" s="7">
        <v>4249</v>
      </c>
      <c r="F68" s="7">
        <v>4466</v>
      </c>
      <c r="G68" s="7">
        <v>8348</v>
      </c>
      <c r="H68" s="7">
        <v>9889</v>
      </c>
      <c r="I68" s="7">
        <v>8574</v>
      </c>
      <c r="J68" s="7">
        <f ca="1">J67+J66</f>
        <v>15575.658192808958</v>
      </c>
      <c r="K68" s="7">
        <f t="shared" ref="K68:N68" ca="1" si="49">K67+K66</f>
        <v>23570.059407093075</v>
      </c>
      <c r="L68" s="7">
        <f t="shared" ca="1" si="49"/>
        <v>33237.661508615987</v>
      </c>
      <c r="M68" s="7">
        <f t="shared" ca="1" si="49"/>
        <v>45056.116424642867</v>
      </c>
      <c r="N68" s="7">
        <f t="shared" ca="1" si="49"/>
        <v>58974.687040802557</v>
      </c>
    </row>
    <row r="69" spans="1:16" ht="15" thickTop="1" x14ac:dyDescent="0.35">
      <c r="A69" s="57" t="s">
        <v>176</v>
      </c>
      <c r="B69" s="39">
        <v>-2773</v>
      </c>
      <c r="C69" s="39">
        <v>-1128</v>
      </c>
      <c r="D69" s="39">
        <v>-337</v>
      </c>
      <c r="E69" s="39">
        <v>-781</v>
      </c>
      <c r="F69" s="39">
        <v>-1002</v>
      </c>
      <c r="G69" s="39">
        <v>1058</v>
      </c>
      <c r="H69" s="39">
        <v>-476</v>
      </c>
      <c r="I69" s="39">
        <v>346</v>
      </c>
      <c r="J69" s="39">
        <f ca="1">J36-J68</f>
        <v>-5406.2860678409361</v>
      </c>
      <c r="K69" s="39">
        <f t="shared" ref="K69:N69" ca="1" si="50">K36-K68</f>
        <v>-11287.858763853572</v>
      </c>
      <c r="L69" s="39">
        <f t="shared" ca="1" si="50"/>
        <v>-19611.426742623578</v>
      </c>
      <c r="M69" s="39">
        <f t="shared" ca="1" si="50"/>
        <v>-28598.841840610403</v>
      </c>
      <c r="N69" s="39">
        <f t="shared" ca="1" si="50"/>
        <v>-41513.712556495142</v>
      </c>
    </row>
    <row r="70" spans="1:16" x14ac:dyDescent="0.35">
      <c r="A70" s="1" t="s">
        <v>197</v>
      </c>
      <c r="B70" s="46">
        <v>-2714</v>
      </c>
      <c r="C70" s="46">
        <v>-1256</v>
      </c>
      <c r="D70" s="46">
        <v>-660</v>
      </c>
      <c r="E70" s="46">
        <v>502</v>
      </c>
      <c r="F70" s="46">
        <v>1413</v>
      </c>
      <c r="G70" s="46">
        <v>2867</v>
      </c>
      <c r="H70" s="46">
        <v>-1227</v>
      </c>
      <c r="I70" s="46">
        <v>-719</v>
      </c>
      <c r="J70" s="46" t="s">
        <v>223</v>
      </c>
      <c r="K70" s="46" t="s">
        <v>223</v>
      </c>
      <c r="L70" s="46" t="s">
        <v>223</v>
      </c>
      <c r="M70" s="46" t="s">
        <v>223</v>
      </c>
      <c r="N70" s="46" t="s">
        <v>223</v>
      </c>
    </row>
    <row r="71" spans="1:16" x14ac:dyDescent="0.35">
      <c r="E71">
        <f>E70/E21</f>
        <v>0.11814544598729113</v>
      </c>
      <c r="F71">
        <f t="shared" ref="F71:I71" si="51">F70/F21</f>
        <v>0.31639050604567848</v>
      </c>
      <c r="G71">
        <f t="shared" si="51"/>
        <v>0.34343555342597032</v>
      </c>
      <c r="H71">
        <f t="shared" si="51"/>
        <v>-0.12407725755890384</v>
      </c>
      <c r="I71">
        <f t="shared" si="51"/>
        <v>-8.3858175880569166E-2</v>
      </c>
      <c r="P71">
        <f>AVERAGE(E71:I71)</f>
        <v>0.11400721440389336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Historicals</vt:lpstr>
      <vt:lpstr>Segmental forecast</vt:lpstr>
      <vt:lpstr>Sheet1</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2023-11-23T05:53:26Z</dcterms:modified>
</cp:coreProperties>
</file>