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8_{40B1D643-E270-E54D-841B-15B8556A8DD6}" xr6:coauthVersionLast="47" xr6:coauthVersionMax="47" xr10:uidLastSave="{00000000-0000-0000-0000-000000000000}"/>
  <bookViews>
    <workbookView xWindow="-20240" yWindow="-8080" windowWidth="19900" windowHeight="172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0" i="1" l="1"/>
  <c r="B168" i="1"/>
  <c r="B159" i="1"/>
  <c r="B157" i="1"/>
  <c r="B161" i="1" l="1"/>
  <c r="C148" i="1"/>
  <c r="C146" i="1"/>
  <c r="B148" i="1"/>
  <c r="B146" i="1"/>
  <c r="F161" i="1"/>
  <c r="G161" i="1"/>
  <c r="F150" i="1"/>
  <c r="F153" i="1" s="1"/>
  <c r="G150" i="1"/>
  <c r="G153" i="1"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E161" i="1"/>
  <c r="D161" i="1"/>
  <c r="C161" i="1"/>
  <c r="C164" i="1" s="1"/>
  <c r="C165" i="1" s="1"/>
  <c r="I150" i="1"/>
  <c r="I153" i="1" s="1"/>
  <c r="I154" i="1" s="1"/>
  <c r="H150" i="1"/>
  <c r="H153" i="1" s="1"/>
  <c r="H154" i="1" s="1"/>
  <c r="E150" i="1"/>
  <c r="E153" i="1" s="1"/>
  <c r="E154" i="1" s="1"/>
  <c r="D150" i="1"/>
  <c r="D153" i="1" s="1"/>
  <c r="D154" i="1" s="1"/>
  <c r="I139" i="1"/>
  <c r="I142" i="1" s="1"/>
  <c r="H139" i="1"/>
  <c r="H142" i="1" s="1"/>
  <c r="G139" i="1"/>
  <c r="G142" i="1" s="1"/>
  <c r="F139" i="1"/>
  <c r="F142" i="1" s="1"/>
  <c r="E139" i="1"/>
  <c r="E142" i="1" s="1"/>
  <c r="D137" i="1"/>
  <c r="C137" i="1"/>
  <c r="B137" i="1"/>
  <c r="D135" i="1"/>
  <c r="C135" i="1"/>
  <c r="B135" i="1"/>
  <c r="D126" i="1"/>
  <c r="C126" i="1"/>
  <c r="B126" i="1"/>
  <c r="D125" i="1"/>
  <c r="C125" i="1"/>
  <c r="B125" i="1"/>
  <c r="D124" i="1"/>
  <c r="C124" i="1"/>
  <c r="B124" i="1"/>
  <c r="I123" i="1"/>
  <c r="H123" i="1"/>
  <c r="G123" i="1"/>
  <c r="F123" i="1"/>
  <c r="E123" i="1"/>
  <c r="I119" i="1"/>
  <c r="H119" i="1"/>
  <c r="G119" i="1"/>
  <c r="F119" i="1"/>
  <c r="E119" i="1"/>
  <c r="D119" i="1"/>
  <c r="C119" i="1"/>
  <c r="B119" i="1"/>
  <c r="D118" i="1"/>
  <c r="C118" i="1"/>
  <c r="B118" i="1"/>
  <c r="D117" i="1"/>
  <c r="C117" i="1"/>
  <c r="B117" i="1"/>
  <c r="D116" i="1"/>
  <c r="C116" i="1"/>
  <c r="B116" i="1"/>
  <c r="I115" i="1"/>
  <c r="H115" i="1"/>
  <c r="G115" i="1"/>
  <c r="F115" i="1"/>
  <c r="E115" i="1"/>
  <c r="I111" i="1"/>
  <c r="H111" i="1"/>
  <c r="G111" i="1"/>
  <c r="F111" i="1"/>
  <c r="E111" i="1"/>
  <c r="D111" i="1"/>
  <c r="C111" i="1"/>
  <c r="B111" i="1"/>
  <c r="I96" i="1"/>
  <c r="H96" i="1"/>
  <c r="G96" i="1"/>
  <c r="F96" i="1"/>
  <c r="E96" i="1"/>
  <c r="D96" i="1"/>
  <c r="C96" i="1"/>
  <c r="B96" i="1"/>
  <c r="I85" i="1"/>
  <c r="H85" i="1"/>
  <c r="G85" i="1"/>
  <c r="F85" i="1"/>
  <c r="E85" i="1"/>
  <c r="D85" i="1"/>
  <c r="C85" i="1"/>
  <c r="B85" i="1"/>
  <c r="G76" i="1"/>
  <c r="F76" i="1"/>
  <c r="E76" i="1"/>
  <c r="D76" i="1"/>
  <c r="C76" i="1"/>
  <c r="B76"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29" i="1"/>
  <c r="B30" i="1" s="1"/>
  <c r="B36" i="1" s="1"/>
  <c r="I7" i="1"/>
  <c r="H7" i="1"/>
  <c r="G7" i="1"/>
  <c r="F7" i="1"/>
  <c r="E7" i="1"/>
  <c r="D7" i="1"/>
  <c r="C7" i="1"/>
  <c r="B7" i="1"/>
  <c r="I4" i="1"/>
  <c r="I10" i="1" s="1"/>
  <c r="I12" i="1" s="1"/>
  <c r="H4" i="1"/>
  <c r="H10" i="1" s="1"/>
  <c r="H12" i="1" s="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H1" i="1"/>
  <c r="G1" i="1" s="1"/>
  <c r="F1" i="1" s="1"/>
  <c r="E1" i="1" s="1"/>
  <c r="D1" i="1" s="1"/>
  <c r="C1" i="1" s="1"/>
  <c r="B1" i="1" s="1"/>
  <c r="D98" i="1" l="1"/>
  <c r="D100" i="1" s="1"/>
  <c r="D101" i="1" s="1"/>
  <c r="C150" i="1"/>
  <c r="C153" i="1" s="1"/>
  <c r="C154" i="1" s="1"/>
  <c r="B150" i="1"/>
  <c r="B153" i="1" s="1"/>
  <c r="B154" i="1" s="1"/>
  <c r="B115" i="1"/>
  <c r="B139" i="1"/>
  <c r="B142" i="1" s="1"/>
  <c r="B143" i="1" s="1"/>
  <c r="H128" i="1"/>
  <c r="H131" i="1" s="1"/>
  <c r="H132" i="1" s="1"/>
  <c r="D59" i="1"/>
  <c r="C139" i="1"/>
  <c r="C142" i="1" s="1"/>
  <c r="C143" i="1" s="1"/>
  <c r="C98" i="1"/>
  <c r="C100" i="1" s="1"/>
  <c r="C101" i="1" s="1"/>
  <c r="G98" i="1"/>
  <c r="G100" i="1" s="1"/>
  <c r="G101" i="1" s="1"/>
  <c r="E128" i="1"/>
  <c r="E131" i="1" s="1"/>
  <c r="E132" i="1" s="1"/>
  <c r="I128" i="1"/>
  <c r="I131" i="1" s="1"/>
  <c r="I132" i="1" s="1"/>
  <c r="B123" i="1"/>
  <c r="C123" i="1"/>
  <c r="F154" i="1"/>
  <c r="G59" i="1"/>
  <c r="G60" i="1" s="1"/>
  <c r="G143" i="1"/>
  <c r="H59" i="1"/>
  <c r="H60" i="1" s="1"/>
  <c r="F128" i="1"/>
  <c r="F131" i="1" s="1"/>
  <c r="F132" i="1" s="1"/>
  <c r="D139" i="1"/>
  <c r="D142" i="1" s="1"/>
  <c r="D143" i="1" s="1"/>
  <c r="H143" i="1"/>
  <c r="E98" i="1"/>
  <c r="E100" i="1" s="1"/>
  <c r="E101" i="1" s="1"/>
  <c r="C59" i="1"/>
  <c r="C60" i="1" s="1"/>
  <c r="E59" i="1"/>
  <c r="E60" i="1" s="1"/>
  <c r="I59" i="1"/>
  <c r="I60" i="1" s="1"/>
  <c r="G128" i="1"/>
  <c r="G131" i="1" s="1"/>
  <c r="G132" i="1" s="1"/>
  <c r="D123" i="1"/>
  <c r="B59" i="1"/>
  <c r="B60" i="1" s="1"/>
  <c r="F59" i="1"/>
  <c r="F60" i="1" s="1"/>
  <c r="B98" i="1"/>
  <c r="B100" i="1" s="1"/>
  <c r="B101" i="1" s="1"/>
  <c r="F98" i="1"/>
  <c r="F100" i="1" s="1"/>
  <c r="F101" i="1" s="1"/>
  <c r="C115" i="1"/>
  <c r="D115" i="1"/>
  <c r="G154" i="1"/>
  <c r="G164" i="1" s="1"/>
  <c r="G165" i="1" s="1"/>
  <c r="F164" i="1"/>
  <c r="F165" i="1" s="1"/>
  <c r="H20" i="1"/>
  <c r="H64" i="1"/>
  <c r="H76" i="1" s="1"/>
  <c r="H98" i="1" s="1"/>
  <c r="H100" i="1" s="1"/>
  <c r="F143" i="1"/>
  <c r="I20" i="1"/>
  <c r="I64" i="1"/>
  <c r="I76" i="1" s="1"/>
  <c r="I98" i="1" s="1"/>
  <c r="D60" i="1"/>
  <c r="E143" i="1"/>
  <c r="I143" i="1"/>
  <c r="B164" i="1"/>
  <c r="B165" i="1" s="1"/>
  <c r="H164" i="1"/>
  <c r="H165" i="1" s="1"/>
  <c r="D164" i="1"/>
  <c r="D165" i="1" s="1"/>
  <c r="E164" i="1"/>
  <c r="E165" i="1" s="1"/>
  <c r="C128" i="1" l="1"/>
  <c r="C131" i="1" s="1"/>
  <c r="C132" i="1" s="1"/>
  <c r="D128" i="1"/>
  <c r="D131" i="1" s="1"/>
  <c r="D132" i="1" s="1"/>
  <c r="B128" i="1"/>
  <c r="B131" i="1" s="1"/>
  <c r="B132" i="1" s="1"/>
  <c r="I164" i="1"/>
  <c r="I165" i="1" s="1"/>
  <c r="I99" i="1"/>
  <c r="I100" i="1" s="1"/>
  <c r="I101" i="1" s="1"/>
  <c r="H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4114862C-D7C4-FC48-A85C-3E9057BB685E}">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<sst xmlns="http://schemas.openxmlformats.org/spreadsheetml/2006/main" count="233" uniqueCount="143">
  <si>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</si>
  <si>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</si>
  <si>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</si>
  <si>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</si>
  <si>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</si>
  <si>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</si>
  <si>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</si>
  <si>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</si>
  <si>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</si>
  <si>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</si>
  <si>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</si>
  <si>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</si>
  <si>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</si>
  <si>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</si>
  <si>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</si>
  <si>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</si>
  <si>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</si>
  <si>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</si>
  <si>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</si>
  <si>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</si>
  <si>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</si>
  <si>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</si>
  <si>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</si>
  <si>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</si>
  <si>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</si>
  <si>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</si>
  <si>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</si>
  <si>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</si>
  <si>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</si>
  <si>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</si>
  <si>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</si>
  <si>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</si>
  <si>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</si>
  <si>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</si>
  <si>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</si>
  <si>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</si>
  <si>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</si>
  <si>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</si>
  <si>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</si>
  <si>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</si>
  <si>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</si>
  <si>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</si>
  <si>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</si>
  <si>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</si>
  <si>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</si>
  <si>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</si>
  <si>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</si>
  <si>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</si>
  <si>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</si>
  <si>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</si>
  <si>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</si>
  <si>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</si>
  <si>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</si>
  <si>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</si>
  <si>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</si>
  <si>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</si>
  <si>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</si>
  <si>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</si>
  <si>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</si>
  <si>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</si>
  <si>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</si>
  <si>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</si>
  <si>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</si>
  <si>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</si>
  <si>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</si>
  <si>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</si>
  <si>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</si>
  <si>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</si>
  <si>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</si>
  <si>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</si>
  <si>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</si>
  <si>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</si>
  <si>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</si>
  <si>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</si>
  <si>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</si>
  <si>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</si>
  <si>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</si>
  <si>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</si>
  <si>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</si>
  <si>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</si>
  <si>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</si>
  <si>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</si>
  <si>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</si>
  <si>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</si>
  <si>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</si>
  <si>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</si>
  <si>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</si>
  <si>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</si>
  <si>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</si>
  <si>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</si>
  <si>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</si>
  <si>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</si>
  <si>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</si>
  <si>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</si>
  <si>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</si>
  <si>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</si>
  <si>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</si>
  <si>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</si>
  <si>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</si>
  <si>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</si>
  <si>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</si>
  <si>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</si>
  <si>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</si>
  <si>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</si>
  <si>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</si>
  <si>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</si>
  <si>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</si>
  <si>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</si>
  <si>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</si>
  <si>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</si>
  <si>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</si>
  <si>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</si>
  <si>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</si>
  <si>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</si>
  <si>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</si>
  <si>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</si>
  <si>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</si>
  <si>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</si>
  <si>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</si>
  <si>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</si>
  <si>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</si>
  <si>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</si>
  <si>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</si>
  <si>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</si>
  <si>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</si>
  <si>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</si>
  <si>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</si>
  <si>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</si>
  <si>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</si>
  <si>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</si>
  <si>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</si>
  <si>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</si>
  <si>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</si>
  <si>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</si>
  <si>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</si>
  <si>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Investement in reverse purchase agreements</t>
  </si>
  <si>
    <t>Disposal of plant, property and equipment</t>
  </si>
  <si>
    <t>Long-term debt payments, including current position</t>
  </si>
  <si>
    <t>Payments on capital lease and other financing obligations</t>
  </si>
  <si>
    <t>Western Europe</t>
  </si>
  <si>
    <t>Central &amp;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</si>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</sst>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
      <sz val="1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6" fontId="0" fillId="0" borderId="0" xfId="1" applyNumberFormat="1" applyFont="1"/>
    <xf numFmtId="166" fontId="10" fillId="0" borderId="3" xfId="2" applyNumberFormat="1" applyFont="1" applyBorder="1"/>
    <xf numFmtId="0" fontId="13" fillId="0" borderId="0" xfId="0" applyFont="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5" workbookViewId="0">
      <selection activeCell="D31" sqref="D31"/>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20"/>
  <sheetViews>
    <sheetView tabSelected="1" zoomScale="120" zoomScaleNormal="120" workbookViewId="0">
      <pane ySplit="1" topLeftCell="A194" activePane="bottomLeft" state="frozen"/>
      <selection pane="bottomLeft" activeCell="B219" sqref="B219"/>
    </sheetView>
  </sheetViews>
  <sheetFormatPr baseColWidth="10" defaultColWidth="8.83203125" defaultRowHeight="15" x14ac:dyDescent="0.2"/>
  <cols>
    <col min="1" max="1" width="50" customWidth="1"/>
    <col min="2" max="7" width="9" bestFit="1" customWidth="1"/>
    <col min="8" max="8" width="10.5" bestFit="1" customWidth="1"/>
    <col min="9" max="9" width="10.6640625" bestFit="1" customWidth="1"/>
    <col min="12" max="12" width="9.332031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+B2-B3</f>
        <v>14067</v>
      </c>
      <c r="C4" s="9">
        <f t="shared" ref="C4:H4" si="1">+C2-C3</f>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1732.5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+ROUND(((E12/E18)-E15),2)</f>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f>389+1968</f>
        <v>2357</v>
      </c>
      <c r="C29" s="3">
        <v>1489</v>
      </c>
      <c r="D29" s="3">
        <v>1150</v>
      </c>
      <c r="E29" s="3">
        <v>1130</v>
      </c>
      <c r="F29" s="3">
        <v>1968</v>
      </c>
      <c r="G29" s="3">
        <v>1653</v>
      </c>
      <c r="H29" s="3">
        <v>1498</v>
      </c>
      <c r="I29" s="3">
        <v>2129</v>
      </c>
    </row>
    <row r="30" spans="1:9" x14ac:dyDescent="0.2">
      <c r="A30" s="4" t="s">
        <v>10</v>
      </c>
      <c r="B30" s="5">
        <f t="shared" ref="B30:I30" si="6">+SUM(B25:B29)</f>
        <v>15976</v>
      </c>
      <c r="C30" s="5">
        <f t="shared" si="6"/>
        <v>15025</v>
      </c>
      <c r="D30" s="5">
        <f t="shared" si="6"/>
        <v>16061</v>
      </c>
      <c r="E30" s="5">
        <f t="shared" si="6"/>
        <v>15134</v>
      </c>
      <c r="F30" s="5">
        <f t="shared" si="6"/>
        <v>16525</v>
      </c>
      <c r="G30" s="5">
        <f t="shared" si="6"/>
        <v>20556</v>
      </c>
      <c r="H30" s="5">
        <f t="shared" si="6"/>
        <v>26291</v>
      </c>
      <c r="I30" s="5">
        <f t="shared" si="6"/>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C32" s="3">
        <v>0</v>
      </c>
      <c r="D32" s="3">
        <v>0</v>
      </c>
      <c r="E32" s="3">
        <v>0</v>
      </c>
      <c r="F32" s="3">
        <v>0</v>
      </c>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2201</v>
      </c>
      <c r="C35" s="3">
        <v>2422</v>
      </c>
      <c r="D35" s="3">
        <v>2787</v>
      </c>
      <c r="E35" s="3">
        <v>2509</v>
      </c>
      <c r="F35" s="3">
        <v>2011</v>
      </c>
      <c r="G35" s="3">
        <v>2326</v>
      </c>
      <c r="H35" s="3">
        <v>2921</v>
      </c>
      <c r="I35" s="3">
        <v>3821</v>
      </c>
    </row>
    <row r="36" spans="1:9" ht="16" thickBot="1" x14ac:dyDescent="0.25">
      <c r="A36" s="6" t="s">
        <v>44</v>
      </c>
      <c r="B36" s="7">
        <f>+SUM(B30:B35)</f>
        <v>21600</v>
      </c>
      <c r="C36" s="7">
        <f>+SUM(C30:C35)</f>
        <v>21379</v>
      </c>
      <c r="D36" s="7">
        <f>+SUM(D30:D35)</f>
        <v>23259</v>
      </c>
      <c r="E36" s="7">
        <f>+SUM(E30:E35)</f>
        <v>22536</v>
      </c>
      <c r="F36" s="7">
        <f t="shared" ref="F36:H36" si="7">+SUM(F30:F35)</f>
        <v>23717</v>
      </c>
      <c r="G36" s="7">
        <f t="shared" si="7"/>
        <v>31342</v>
      </c>
      <c r="H36" s="7">
        <f t="shared" si="7"/>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H45" si="8">+SUM(B39:B44)</f>
        <v>6334</v>
      </c>
      <c r="C45" s="5">
        <f>+SUM(C39:C44)</f>
        <v>5358</v>
      </c>
      <c r="D45" s="5">
        <f>+SUM(D39:D44)</f>
        <v>5474</v>
      </c>
      <c r="E45" s="5">
        <f>+SUM(E39:E44)</f>
        <v>6040</v>
      </c>
      <c r="F45" s="5">
        <f t="shared" si="8"/>
        <v>7866</v>
      </c>
      <c r="G45" s="5">
        <f t="shared" si="8"/>
        <v>8284</v>
      </c>
      <c r="H45" s="5">
        <f t="shared" si="8"/>
        <v>9674</v>
      </c>
      <c r="I45" s="5">
        <f>+SUM(I39:I44)</f>
        <v>10730</v>
      </c>
    </row>
    <row r="46" spans="1:9" x14ac:dyDescent="0.2">
      <c r="A46" s="2" t="s">
        <v>51</v>
      </c>
      <c r="B46" s="3">
        <v>1079</v>
      </c>
      <c r="C46" s="3">
        <v>1993</v>
      </c>
      <c r="D46" s="3">
        <v>3471</v>
      </c>
      <c r="E46" s="3">
        <v>3468</v>
      </c>
      <c r="F46" s="3">
        <v>3464</v>
      </c>
      <c r="G46" s="3">
        <v>9406</v>
      </c>
      <c r="H46" s="3">
        <v>9413</v>
      </c>
      <c r="I46" s="3">
        <v>8920</v>
      </c>
    </row>
    <row r="47" spans="1:9" x14ac:dyDescent="0.2">
      <c r="A47" s="2" t="s">
        <v>52</v>
      </c>
      <c r="B47" s="3">
        <v>1480</v>
      </c>
      <c r="C47" s="3">
        <v>1770</v>
      </c>
      <c r="D47" s="3">
        <v>1907</v>
      </c>
      <c r="E47" s="3">
        <v>3216</v>
      </c>
      <c r="F47" s="3">
        <v>0</v>
      </c>
      <c r="G47" s="3">
        <v>2913</v>
      </c>
      <c r="H47" s="3">
        <v>2931</v>
      </c>
      <c r="I47" s="3">
        <v>2777</v>
      </c>
    </row>
    <row r="48" spans="1:9" x14ac:dyDescent="0.2">
      <c r="A48" s="2" t="s">
        <v>53</v>
      </c>
      <c r="B48" s="3"/>
      <c r="C48" s="3"/>
      <c r="D48" s="3"/>
      <c r="E48" s="3"/>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v>0</v>
      </c>
      <c r="C50" s="3">
        <v>0</v>
      </c>
      <c r="D50" s="3">
        <v>0</v>
      </c>
      <c r="E50" s="3">
        <v>0</v>
      </c>
      <c r="F50" s="3">
        <v>0</v>
      </c>
      <c r="G50" s="3">
        <v>0</v>
      </c>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c r="C53" s="3"/>
      <c r="D53" s="3"/>
      <c r="E53" s="3"/>
      <c r="F53" s="3"/>
      <c r="G53" s="3"/>
      <c r="H53" s="3"/>
      <c r="I53" s="3"/>
    </row>
    <row r="54" spans="1:9" x14ac:dyDescent="0.2">
      <c r="A54" s="17" t="s">
        <v>59</v>
      </c>
      <c r="B54" s="3">
        <v>3</v>
      </c>
      <c r="C54" s="3">
        <v>3</v>
      </c>
      <c r="D54" s="3">
        <v>3</v>
      </c>
      <c r="E54" s="3">
        <v>3</v>
      </c>
      <c r="F54" s="3">
        <v>3</v>
      </c>
      <c r="G54" s="3">
        <v>3</v>
      </c>
      <c r="H54" s="3">
        <v>3</v>
      </c>
      <c r="I54" s="3">
        <v>3</v>
      </c>
    </row>
    <row r="55" spans="1:9" x14ac:dyDescent="0.2">
      <c r="A55" s="17" t="s">
        <v>60</v>
      </c>
      <c r="B55" s="3">
        <v>6773</v>
      </c>
      <c r="C55" s="3">
        <v>7786</v>
      </c>
      <c r="D55" s="3">
        <v>8638</v>
      </c>
      <c r="E55" s="3">
        <v>6384</v>
      </c>
      <c r="F55" s="3">
        <v>7163</v>
      </c>
      <c r="G55" s="3">
        <v>8299</v>
      </c>
      <c r="H55" s="3">
        <v>9965</v>
      </c>
      <c r="I55" s="3">
        <v>11484</v>
      </c>
    </row>
    <row r="56" spans="1:9" x14ac:dyDescent="0.2">
      <c r="A56" s="17" t="s">
        <v>61</v>
      </c>
      <c r="B56" s="3">
        <v>1246</v>
      </c>
      <c r="C56" s="3">
        <v>318</v>
      </c>
      <c r="D56" s="3">
        <v>-213</v>
      </c>
      <c r="E56" s="3">
        <v>-92</v>
      </c>
      <c r="F56" s="3">
        <v>231</v>
      </c>
      <c r="G56" s="3">
        <v>-56</v>
      </c>
      <c r="H56" s="3">
        <v>-380</v>
      </c>
      <c r="I56" s="3">
        <v>318</v>
      </c>
    </row>
    <row r="57" spans="1:9" x14ac:dyDescent="0.2">
      <c r="A57" s="17" t="s">
        <v>62</v>
      </c>
      <c r="B57" s="3">
        <v>4685</v>
      </c>
      <c r="C57" s="3">
        <v>4151</v>
      </c>
      <c r="D57" s="3">
        <v>3979</v>
      </c>
      <c r="E57" s="3">
        <v>3517</v>
      </c>
      <c r="F57" s="3">
        <v>1643</v>
      </c>
      <c r="G57" s="3">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64</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-364</v>
      </c>
      <c r="E75" s="3">
        <v>1515</v>
      </c>
      <c r="F75" s="3">
        <v>1525</v>
      </c>
      <c r="G75" s="3">
        <v>24</v>
      </c>
      <c r="H75" s="3">
        <v>1326</v>
      </c>
      <c r="I75" s="3">
        <v>1365</v>
      </c>
    </row>
    <row r="76" spans="1:9" x14ac:dyDescent="0.2">
      <c r="A76" s="25" t="s">
        <v>76</v>
      </c>
      <c r="B76" s="26">
        <f t="shared" ref="B76:H76" si="12">+SUM(B64:B75)</f>
        <v>4680</v>
      </c>
      <c r="C76" s="26">
        <f t="shared" si="12"/>
        <v>3096</v>
      </c>
      <c r="D76" s="26">
        <f t="shared" si="12"/>
        <v>3640</v>
      </c>
      <c r="E76" s="26">
        <f>+SUM(E64:E75)</f>
        <v>4955</v>
      </c>
      <c r="F76" s="26">
        <f>+SUM(F64:F75)</f>
        <v>5903</v>
      </c>
      <c r="G76" s="26">
        <f>+SUM(G64:G75)</f>
        <v>2485</v>
      </c>
      <c r="H76" s="26">
        <f t="shared" si="12"/>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135</v>
      </c>
      <c r="B81" s="3">
        <v>-150</v>
      </c>
      <c r="C81" s="3">
        <v>150</v>
      </c>
      <c r="D81" s="3">
        <v>0</v>
      </c>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136</v>
      </c>
      <c r="B83" s="3">
        <v>3</v>
      </c>
      <c r="C83" s="3">
        <v>10</v>
      </c>
      <c r="D83" s="3">
        <v>13</v>
      </c>
      <c r="E83" s="3"/>
      <c r="F83" s="3"/>
      <c r="G83" s="3"/>
      <c r="H83" s="3"/>
      <c r="I83" s="3"/>
    </row>
    <row r="84" spans="1:9" x14ac:dyDescent="0.2">
      <c r="A84" s="2" t="s">
        <v>81</v>
      </c>
      <c r="B84" s="3">
        <v>0</v>
      </c>
      <c r="C84" s="3">
        <v>6</v>
      </c>
      <c r="D84" s="3">
        <v>-34</v>
      </c>
      <c r="E84" s="3">
        <v>-22</v>
      </c>
      <c r="F84" s="3">
        <v>5</v>
      </c>
      <c r="G84" s="3">
        <v>31</v>
      </c>
      <c r="H84" s="3">
        <v>171</v>
      </c>
      <c r="I84" s="3">
        <v>-19</v>
      </c>
    </row>
    <row r="85" spans="1:9" x14ac:dyDescent="0.2">
      <c r="A85" s="27" t="s">
        <v>82</v>
      </c>
      <c r="B85" s="26">
        <f t="shared" ref="B85:H85" si="13">+SUM(B78:B84)</f>
        <v>-175</v>
      </c>
      <c r="C85" s="26">
        <f t="shared" si="13"/>
        <v>-1034</v>
      </c>
      <c r="D85" s="26">
        <f t="shared" si="13"/>
        <v>-1008</v>
      </c>
      <c r="E85" s="26">
        <f t="shared" si="13"/>
        <v>276</v>
      </c>
      <c r="F85" s="26">
        <f t="shared" si="13"/>
        <v>-264</v>
      </c>
      <c r="G85" s="26">
        <f t="shared" si="13"/>
        <v>-1028</v>
      </c>
      <c r="H85" s="26">
        <f t="shared" si="13"/>
        <v>-3800</v>
      </c>
      <c r="I85" s="26">
        <f>+SUM(I78:I84)</f>
        <v>-1524</v>
      </c>
    </row>
    <row r="86" spans="1:9" x14ac:dyDescent="0.2">
      <c r="A86" s="1" t="s">
        <v>83</v>
      </c>
      <c r="B86" s="3"/>
      <c r="C86" s="3"/>
      <c r="D86" s="3"/>
      <c r="E86" s="3"/>
      <c r="F86" s="3"/>
      <c r="G86" s="3"/>
      <c r="H86" s="3"/>
      <c r="I86" s="3"/>
    </row>
    <row r="87" spans="1:9" x14ac:dyDescent="0.2">
      <c r="A87" s="2" t="s">
        <v>84</v>
      </c>
      <c r="B87" s="3">
        <v>0</v>
      </c>
      <c r="C87" s="3">
        <v>981</v>
      </c>
      <c r="D87" s="3">
        <v>1482</v>
      </c>
      <c r="E87" s="3">
        <v>0</v>
      </c>
      <c r="F87" s="3">
        <v>0</v>
      </c>
      <c r="G87" s="3">
        <v>6134</v>
      </c>
      <c r="H87" s="3">
        <v>0</v>
      </c>
      <c r="I87" s="3">
        <v>0</v>
      </c>
    </row>
    <row r="88" spans="1:9" x14ac:dyDescent="0.2">
      <c r="A88" s="2" t="s">
        <v>137</v>
      </c>
      <c r="B88" s="3">
        <v>-7</v>
      </c>
      <c r="C88" s="3">
        <v>-106</v>
      </c>
      <c r="D88" s="3">
        <v>-44</v>
      </c>
      <c r="E88" s="3"/>
      <c r="F88" s="3"/>
      <c r="G88" s="3"/>
      <c r="H88" s="3"/>
      <c r="I88" s="3"/>
    </row>
    <row r="89" spans="1:9" x14ac:dyDescent="0.2">
      <c r="A89" s="2" t="s">
        <v>85</v>
      </c>
      <c r="B89" s="3">
        <v>-63</v>
      </c>
      <c r="C89" s="3">
        <v>-67</v>
      </c>
      <c r="D89" s="3">
        <v>327</v>
      </c>
      <c r="E89" s="3">
        <v>13</v>
      </c>
      <c r="F89" s="3">
        <v>-325</v>
      </c>
      <c r="G89" s="3">
        <v>49</v>
      </c>
      <c r="H89" s="3">
        <v>-52</v>
      </c>
      <c r="I89" s="3">
        <v>15</v>
      </c>
    </row>
    <row r="90" spans="1:9" x14ac:dyDescent="0.2">
      <c r="A90" s="2" t="s">
        <v>138</v>
      </c>
      <c r="B90" s="3">
        <v>-19</v>
      </c>
      <c r="C90" s="3">
        <v>-7</v>
      </c>
      <c r="D90" s="3">
        <v>-17</v>
      </c>
      <c r="E90" s="3"/>
      <c r="F90" s="3"/>
      <c r="G90" s="3"/>
      <c r="H90" s="3"/>
      <c r="I90" s="3"/>
    </row>
    <row r="91" spans="1:9" x14ac:dyDescent="0.2">
      <c r="A91" s="2" t="s">
        <v>86</v>
      </c>
      <c r="B91" s="3"/>
      <c r="C91" s="3"/>
      <c r="D91" s="3"/>
      <c r="H91" s="3">
        <v>-197</v>
      </c>
      <c r="I91" s="3">
        <v>0</v>
      </c>
    </row>
    <row r="92" spans="1:9" x14ac:dyDescent="0.2">
      <c r="A92" s="2" t="s">
        <v>87</v>
      </c>
      <c r="B92" s="3">
        <v>514</v>
      </c>
      <c r="C92" s="3">
        <v>507</v>
      </c>
      <c r="D92" s="3">
        <v>489</v>
      </c>
      <c r="E92" s="3">
        <v>733</v>
      </c>
      <c r="F92" s="3">
        <v>700</v>
      </c>
      <c r="G92" s="3">
        <v>885</v>
      </c>
      <c r="H92" s="3">
        <v>1172</v>
      </c>
      <c r="I92" s="3">
        <v>1151</v>
      </c>
    </row>
    <row r="93" spans="1:9" x14ac:dyDescent="0.2">
      <c r="A93" s="2" t="s">
        <v>16</v>
      </c>
      <c r="B93" s="3">
        <v>218</v>
      </c>
      <c r="C93" s="3">
        <v>281</v>
      </c>
      <c r="D93" s="3">
        <v>177</v>
      </c>
      <c r="E93" s="3">
        <v>-4254</v>
      </c>
      <c r="F93" s="3">
        <v>-4286</v>
      </c>
      <c r="G93" s="3">
        <v>-3067</v>
      </c>
      <c r="H93" s="3">
        <v>-608</v>
      </c>
      <c r="I93" s="3">
        <v>-4014</v>
      </c>
    </row>
    <row r="94" spans="1:9" x14ac:dyDescent="0.2">
      <c r="A94" s="2" t="s">
        <v>88</v>
      </c>
      <c r="B94" s="3">
        <v>-2534</v>
      </c>
      <c r="C94" s="3">
        <v>-3238</v>
      </c>
      <c r="D94" s="3">
        <v>-3223</v>
      </c>
      <c r="E94" s="3">
        <v>-1243</v>
      </c>
      <c r="F94" s="3">
        <v>-1332</v>
      </c>
      <c r="G94" s="3">
        <v>-1452</v>
      </c>
      <c r="H94" s="3">
        <v>-1638</v>
      </c>
      <c r="I94" s="3">
        <v>-1837</v>
      </c>
    </row>
    <row r="95" spans="1:9" x14ac:dyDescent="0.2">
      <c r="A95" s="2" t="s">
        <v>89</v>
      </c>
      <c r="B95" s="3">
        <v>-899</v>
      </c>
      <c r="C95" s="3">
        <v>-1022</v>
      </c>
      <c r="D95" s="3">
        <v>-1133</v>
      </c>
      <c r="E95" s="3">
        <v>-84</v>
      </c>
      <c r="F95" s="3">
        <v>-50</v>
      </c>
      <c r="G95" s="3">
        <v>-58</v>
      </c>
      <c r="H95" s="3">
        <v>-136</v>
      </c>
      <c r="I95" s="3">
        <v>-151</v>
      </c>
    </row>
    <row r="96" spans="1:9" x14ac:dyDescent="0.2">
      <c r="A96" s="27" t="s">
        <v>90</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10" s="12" customFormat="1" x14ac:dyDescent="0.2">
      <c r="A97" s="2" t="s">
        <v>91</v>
      </c>
      <c r="B97" s="3">
        <v>-83</v>
      </c>
      <c r="C97" s="3">
        <v>-105</v>
      </c>
      <c r="D97" s="3">
        <v>-20</v>
      </c>
      <c r="E97" s="3">
        <v>45</v>
      </c>
      <c r="F97" s="3">
        <v>-129</v>
      </c>
      <c r="G97" s="3">
        <v>-66</v>
      </c>
      <c r="H97" s="3">
        <v>143</v>
      </c>
      <c r="I97" s="3">
        <v>-143</v>
      </c>
    </row>
    <row r="98" spans="1:10" x14ac:dyDescent="0.2">
      <c r="A98" s="27" t="s">
        <v>92</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10" x14ac:dyDescent="0.2">
      <c r="A99" t="s">
        <v>93</v>
      </c>
      <c r="B99" s="3">
        <v>2220</v>
      </c>
      <c r="C99" s="3">
        <v>3852</v>
      </c>
      <c r="D99" s="3">
        <v>3138</v>
      </c>
      <c r="E99" s="3">
        <v>3808</v>
      </c>
      <c r="F99" s="3">
        <v>4249</v>
      </c>
      <c r="G99" s="3">
        <v>4466</v>
      </c>
      <c r="H99" s="3">
        <v>8348</v>
      </c>
      <c r="I99" s="3">
        <f>+H100</f>
        <v>9889</v>
      </c>
    </row>
    <row r="100" spans="1:10" ht="16" thickBot="1" x14ac:dyDescent="0.25">
      <c r="A100" s="6" t="s">
        <v>94</v>
      </c>
      <c r="B100" s="7">
        <f t="shared" ref="B100:G100" si="16">+B98+B99</f>
        <v>3852</v>
      </c>
      <c r="C100" s="7">
        <f t="shared" si="16"/>
        <v>3138</v>
      </c>
      <c r="D100" s="7">
        <f t="shared" si="16"/>
        <v>3808</v>
      </c>
      <c r="E100" s="7">
        <f t="shared" si="16"/>
        <v>4249</v>
      </c>
      <c r="F100" s="7">
        <f t="shared" si="16"/>
        <v>4466</v>
      </c>
      <c r="G100" s="7">
        <f t="shared" si="16"/>
        <v>8348</v>
      </c>
      <c r="H100" s="7">
        <f>+H98+H99</f>
        <v>9889</v>
      </c>
      <c r="I100" s="7">
        <f>+I98+I99</f>
        <v>8574</v>
      </c>
    </row>
    <row r="101" spans="1:10" ht="16" thickTop="1" x14ac:dyDescent="0.2">
      <c r="A101" s="12" t="s">
        <v>19</v>
      </c>
      <c r="B101" s="13">
        <f t="shared" ref="B101:I101" si="17">+B100-B25</f>
        <v>0</v>
      </c>
      <c r="C101" s="13">
        <f t="shared" si="17"/>
        <v>0</v>
      </c>
      <c r="D101" s="13">
        <f t="shared" si="17"/>
        <v>0</v>
      </c>
      <c r="E101" s="13">
        <f t="shared" si="17"/>
        <v>0</v>
      </c>
      <c r="F101" s="13">
        <f t="shared" si="17"/>
        <v>0</v>
      </c>
      <c r="G101" s="13">
        <f t="shared" si="17"/>
        <v>0</v>
      </c>
      <c r="H101" s="13">
        <f t="shared" si="17"/>
        <v>0</v>
      </c>
      <c r="I101" s="13">
        <f t="shared" si="17"/>
        <v>0</v>
      </c>
    </row>
    <row r="102" spans="1:10" x14ac:dyDescent="0.2">
      <c r="A102" t="s">
        <v>95</v>
      </c>
      <c r="B102" s="3"/>
      <c r="C102" s="3"/>
      <c r="D102" s="3"/>
      <c r="E102" s="3"/>
      <c r="F102" s="3"/>
      <c r="G102" s="3"/>
      <c r="H102" s="3"/>
      <c r="I102" s="3"/>
    </row>
    <row r="103" spans="1:10" x14ac:dyDescent="0.2">
      <c r="A103" s="2" t="s">
        <v>17</v>
      </c>
      <c r="B103" s="3"/>
      <c r="C103" s="3"/>
      <c r="D103" s="3"/>
      <c r="E103" s="3"/>
      <c r="F103" s="3"/>
      <c r="G103" s="3"/>
      <c r="H103" s="3"/>
      <c r="I103" s="3"/>
    </row>
    <row r="104" spans="1:10" x14ac:dyDescent="0.2">
      <c r="A104" s="11" t="s">
        <v>96</v>
      </c>
      <c r="B104" s="3">
        <v>53</v>
      </c>
      <c r="C104" s="3">
        <v>70</v>
      </c>
      <c r="D104" s="3">
        <v>98</v>
      </c>
      <c r="E104" s="3">
        <v>125</v>
      </c>
      <c r="F104" s="3">
        <v>153</v>
      </c>
      <c r="G104" s="3">
        <v>140</v>
      </c>
      <c r="H104" s="3">
        <v>293</v>
      </c>
      <c r="I104" s="3">
        <v>290</v>
      </c>
    </row>
    <row r="105" spans="1:10" x14ac:dyDescent="0.2">
      <c r="A105" s="11" t="s">
        <v>18</v>
      </c>
      <c r="B105" s="3">
        <v>1262</v>
      </c>
      <c r="C105" s="3">
        <v>748</v>
      </c>
      <c r="D105" s="3">
        <v>703</v>
      </c>
      <c r="E105" s="3">
        <v>529</v>
      </c>
      <c r="F105" s="3">
        <v>757</v>
      </c>
      <c r="G105" s="3">
        <v>1028</v>
      </c>
      <c r="H105" s="3">
        <v>1177</v>
      </c>
      <c r="I105" s="3">
        <v>1231</v>
      </c>
    </row>
    <row r="106" spans="1:10" x14ac:dyDescent="0.2">
      <c r="A106" s="11" t="s">
        <v>97</v>
      </c>
      <c r="B106" s="3">
        <v>206</v>
      </c>
      <c r="C106" s="3">
        <v>252</v>
      </c>
      <c r="D106" s="3">
        <v>266</v>
      </c>
      <c r="E106" s="3">
        <v>294</v>
      </c>
      <c r="F106" s="3">
        <v>160</v>
      </c>
      <c r="G106" s="3">
        <v>121</v>
      </c>
      <c r="H106" s="3">
        <v>179</v>
      </c>
      <c r="I106" s="3">
        <v>160</v>
      </c>
    </row>
    <row r="107" spans="1:10" x14ac:dyDescent="0.2">
      <c r="A107" s="11" t="s">
        <v>98</v>
      </c>
      <c r="B107" s="3">
        <v>240</v>
      </c>
      <c r="C107" s="3">
        <v>270</v>
      </c>
      <c r="D107" s="3">
        <v>300</v>
      </c>
      <c r="E107" s="3"/>
      <c r="F107" s="3">
        <v>320</v>
      </c>
      <c r="G107" s="3">
        <v>347</v>
      </c>
      <c r="H107" s="3">
        <v>385</v>
      </c>
      <c r="I107" s="3">
        <v>480</v>
      </c>
      <c r="J107" s="39"/>
    </row>
    <row r="109" spans="1:10" x14ac:dyDescent="0.2">
      <c r="A109" s="14" t="s">
        <v>101</v>
      </c>
      <c r="B109" s="14"/>
      <c r="C109" s="14"/>
      <c r="D109" s="14"/>
      <c r="E109" s="14"/>
      <c r="F109" s="14"/>
      <c r="G109" s="14"/>
      <c r="H109" s="14"/>
      <c r="I109" s="14"/>
    </row>
    <row r="110" spans="1:10" x14ac:dyDescent="0.2">
      <c r="A110" s="28" t="s">
        <v>111</v>
      </c>
      <c r="B110" s="3"/>
      <c r="C110" s="3"/>
      <c r="D110" s="3"/>
      <c r="E110" s="3"/>
      <c r="F110" s="3"/>
      <c r="G110" s="3"/>
      <c r="H110" s="3"/>
      <c r="I110" s="3"/>
    </row>
    <row r="111" spans="1:10" x14ac:dyDescent="0.2">
      <c r="A111" s="2" t="s">
        <v>102</v>
      </c>
      <c r="B111" s="3">
        <f t="shared" ref="B111:H111" si="18">+SUM(B112:B114)</f>
        <v>13740</v>
      </c>
      <c r="C111" s="3">
        <f t="shared" si="18"/>
        <v>14764</v>
      </c>
      <c r="D111" s="3">
        <f t="shared" si="18"/>
        <v>15216</v>
      </c>
      <c r="E111" s="3">
        <f t="shared" si="18"/>
        <v>14855</v>
      </c>
      <c r="F111" s="3">
        <f t="shared" si="18"/>
        <v>15902</v>
      </c>
      <c r="G111" s="3">
        <f t="shared" si="18"/>
        <v>14484</v>
      </c>
      <c r="H111" s="3">
        <f t="shared" si="18"/>
        <v>17179</v>
      </c>
      <c r="I111" s="3">
        <f>+SUM(I112:I114)</f>
        <v>18353</v>
      </c>
    </row>
    <row r="112" spans="1:10" x14ac:dyDescent="0.2">
      <c r="A112" s="11" t="s">
        <v>115</v>
      </c>
      <c r="B112">
        <v>8506</v>
      </c>
      <c r="C112">
        <v>9299</v>
      </c>
      <c r="D112">
        <v>9684</v>
      </c>
      <c r="E112">
        <v>9322</v>
      </c>
      <c r="F112">
        <v>10045</v>
      </c>
      <c r="G112">
        <v>9329</v>
      </c>
      <c r="H112" s="8">
        <v>11644</v>
      </c>
      <c r="I112" s="8">
        <v>12228</v>
      </c>
    </row>
    <row r="113" spans="1:9" x14ac:dyDescent="0.2">
      <c r="A113" s="11" t="s">
        <v>116</v>
      </c>
      <c r="B113">
        <v>4410</v>
      </c>
      <c r="C113">
        <v>4746</v>
      </c>
      <c r="D113">
        <v>4886</v>
      </c>
      <c r="E113">
        <v>4938</v>
      </c>
      <c r="F113">
        <v>5260</v>
      </c>
      <c r="G113">
        <v>4639</v>
      </c>
      <c r="H113" s="8">
        <v>5028</v>
      </c>
      <c r="I113" s="8">
        <v>5492</v>
      </c>
    </row>
    <row r="114" spans="1:9" x14ac:dyDescent="0.2">
      <c r="A114" s="11" t="s">
        <v>117</v>
      </c>
      <c r="B114">
        <v>824</v>
      </c>
      <c r="C114">
        <v>719</v>
      </c>
      <c r="D114">
        <v>646</v>
      </c>
      <c r="E114">
        <v>595</v>
      </c>
      <c r="F114">
        <v>597</v>
      </c>
      <c r="G114">
        <v>516</v>
      </c>
      <c r="H114">
        <v>507</v>
      </c>
      <c r="I114">
        <v>633</v>
      </c>
    </row>
    <row r="115" spans="1:9" x14ac:dyDescent="0.2">
      <c r="A115" s="2" t="s">
        <v>103</v>
      </c>
      <c r="B115" s="3">
        <f t="shared" ref="B115:H115" si="19">+SUM(B116:B118)</f>
        <v>7126</v>
      </c>
      <c r="C115" s="3">
        <f t="shared" si="19"/>
        <v>7315</v>
      </c>
      <c r="D115" s="3">
        <f t="shared" si="19"/>
        <v>7698</v>
      </c>
      <c r="E115" s="3">
        <f t="shared" si="19"/>
        <v>9242</v>
      </c>
      <c r="F115" s="3">
        <f t="shared" si="19"/>
        <v>9812</v>
      </c>
      <c r="G115" s="3">
        <f t="shared" si="19"/>
        <v>9347</v>
      </c>
      <c r="H115" s="3">
        <f t="shared" si="19"/>
        <v>11456</v>
      </c>
      <c r="I115" s="3">
        <f>+SUM(I116:I118)</f>
        <v>12479</v>
      </c>
    </row>
    <row r="116" spans="1:9" x14ac:dyDescent="0.2">
      <c r="A116" s="11" t="s">
        <v>115</v>
      </c>
      <c r="B116">
        <f>3876+827</f>
        <v>4703</v>
      </c>
      <c r="C116">
        <f>3985+882</f>
        <v>4867</v>
      </c>
      <c r="D116">
        <f>4068+927</f>
        <v>4995</v>
      </c>
      <c r="E116">
        <v>5875</v>
      </c>
      <c r="F116">
        <v>6293</v>
      </c>
      <c r="G116">
        <v>5892</v>
      </c>
      <c r="H116" s="8">
        <v>6970</v>
      </c>
      <c r="I116" s="8">
        <v>7388</v>
      </c>
    </row>
    <row r="117" spans="1:9" x14ac:dyDescent="0.2">
      <c r="A117" s="11" t="s">
        <v>116</v>
      </c>
      <c r="B117">
        <f>1552+499</f>
        <v>2051</v>
      </c>
      <c r="C117">
        <f>1628+463</f>
        <v>2091</v>
      </c>
      <c r="D117">
        <f>1868+471</f>
        <v>2339</v>
      </c>
      <c r="E117">
        <v>2940</v>
      </c>
      <c r="F117">
        <v>3087</v>
      </c>
      <c r="G117">
        <v>3053</v>
      </c>
      <c r="H117" s="8">
        <v>3996</v>
      </c>
      <c r="I117" s="8">
        <v>4527</v>
      </c>
    </row>
    <row r="118" spans="1:9" x14ac:dyDescent="0.2">
      <c r="A118" s="11" t="s">
        <v>117</v>
      </c>
      <c r="B118">
        <f>277+95</f>
        <v>372</v>
      </c>
      <c r="C118">
        <f>271+86</f>
        <v>357</v>
      </c>
      <c r="D118">
        <f>275+89</f>
        <v>364</v>
      </c>
      <c r="E118">
        <v>427</v>
      </c>
      <c r="F118">
        <v>432</v>
      </c>
      <c r="G118">
        <v>402</v>
      </c>
      <c r="H118">
        <v>490</v>
      </c>
      <c r="I118">
        <v>564</v>
      </c>
    </row>
    <row r="119" spans="1:9" x14ac:dyDescent="0.2">
      <c r="A119" s="2" t="s">
        <v>104</v>
      </c>
      <c r="B119" s="3">
        <f t="shared" ref="B119:H119" si="20">+SUM(B120:B122)</f>
        <v>3067</v>
      </c>
      <c r="C119" s="3">
        <f t="shared" si="20"/>
        <v>3785</v>
      </c>
      <c r="D119" s="3">
        <f t="shared" si="20"/>
        <v>4237</v>
      </c>
      <c r="E119" s="3">
        <f t="shared" si="20"/>
        <v>5134</v>
      </c>
      <c r="F119" s="3">
        <f t="shared" si="20"/>
        <v>6208</v>
      </c>
      <c r="G119" s="3">
        <f t="shared" si="20"/>
        <v>6679</v>
      </c>
      <c r="H119" s="3">
        <f t="shared" si="20"/>
        <v>8290</v>
      </c>
      <c r="I119" s="3">
        <f>+SUM(I120:I122)</f>
        <v>7547</v>
      </c>
    </row>
    <row r="120" spans="1:9" x14ac:dyDescent="0.2">
      <c r="A120" s="11" t="s">
        <v>115</v>
      </c>
      <c r="B120">
        <v>2016</v>
      </c>
      <c r="C120">
        <v>2599</v>
      </c>
      <c r="D120">
        <v>2920</v>
      </c>
      <c r="E120">
        <v>3496</v>
      </c>
      <c r="F120">
        <v>4262</v>
      </c>
      <c r="G120">
        <v>4635</v>
      </c>
      <c r="H120" s="8">
        <v>5748</v>
      </c>
      <c r="I120" s="8">
        <v>5416</v>
      </c>
    </row>
    <row r="121" spans="1:9" x14ac:dyDescent="0.2">
      <c r="A121" s="11" t="s">
        <v>116</v>
      </c>
      <c r="B121">
        <v>925</v>
      </c>
      <c r="C121">
        <v>1055</v>
      </c>
      <c r="D121">
        <v>1188</v>
      </c>
      <c r="E121">
        <v>1508</v>
      </c>
      <c r="F121">
        <v>1808</v>
      </c>
      <c r="G121">
        <v>1896</v>
      </c>
      <c r="H121" s="8">
        <v>2347</v>
      </c>
      <c r="I121" s="8">
        <v>1938</v>
      </c>
    </row>
    <row r="122" spans="1:9" x14ac:dyDescent="0.2">
      <c r="A122" s="11" t="s">
        <v>117</v>
      </c>
      <c r="B122">
        <v>126</v>
      </c>
      <c r="C122">
        <v>131</v>
      </c>
      <c r="D122">
        <v>129</v>
      </c>
      <c r="E122">
        <v>130</v>
      </c>
      <c r="F122">
        <v>138</v>
      </c>
      <c r="G122">
        <v>148</v>
      </c>
      <c r="H122">
        <v>195</v>
      </c>
      <c r="I122">
        <v>193</v>
      </c>
    </row>
    <row r="123" spans="1:9" x14ac:dyDescent="0.2">
      <c r="A123" s="2" t="s">
        <v>108</v>
      </c>
      <c r="B123" s="3">
        <f t="shared" ref="B123:H123" si="21">+SUM(B124:B126)</f>
        <v>4653</v>
      </c>
      <c r="C123" s="3">
        <f t="shared" si="21"/>
        <v>4570</v>
      </c>
      <c r="D123" s="3">
        <f t="shared" si="21"/>
        <v>5009</v>
      </c>
      <c r="E123" s="3">
        <f t="shared" si="21"/>
        <v>5166</v>
      </c>
      <c r="F123" s="3">
        <f t="shared" si="21"/>
        <v>5254</v>
      </c>
      <c r="G123" s="3">
        <f t="shared" si="21"/>
        <v>5028</v>
      </c>
      <c r="H123" s="3">
        <f t="shared" si="21"/>
        <v>5343</v>
      </c>
      <c r="I123" s="3">
        <f>+SUM(I124:I126)</f>
        <v>5955</v>
      </c>
    </row>
    <row r="124" spans="1:9" x14ac:dyDescent="0.2">
      <c r="A124" s="11" t="s">
        <v>115</v>
      </c>
      <c r="B124">
        <f>452+2641</f>
        <v>3093</v>
      </c>
      <c r="C124">
        <f>570+2536</f>
        <v>3106</v>
      </c>
      <c r="D124">
        <f>666+2816</f>
        <v>3482</v>
      </c>
      <c r="E124">
        <v>3575</v>
      </c>
      <c r="F124">
        <v>3622</v>
      </c>
      <c r="G124">
        <v>3449</v>
      </c>
      <c r="H124" s="8">
        <v>3659</v>
      </c>
      <c r="I124" s="8">
        <v>4111</v>
      </c>
    </row>
    <row r="125" spans="1:9" x14ac:dyDescent="0.2">
      <c r="A125" s="11" t="s">
        <v>116</v>
      </c>
      <c r="B125">
        <f>230+1021</f>
        <v>1251</v>
      </c>
      <c r="C125">
        <f>228+947</f>
        <v>1175</v>
      </c>
      <c r="D125">
        <f>275+966</f>
        <v>1241</v>
      </c>
      <c r="E125">
        <v>1347</v>
      </c>
      <c r="F125">
        <v>1395</v>
      </c>
      <c r="G125">
        <v>1365</v>
      </c>
      <c r="H125" s="8">
        <v>1494</v>
      </c>
      <c r="I125" s="8">
        <v>1610</v>
      </c>
    </row>
    <row r="126" spans="1:9" x14ac:dyDescent="0.2">
      <c r="A126" s="11" t="s">
        <v>117</v>
      </c>
      <c r="B126">
        <f>73+236</f>
        <v>309</v>
      </c>
      <c r="C126">
        <f>71+218</f>
        <v>289</v>
      </c>
      <c r="D126">
        <f>73+213</f>
        <v>286</v>
      </c>
      <c r="E126">
        <v>244</v>
      </c>
      <c r="F126">
        <v>237</v>
      </c>
      <c r="G126">
        <v>214</v>
      </c>
      <c r="H126">
        <v>190</v>
      </c>
      <c r="I126">
        <v>234</v>
      </c>
    </row>
    <row r="127" spans="1:9" x14ac:dyDescent="0.2">
      <c r="A127" s="2" t="s">
        <v>109</v>
      </c>
      <c r="B127" s="3">
        <v>115</v>
      </c>
      <c r="C127" s="3">
        <v>73</v>
      </c>
      <c r="D127" s="3">
        <v>73</v>
      </c>
      <c r="E127" s="3">
        <v>88</v>
      </c>
      <c r="F127" s="3">
        <v>42</v>
      </c>
      <c r="G127" s="3">
        <v>30</v>
      </c>
      <c r="H127" s="3">
        <v>25</v>
      </c>
      <c r="I127" s="3">
        <v>102</v>
      </c>
    </row>
    <row r="128" spans="1:9" x14ac:dyDescent="0.2">
      <c r="A128" s="4" t="s">
        <v>105</v>
      </c>
      <c r="B128" s="5">
        <f t="shared" ref="B128:I128" si="22">+B111+B115+B119+B123+B127</f>
        <v>28701</v>
      </c>
      <c r="C128" s="5">
        <f t="shared" si="22"/>
        <v>30507</v>
      </c>
      <c r="D128" s="5">
        <f t="shared" si="22"/>
        <v>32233</v>
      </c>
      <c r="E128" s="5">
        <f t="shared" si="22"/>
        <v>34485</v>
      </c>
      <c r="F128" s="5">
        <f t="shared" si="22"/>
        <v>37218</v>
      </c>
      <c r="G128" s="5">
        <f t="shared" si="22"/>
        <v>35568</v>
      </c>
      <c r="H128" s="5">
        <f t="shared" si="22"/>
        <v>42293</v>
      </c>
      <c r="I128" s="5">
        <f t="shared" si="22"/>
        <v>44436</v>
      </c>
    </row>
    <row r="129" spans="1:9" x14ac:dyDescent="0.2">
      <c r="A129" s="2" t="s">
        <v>106</v>
      </c>
      <c r="B129" s="3">
        <v>1982</v>
      </c>
      <c r="C129" s="3">
        <v>1955</v>
      </c>
      <c r="D129" s="3">
        <v>2042</v>
      </c>
      <c r="E129" s="3">
        <v>1886</v>
      </c>
      <c r="F129" s="3">
        <v>1906</v>
      </c>
      <c r="G129" s="3">
        <v>1846</v>
      </c>
      <c r="H129" s="3">
        <v>2205</v>
      </c>
      <c r="I129" s="3">
        <v>2346</v>
      </c>
    </row>
    <row r="130" spans="1:9" x14ac:dyDescent="0.2">
      <c r="A130" s="2" t="s">
        <v>110</v>
      </c>
      <c r="B130" s="3">
        <v>-82</v>
      </c>
      <c r="C130" s="3">
        <v>-86</v>
      </c>
      <c r="D130" s="3">
        <v>75</v>
      </c>
      <c r="E130" s="3">
        <v>26</v>
      </c>
      <c r="F130" s="3">
        <v>-7</v>
      </c>
      <c r="G130" s="3">
        <v>-11</v>
      </c>
      <c r="H130" s="3">
        <v>40</v>
      </c>
      <c r="I130" s="3">
        <v>-72</v>
      </c>
    </row>
    <row r="131" spans="1:9" ht="16" thickBot="1" x14ac:dyDescent="0.25">
      <c r="A131" s="6" t="s">
        <v>107</v>
      </c>
      <c r="B131" s="7">
        <f t="shared" ref="B131:H131" si="23">+SUM(B128:B130)</f>
        <v>30601</v>
      </c>
      <c r="C131" s="7">
        <f t="shared" si="23"/>
        <v>32376</v>
      </c>
      <c r="D131" s="7">
        <f t="shared" si="23"/>
        <v>34350</v>
      </c>
      <c r="E131" s="7">
        <f t="shared" si="23"/>
        <v>36397</v>
      </c>
      <c r="F131" s="7">
        <f t="shared" si="23"/>
        <v>39117</v>
      </c>
      <c r="G131" s="7">
        <f t="shared" si="23"/>
        <v>37403</v>
      </c>
      <c r="H131" s="7">
        <f t="shared" si="23"/>
        <v>44538</v>
      </c>
      <c r="I131" s="7">
        <f>+SUM(I128:I130)</f>
        <v>46710</v>
      </c>
    </row>
    <row r="132" spans="1:9" s="12" customFormat="1" ht="16" thickTop="1" x14ac:dyDescent="0.2">
      <c r="A132" s="12" t="s">
        <v>113</v>
      </c>
      <c r="B132" s="13">
        <f t="shared" ref="B132:I132" si="24">+B131-B2</f>
        <v>0</v>
      </c>
      <c r="C132" s="13">
        <f t="shared" si="24"/>
        <v>0</v>
      </c>
      <c r="D132" s="13">
        <f t="shared" si="24"/>
        <v>0</v>
      </c>
      <c r="E132" s="13">
        <f t="shared" si="24"/>
        <v>0</v>
      </c>
      <c r="F132" s="13">
        <f t="shared" si="24"/>
        <v>0</v>
      </c>
      <c r="G132" s="13">
        <f t="shared" si="24"/>
        <v>0</v>
      </c>
      <c r="H132" s="13">
        <f t="shared" si="24"/>
        <v>0</v>
      </c>
      <c r="I132" s="13">
        <f t="shared" si="24"/>
        <v>0</v>
      </c>
    </row>
    <row r="133" spans="1:9" x14ac:dyDescent="0.2">
      <c r="A133" s="1" t="s">
        <v>112</v>
      </c>
    </row>
    <row r="134" spans="1:9" x14ac:dyDescent="0.2">
      <c r="A134" s="2" t="s">
        <v>102</v>
      </c>
      <c r="B134" s="3">
        <v>3645</v>
      </c>
      <c r="C134" s="3">
        <v>3763</v>
      </c>
      <c r="D134" s="3">
        <v>3875</v>
      </c>
      <c r="E134" s="3">
        <v>3600</v>
      </c>
      <c r="F134" s="3">
        <v>3925</v>
      </c>
      <c r="G134" s="3">
        <v>2899</v>
      </c>
      <c r="H134" s="3">
        <v>5089</v>
      </c>
      <c r="I134" s="3">
        <v>5114</v>
      </c>
    </row>
    <row r="135" spans="1:9" x14ac:dyDescent="0.2">
      <c r="A135" s="2" t="s">
        <v>103</v>
      </c>
      <c r="B135" s="3">
        <f>1275+249</f>
        <v>1524</v>
      </c>
      <c r="C135" s="3">
        <f>1434+289</f>
        <v>1723</v>
      </c>
      <c r="D135" s="3">
        <f>1203+244</f>
        <v>1447</v>
      </c>
      <c r="E135" s="3">
        <v>1587</v>
      </c>
      <c r="F135" s="3">
        <v>1995</v>
      </c>
      <c r="G135" s="3">
        <v>1541</v>
      </c>
      <c r="H135" s="3">
        <v>2435</v>
      </c>
      <c r="I135" s="3">
        <v>3293</v>
      </c>
    </row>
    <row r="136" spans="1:9" x14ac:dyDescent="0.2">
      <c r="A136" s="2" t="s">
        <v>104</v>
      </c>
      <c r="B136" s="3">
        <v>993</v>
      </c>
      <c r="C136" s="3">
        <v>1372</v>
      </c>
      <c r="D136" s="3">
        <v>1507</v>
      </c>
      <c r="E136" s="3">
        <v>1807</v>
      </c>
      <c r="F136" s="3">
        <v>2376</v>
      </c>
      <c r="G136" s="3">
        <v>2490</v>
      </c>
      <c r="H136" s="3">
        <v>3243</v>
      </c>
      <c r="I136" s="3">
        <v>2365</v>
      </c>
    </row>
    <row r="137" spans="1:9" x14ac:dyDescent="0.2">
      <c r="A137" s="2" t="s">
        <v>108</v>
      </c>
      <c r="B137" s="3">
        <f>100+818</f>
        <v>918</v>
      </c>
      <c r="C137" s="3">
        <f>174+892</f>
        <v>1066</v>
      </c>
      <c r="D137" s="3">
        <f>224+816</f>
        <v>1040</v>
      </c>
      <c r="E137" s="3">
        <v>1189</v>
      </c>
      <c r="F137" s="3">
        <v>1323</v>
      </c>
      <c r="G137" s="3">
        <v>1184</v>
      </c>
      <c r="H137" s="3">
        <v>1530</v>
      </c>
      <c r="I137" s="3">
        <v>1896</v>
      </c>
    </row>
    <row r="138" spans="1:9" x14ac:dyDescent="0.2">
      <c r="A138" s="2" t="s">
        <v>109</v>
      </c>
      <c r="B138" s="3">
        <v>-2267</v>
      </c>
      <c r="C138" s="3">
        <v>-2596</v>
      </c>
      <c r="D138" s="3">
        <v>-2677</v>
      </c>
      <c r="E138" s="3">
        <v>-2658</v>
      </c>
      <c r="F138" s="3">
        <v>-3262</v>
      </c>
      <c r="G138" s="3">
        <v>-3468</v>
      </c>
      <c r="H138" s="3">
        <v>-3656</v>
      </c>
      <c r="I138" s="3">
        <v>-4262</v>
      </c>
    </row>
    <row r="139" spans="1:9" x14ac:dyDescent="0.2">
      <c r="A139" s="4" t="s">
        <v>105</v>
      </c>
      <c r="B139" s="5">
        <f>+SUM(B134:B138)</f>
        <v>4813</v>
      </c>
      <c r="C139" s="5">
        <f t="shared" ref="C139:I139" si="25">+SUM(C134:C138)</f>
        <v>5328</v>
      </c>
      <c r="D139" s="5">
        <f t="shared" si="25"/>
        <v>5192</v>
      </c>
      <c r="E139" s="5">
        <f t="shared" si="25"/>
        <v>5525</v>
      </c>
      <c r="F139" s="5">
        <f t="shared" si="25"/>
        <v>6357</v>
      </c>
      <c r="G139" s="5">
        <f t="shared" si="25"/>
        <v>4646</v>
      </c>
      <c r="H139" s="5">
        <f t="shared" si="25"/>
        <v>8641</v>
      </c>
      <c r="I139" s="5">
        <f t="shared" si="25"/>
        <v>8406</v>
      </c>
    </row>
    <row r="140" spans="1:9" x14ac:dyDescent="0.2">
      <c r="A140" s="2" t="s">
        <v>106</v>
      </c>
      <c r="B140" s="3">
        <v>517</v>
      </c>
      <c r="C140" s="3">
        <v>487</v>
      </c>
      <c r="D140" s="3">
        <v>477</v>
      </c>
      <c r="E140" s="3">
        <v>310</v>
      </c>
      <c r="F140" s="3">
        <v>303</v>
      </c>
      <c r="G140" s="3">
        <v>297</v>
      </c>
      <c r="H140" s="3">
        <v>543</v>
      </c>
      <c r="I140" s="3">
        <v>669</v>
      </c>
    </row>
    <row r="141" spans="1:9" x14ac:dyDescent="0.2">
      <c r="A141" s="2" t="s">
        <v>110</v>
      </c>
      <c r="B141" s="3">
        <v>-1097</v>
      </c>
      <c r="C141" s="3">
        <v>-1173</v>
      </c>
      <c r="D141" s="3">
        <v>-724</v>
      </c>
      <c r="E141" s="3">
        <v>-1456</v>
      </c>
      <c r="F141" s="3">
        <v>-1810</v>
      </c>
      <c r="G141" s="3">
        <v>-1967</v>
      </c>
      <c r="H141" s="3">
        <v>-2261</v>
      </c>
      <c r="I141" s="3">
        <v>-2219</v>
      </c>
    </row>
    <row r="142" spans="1:9" ht="16" thickBot="1" x14ac:dyDescent="0.25">
      <c r="A142" s="6" t="s">
        <v>114</v>
      </c>
      <c r="B142" s="7">
        <f t="shared" ref="B142:H142" si="26">+SUM(B139:B141)</f>
        <v>4233</v>
      </c>
      <c r="C142" s="7">
        <f t="shared" si="26"/>
        <v>4642</v>
      </c>
      <c r="D142" s="7">
        <f t="shared" si="26"/>
        <v>4945</v>
      </c>
      <c r="E142" s="7">
        <f t="shared" si="26"/>
        <v>4379</v>
      </c>
      <c r="F142" s="7">
        <f t="shared" si="26"/>
        <v>4850</v>
      </c>
      <c r="G142" s="7">
        <f t="shared" si="26"/>
        <v>2976</v>
      </c>
      <c r="H142" s="7">
        <f t="shared" si="26"/>
        <v>6923</v>
      </c>
      <c r="I142" s="7">
        <f>+SUM(I139:I141)</f>
        <v>6856</v>
      </c>
    </row>
    <row r="143" spans="1:9" s="12" customFormat="1" ht="16" thickTop="1" x14ac:dyDescent="0.2">
      <c r="A143" s="12" t="s">
        <v>113</v>
      </c>
      <c r="B143" s="13">
        <f t="shared" ref="B143:I143" si="27">+B142-B10-B8</f>
        <v>0</v>
      </c>
      <c r="C143" s="13">
        <f t="shared" si="27"/>
        <v>0</v>
      </c>
      <c r="D143" s="13">
        <f t="shared" si="27"/>
        <v>0</v>
      </c>
      <c r="E143" s="13">
        <f t="shared" si="27"/>
        <v>0</v>
      </c>
      <c r="F143" s="13">
        <f t="shared" si="27"/>
        <v>0</v>
      </c>
      <c r="G143" s="13">
        <f t="shared" si="27"/>
        <v>0</v>
      </c>
      <c r="H143" s="13">
        <f t="shared" si="27"/>
        <v>0</v>
      </c>
      <c r="I143" s="13">
        <f t="shared" si="27"/>
        <v>0</v>
      </c>
    </row>
    <row r="144" spans="1:9" x14ac:dyDescent="0.2">
      <c r="A144" s="1" t="s">
        <v>119</v>
      </c>
    </row>
    <row r="145" spans="1:9" x14ac:dyDescent="0.2">
      <c r="A145" s="2" t="s">
        <v>102</v>
      </c>
      <c r="B145" s="3">
        <v>632</v>
      </c>
      <c r="C145" s="3">
        <v>742</v>
      </c>
      <c r="D145" s="3">
        <v>819</v>
      </c>
      <c r="E145" s="3">
        <v>848</v>
      </c>
      <c r="F145" s="3">
        <v>814</v>
      </c>
      <c r="G145" s="3">
        <v>645</v>
      </c>
      <c r="H145" s="3">
        <v>617</v>
      </c>
      <c r="I145" s="3">
        <v>639</v>
      </c>
    </row>
    <row r="146" spans="1:9" x14ac:dyDescent="0.2">
      <c r="A146" s="2" t="s">
        <v>103</v>
      </c>
      <c r="B146" s="3">
        <f>451+47</f>
        <v>498</v>
      </c>
      <c r="C146" s="3">
        <f>589+50</f>
        <v>639</v>
      </c>
      <c r="D146" s="3">
        <v>709</v>
      </c>
      <c r="E146" s="3">
        <v>849</v>
      </c>
      <c r="F146" s="3">
        <v>929</v>
      </c>
      <c r="G146" s="3">
        <v>885</v>
      </c>
      <c r="H146" s="3">
        <v>982</v>
      </c>
      <c r="I146" s="3">
        <v>920</v>
      </c>
    </row>
    <row r="147" spans="1:9" x14ac:dyDescent="0.2">
      <c r="A147" s="2" t="s">
        <v>104</v>
      </c>
      <c r="B147" s="3">
        <v>254</v>
      </c>
      <c r="C147" s="3">
        <v>234</v>
      </c>
      <c r="D147" s="3">
        <v>225</v>
      </c>
      <c r="E147" s="3">
        <v>256</v>
      </c>
      <c r="F147" s="3">
        <v>237</v>
      </c>
      <c r="G147" s="3">
        <v>214</v>
      </c>
      <c r="H147" s="3">
        <v>288</v>
      </c>
      <c r="I147" s="3">
        <v>303</v>
      </c>
    </row>
    <row r="148" spans="1:9" x14ac:dyDescent="0.2">
      <c r="A148" s="2" t="s">
        <v>120</v>
      </c>
      <c r="B148" s="3">
        <f>205+103</f>
        <v>308</v>
      </c>
      <c r="C148" s="3">
        <f>223+109</f>
        <v>332</v>
      </c>
      <c r="D148" s="3">
        <v>340</v>
      </c>
      <c r="E148" s="3">
        <v>339</v>
      </c>
      <c r="F148" s="3">
        <v>326</v>
      </c>
      <c r="G148" s="3">
        <v>296</v>
      </c>
      <c r="H148" s="3">
        <v>304</v>
      </c>
      <c r="I148" s="3">
        <v>274</v>
      </c>
    </row>
    <row r="149" spans="1:9" x14ac:dyDescent="0.2">
      <c r="A149" s="2" t="s">
        <v>109</v>
      </c>
      <c r="B149" s="3">
        <v>484</v>
      </c>
      <c r="C149" s="3">
        <v>511</v>
      </c>
      <c r="D149" s="3">
        <v>533</v>
      </c>
      <c r="E149" s="3">
        <v>597</v>
      </c>
      <c r="F149" s="3">
        <v>665</v>
      </c>
      <c r="G149" s="3">
        <v>830</v>
      </c>
      <c r="H149" s="3">
        <v>780</v>
      </c>
      <c r="I149" s="3">
        <v>789</v>
      </c>
    </row>
    <row r="150" spans="1:9" x14ac:dyDescent="0.2">
      <c r="A150" s="4" t="s">
        <v>121</v>
      </c>
      <c r="B150" s="5">
        <f t="shared" ref="B150:I150" si="28">+SUM(B145:B149)</f>
        <v>2176</v>
      </c>
      <c r="C150" s="5">
        <f t="shared" si="28"/>
        <v>2458</v>
      </c>
      <c r="D150" s="5">
        <f t="shared" si="28"/>
        <v>2626</v>
      </c>
      <c r="E150" s="5">
        <f t="shared" si="28"/>
        <v>2889</v>
      </c>
      <c r="F150" s="5">
        <f t="shared" si="28"/>
        <v>2971</v>
      </c>
      <c r="G150" s="5">
        <f t="shared" si="28"/>
        <v>2870</v>
      </c>
      <c r="H150" s="5">
        <f t="shared" si="28"/>
        <v>2971</v>
      </c>
      <c r="I150" s="5">
        <f t="shared" si="28"/>
        <v>2925</v>
      </c>
    </row>
    <row r="151" spans="1:9" x14ac:dyDescent="0.2">
      <c r="A151" s="2" t="s">
        <v>106</v>
      </c>
      <c r="B151" s="3">
        <v>122</v>
      </c>
      <c r="C151" s="3">
        <v>125</v>
      </c>
      <c r="D151" s="3">
        <v>125</v>
      </c>
      <c r="E151" s="3">
        <v>115</v>
      </c>
      <c r="F151" s="3">
        <v>100</v>
      </c>
      <c r="G151" s="3">
        <v>80</v>
      </c>
      <c r="H151" s="3">
        <v>63</v>
      </c>
      <c r="I151" s="3">
        <v>49</v>
      </c>
    </row>
    <row r="152" spans="1:9" x14ac:dyDescent="0.2">
      <c r="A152" s="2" t="s">
        <v>110</v>
      </c>
      <c r="B152" s="3">
        <v>713</v>
      </c>
      <c r="C152" s="3">
        <v>937</v>
      </c>
      <c r="D152" s="3">
        <v>1238</v>
      </c>
      <c r="E152" s="3">
        <v>1450</v>
      </c>
      <c r="F152" s="3">
        <v>1673</v>
      </c>
      <c r="G152" s="3">
        <v>1916</v>
      </c>
      <c r="H152" s="3">
        <v>1870</v>
      </c>
      <c r="I152" s="3">
        <v>1817</v>
      </c>
    </row>
    <row r="153" spans="1:9" ht="16" thickBot="1" x14ac:dyDescent="0.25">
      <c r="A153" s="6" t="s">
        <v>122</v>
      </c>
      <c r="B153" s="7">
        <f t="shared" ref="B153:H153" si="29">+SUM(B150:B152)</f>
        <v>3011</v>
      </c>
      <c r="C153" s="7">
        <f t="shared" si="29"/>
        <v>3520</v>
      </c>
      <c r="D153" s="7">
        <f t="shared" si="29"/>
        <v>3989</v>
      </c>
      <c r="E153" s="7">
        <f t="shared" si="29"/>
        <v>4454</v>
      </c>
      <c r="F153" s="7">
        <f>+SUM(F150:F152)</f>
        <v>4744</v>
      </c>
      <c r="G153" s="7">
        <f>+SUM(G150:G152)</f>
        <v>4866</v>
      </c>
      <c r="H153" s="7">
        <f t="shared" si="29"/>
        <v>4904</v>
      </c>
      <c r="I153" s="7">
        <f>+SUM(I150:I152)</f>
        <v>4791</v>
      </c>
    </row>
    <row r="154" spans="1:9" ht="16" thickTop="1" x14ac:dyDescent="0.2">
      <c r="A154" s="12" t="s">
        <v>113</v>
      </c>
      <c r="B154" s="13">
        <f t="shared" ref="B154:H154" si="30">+B153-B31</f>
        <v>0</v>
      </c>
      <c r="C154" s="13">
        <f t="shared" si="30"/>
        <v>0</v>
      </c>
      <c r="D154" s="13">
        <f t="shared" si="30"/>
        <v>0</v>
      </c>
      <c r="E154" s="13">
        <f t="shared" si="30"/>
        <v>0</v>
      </c>
      <c r="F154" s="13">
        <f t="shared" si="30"/>
        <v>0</v>
      </c>
      <c r="G154" s="13">
        <f t="shared" si="30"/>
        <v>0</v>
      </c>
      <c r="H154" s="13">
        <f t="shared" si="30"/>
        <v>0</v>
      </c>
      <c r="I154" s="13">
        <f>+I153-I31</f>
        <v>0</v>
      </c>
    </row>
    <row r="155" spans="1:9" x14ac:dyDescent="0.2">
      <c r="A155" s="1" t="s">
        <v>124</v>
      </c>
    </row>
    <row r="156" spans="1:9" x14ac:dyDescent="0.2">
      <c r="A156" s="2" t="s">
        <v>102</v>
      </c>
      <c r="B156" s="3">
        <v>208</v>
      </c>
      <c r="C156" s="3">
        <v>242</v>
      </c>
      <c r="D156" s="3">
        <v>223</v>
      </c>
      <c r="E156" s="3">
        <v>196</v>
      </c>
      <c r="F156">
        <v>117</v>
      </c>
      <c r="G156">
        <v>110</v>
      </c>
      <c r="H156" s="3">
        <v>98</v>
      </c>
      <c r="I156" s="3">
        <v>146</v>
      </c>
    </row>
    <row r="157" spans="1:9" x14ac:dyDescent="0.2">
      <c r="A157" s="2" t="s">
        <v>103</v>
      </c>
      <c r="B157" s="3">
        <f>216+20</f>
        <v>236</v>
      </c>
      <c r="C157" s="3">
        <v>234</v>
      </c>
      <c r="D157" s="3">
        <v>173</v>
      </c>
      <c r="E157" s="3">
        <v>240</v>
      </c>
      <c r="F157">
        <v>233</v>
      </c>
      <c r="G157">
        <v>139</v>
      </c>
      <c r="H157" s="3">
        <v>153</v>
      </c>
      <c r="I157" s="3">
        <v>197</v>
      </c>
    </row>
    <row r="158" spans="1:9" x14ac:dyDescent="0.2">
      <c r="A158" s="2" t="s">
        <v>104</v>
      </c>
      <c r="B158" s="3">
        <v>69</v>
      </c>
      <c r="C158" s="3">
        <v>44</v>
      </c>
      <c r="D158" s="3">
        <v>51</v>
      </c>
      <c r="E158" s="3">
        <v>76</v>
      </c>
      <c r="F158">
        <v>49</v>
      </c>
      <c r="G158">
        <v>28</v>
      </c>
      <c r="H158" s="3">
        <v>94</v>
      </c>
      <c r="I158" s="3">
        <v>78</v>
      </c>
    </row>
    <row r="159" spans="1:9" x14ac:dyDescent="0.2">
      <c r="A159" s="2" t="s">
        <v>120</v>
      </c>
      <c r="B159" s="3">
        <f>15+37</f>
        <v>52</v>
      </c>
      <c r="C159" s="3">
        <v>62</v>
      </c>
      <c r="D159" s="3">
        <v>59</v>
      </c>
      <c r="E159" s="3">
        <v>49</v>
      </c>
      <c r="F159">
        <v>47</v>
      </c>
      <c r="G159">
        <v>41</v>
      </c>
      <c r="H159" s="3">
        <v>54</v>
      </c>
      <c r="I159" s="3">
        <v>56</v>
      </c>
    </row>
    <row r="160" spans="1:9" x14ac:dyDescent="0.2">
      <c r="A160" s="2" t="s">
        <v>109</v>
      </c>
      <c r="B160" s="3">
        <v>225</v>
      </c>
      <c r="C160" s="3">
        <v>258</v>
      </c>
      <c r="D160" s="3">
        <v>278</v>
      </c>
      <c r="E160" s="3">
        <v>286</v>
      </c>
      <c r="F160">
        <v>278</v>
      </c>
      <c r="G160">
        <v>438</v>
      </c>
      <c r="H160" s="3">
        <v>278</v>
      </c>
      <c r="I160" s="3">
        <v>222</v>
      </c>
    </row>
    <row r="161" spans="1:9" x14ac:dyDescent="0.2">
      <c r="A161" s="4" t="s">
        <v>121</v>
      </c>
      <c r="B161" s="5">
        <f t="shared" ref="B161:I161" si="31">+SUM(B156:B160)</f>
        <v>790</v>
      </c>
      <c r="C161" s="5">
        <f t="shared" si="31"/>
        <v>840</v>
      </c>
      <c r="D161" s="5">
        <f t="shared" si="31"/>
        <v>784</v>
      </c>
      <c r="E161" s="5">
        <f t="shared" si="31"/>
        <v>847</v>
      </c>
      <c r="F161" s="5">
        <f t="shared" si="31"/>
        <v>724</v>
      </c>
      <c r="G161" s="5">
        <f t="shared" si="31"/>
        <v>756</v>
      </c>
      <c r="H161" s="5">
        <f t="shared" si="31"/>
        <v>677</v>
      </c>
      <c r="I161" s="5">
        <f t="shared" si="31"/>
        <v>699</v>
      </c>
    </row>
    <row r="162" spans="1:9" x14ac:dyDescent="0.2">
      <c r="A162" s="2" t="s">
        <v>106</v>
      </c>
      <c r="B162" s="3">
        <v>69</v>
      </c>
      <c r="C162" s="3">
        <v>39</v>
      </c>
      <c r="D162" s="3">
        <v>30</v>
      </c>
      <c r="E162" s="3">
        <v>22</v>
      </c>
      <c r="F162" s="3">
        <v>18</v>
      </c>
      <c r="G162" s="3">
        <v>12</v>
      </c>
      <c r="H162" s="3">
        <v>7</v>
      </c>
      <c r="I162" s="3">
        <v>9</v>
      </c>
    </row>
    <row r="163" spans="1:9" x14ac:dyDescent="0.2">
      <c r="A163" s="2" t="s">
        <v>110</v>
      </c>
      <c r="B163" s="3">
        <v>144</v>
      </c>
      <c r="C163" s="3">
        <v>312</v>
      </c>
      <c r="D163" s="3">
        <v>387</v>
      </c>
      <c r="E163" s="3">
        <v>325</v>
      </c>
      <c r="F163" s="3">
        <v>333</v>
      </c>
      <c r="G163" s="3">
        <v>356</v>
      </c>
      <c r="H163" s="3">
        <v>11</v>
      </c>
      <c r="I163" s="3">
        <v>50</v>
      </c>
    </row>
    <row r="164" spans="1:9" ht="16" thickBot="1" x14ac:dyDescent="0.25">
      <c r="A164" s="6" t="s">
        <v>125</v>
      </c>
      <c r="B164" s="7">
        <f t="shared" ref="B164:H164" si="32">+SUM(B161:B163)</f>
        <v>1003</v>
      </c>
      <c r="C164" s="7">
        <f>+SUM(C161:C163)</f>
        <v>1191</v>
      </c>
      <c r="D164" s="7">
        <f t="shared" si="32"/>
        <v>1201</v>
      </c>
      <c r="E164" s="7">
        <f t="shared" si="32"/>
        <v>1194</v>
      </c>
      <c r="F164" s="7">
        <f>+SUM(F161:F163)</f>
        <v>1075</v>
      </c>
      <c r="G164" s="7">
        <f>+SUM(G161:G163)</f>
        <v>1124</v>
      </c>
      <c r="H164" s="7">
        <f t="shared" si="32"/>
        <v>695</v>
      </c>
      <c r="I164" s="7">
        <f>+SUM(I161:I163)</f>
        <v>758</v>
      </c>
    </row>
    <row r="165" spans="1:9" ht="16" thickTop="1" x14ac:dyDescent="0.2">
      <c r="A165" s="12" t="s">
        <v>113</v>
      </c>
      <c r="B165" s="13">
        <f>+B164+B82</f>
        <v>40</v>
      </c>
      <c r="C165" s="13">
        <f>+C164+C82</f>
        <v>48</v>
      </c>
      <c r="D165" s="13">
        <f t="shared" ref="D165:F165" si="33">+D164+D82</f>
        <v>96</v>
      </c>
      <c r="E165" s="13">
        <f t="shared" si="33"/>
        <v>166</v>
      </c>
      <c r="F165" s="13">
        <f t="shared" si="33"/>
        <v>-44</v>
      </c>
      <c r="G165" s="13">
        <f>+G164+G82</f>
        <v>38</v>
      </c>
      <c r="H165" s="13">
        <f>+H164+H82</f>
        <v>0</v>
      </c>
      <c r="I165" s="13">
        <f>+I164+I82</f>
        <v>0</v>
      </c>
    </row>
    <row r="166" spans="1:9" x14ac:dyDescent="0.2">
      <c r="A166" s="1" t="s">
        <v>126</v>
      </c>
    </row>
    <row r="167" spans="1:9" x14ac:dyDescent="0.2">
      <c r="A167" s="2" t="s">
        <v>102</v>
      </c>
      <c r="B167" s="3">
        <v>121</v>
      </c>
      <c r="C167" s="3">
        <v>133</v>
      </c>
      <c r="D167" s="3">
        <v>140</v>
      </c>
      <c r="E167" s="3">
        <v>160</v>
      </c>
      <c r="F167" s="3">
        <v>149</v>
      </c>
      <c r="G167" s="3">
        <v>148</v>
      </c>
      <c r="H167" s="3">
        <v>130</v>
      </c>
      <c r="I167" s="3">
        <v>124</v>
      </c>
    </row>
    <row r="168" spans="1:9" x14ac:dyDescent="0.2">
      <c r="A168" s="2" t="s">
        <v>103</v>
      </c>
      <c r="B168" s="3">
        <f>75+12</f>
        <v>87</v>
      </c>
      <c r="C168" s="3">
        <v>85</v>
      </c>
      <c r="D168" s="3">
        <v>106</v>
      </c>
      <c r="E168" s="3">
        <v>116</v>
      </c>
      <c r="F168" s="3">
        <v>111</v>
      </c>
      <c r="G168" s="3">
        <v>132</v>
      </c>
      <c r="H168" s="3">
        <v>136</v>
      </c>
      <c r="I168" s="3">
        <v>134</v>
      </c>
    </row>
    <row r="169" spans="1:9" x14ac:dyDescent="0.2">
      <c r="A169" s="2" t="s">
        <v>104</v>
      </c>
      <c r="B169" s="3">
        <v>46</v>
      </c>
      <c r="C169" s="3">
        <v>48</v>
      </c>
      <c r="D169" s="3">
        <v>54</v>
      </c>
      <c r="E169" s="3">
        <v>56</v>
      </c>
      <c r="F169" s="3">
        <v>50</v>
      </c>
      <c r="G169" s="3">
        <v>44</v>
      </c>
      <c r="H169" s="3">
        <v>46</v>
      </c>
      <c r="I169" s="3">
        <v>41</v>
      </c>
    </row>
    <row r="170" spans="1:9" x14ac:dyDescent="0.2">
      <c r="A170" s="2" t="s">
        <v>108</v>
      </c>
      <c r="B170" s="3">
        <f>22+27</f>
        <v>49</v>
      </c>
      <c r="C170" s="3">
        <v>42</v>
      </c>
      <c r="D170" s="3">
        <v>54</v>
      </c>
      <c r="E170" s="3">
        <v>55</v>
      </c>
      <c r="F170" s="3">
        <v>53</v>
      </c>
      <c r="G170" s="3">
        <v>46</v>
      </c>
      <c r="H170" s="3">
        <v>43</v>
      </c>
      <c r="I170" s="3">
        <v>42</v>
      </c>
    </row>
    <row r="171" spans="1:9" x14ac:dyDescent="0.2">
      <c r="A171" s="2" t="s">
        <v>109</v>
      </c>
      <c r="B171" s="3">
        <v>210</v>
      </c>
      <c r="C171" s="3">
        <v>230</v>
      </c>
      <c r="D171" s="3">
        <v>233</v>
      </c>
      <c r="E171" s="3">
        <v>217</v>
      </c>
      <c r="F171" s="3">
        <v>195</v>
      </c>
      <c r="G171" s="3">
        <v>214</v>
      </c>
      <c r="H171" s="3">
        <v>222</v>
      </c>
      <c r="I171" s="3">
        <v>220</v>
      </c>
    </row>
    <row r="172" spans="1:9" x14ac:dyDescent="0.2">
      <c r="A172" s="4" t="s">
        <v>121</v>
      </c>
      <c r="B172" s="5">
        <f t="shared" ref="B172:I172" si="34">+SUM(B167:B171)</f>
        <v>513</v>
      </c>
      <c r="C172" s="5">
        <f t="shared" si="34"/>
        <v>538</v>
      </c>
      <c r="D172" s="5">
        <f t="shared" si="34"/>
        <v>587</v>
      </c>
      <c r="E172" s="5">
        <f t="shared" si="34"/>
        <v>604</v>
      </c>
      <c r="F172" s="5">
        <f t="shared" si="34"/>
        <v>558</v>
      </c>
      <c r="G172" s="5">
        <f t="shared" si="34"/>
        <v>584</v>
      </c>
      <c r="H172" s="5">
        <f t="shared" si="34"/>
        <v>577</v>
      </c>
      <c r="I172" s="5">
        <f t="shared" si="34"/>
        <v>561</v>
      </c>
    </row>
    <row r="173" spans="1:9" x14ac:dyDescent="0.2">
      <c r="A173" s="2" t="s">
        <v>106</v>
      </c>
      <c r="B173" s="3">
        <v>18</v>
      </c>
      <c r="C173" s="3">
        <v>27</v>
      </c>
      <c r="D173" s="3">
        <v>28</v>
      </c>
      <c r="E173" s="3">
        <v>33</v>
      </c>
      <c r="F173" s="3">
        <v>31</v>
      </c>
      <c r="G173" s="3">
        <v>25</v>
      </c>
      <c r="H173" s="3">
        <v>26</v>
      </c>
      <c r="I173" s="3">
        <v>22</v>
      </c>
    </row>
    <row r="174" spans="1:9" x14ac:dyDescent="0.2">
      <c r="A174" s="2" t="s">
        <v>110</v>
      </c>
      <c r="B174" s="3">
        <v>75</v>
      </c>
      <c r="C174" s="3">
        <v>84</v>
      </c>
      <c r="D174" s="3">
        <v>91</v>
      </c>
      <c r="E174" s="3">
        <v>110</v>
      </c>
      <c r="F174" s="3">
        <v>116</v>
      </c>
      <c r="G174" s="3">
        <v>112</v>
      </c>
      <c r="H174" s="3">
        <v>141</v>
      </c>
      <c r="I174" s="3">
        <v>134</v>
      </c>
    </row>
    <row r="175" spans="1:9" ht="16" thickBot="1" x14ac:dyDescent="0.25">
      <c r="A175" s="6" t="s">
        <v>127</v>
      </c>
      <c r="B175" s="7">
        <f t="shared" ref="B175:H175" si="35">+SUM(B172:B174)</f>
        <v>606</v>
      </c>
      <c r="C175" s="7">
        <f t="shared" si="35"/>
        <v>649</v>
      </c>
      <c r="D175" s="7">
        <f t="shared" si="35"/>
        <v>706</v>
      </c>
      <c r="E175" s="7">
        <f t="shared" si="35"/>
        <v>747</v>
      </c>
      <c r="F175" s="7">
        <f t="shared" si="35"/>
        <v>705</v>
      </c>
      <c r="G175" s="7">
        <f t="shared" si="35"/>
        <v>721</v>
      </c>
      <c r="H175" s="7">
        <f t="shared" si="35"/>
        <v>744</v>
      </c>
      <c r="I175" s="7">
        <f>+SUM(I172:I174)</f>
        <v>717</v>
      </c>
    </row>
    <row r="176" spans="1:9" ht="16" thickTop="1" x14ac:dyDescent="0.2">
      <c r="A176" s="12" t="s">
        <v>113</v>
      </c>
      <c r="B176" s="13">
        <f t="shared" ref="B176:H176" si="36">+B175-B66</f>
        <v>0</v>
      </c>
      <c r="C176" s="13">
        <f>+C175-C66</f>
        <v>0</v>
      </c>
      <c r="D176" s="13">
        <f t="shared" si="36"/>
        <v>0</v>
      </c>
      <c r="E176" s="13">
        <f t="shared" si="36"/>
        <v>0</v>
      </c>
      <c r="F176" s="13">
        <f t="shared" si="36"/>
        <v>0</v>
      </c>
      <c r="G176" s="13">
        <f t="shared" si="36"/>
        <v>0</v>
      </c>
      <c r="H176" s="13">
        <f t="shared" si="36"/>
        <v>0</v>
      </c>
      <c r="I176" s="13">
        <f>+I175-I66</f>
        <v>0</v>
      </c>
    </row>
    <row r="177" spans="1:9" x14ac:dyDescent="0.2">
      <c r="A177" s="14" t="s">
        <v>128</v>
      </c>
      <c r="B177" s="14"/>
      <c r="C177" s="14"/>
      <c r="D177" s="14"/>
      <c r="E177" s="14"/>
      <c r="F177" s="14"/>
      <c r="G177" s="14"/>
      <c r="H177" s="14"/>
      <c r="I177" s="14"/>
    </row>
    <row r="178" spans="1:9" x14ac:dyDescent="0.2">
      <c r="A178" s="28" t="s">
        <v>133</v>
      </c>
    </row>
    <row r="179" spans="1:9" x14ac:dyDescent="0.2">
      <c r="A179" s="33" t="s">
        <v>102</v>
      </c>
      <c r="B179" s="34">
        <v>0.12</v>
      </c>
      <c r="C179" s="34">
        <v>0.08</v>
      </c>
      <c r="D179" s="34">
        <v>0.03</v>
      </c>
      <c r="E179" s="34">
        <v>-0.02</v>
      </c>
      <c r="F179" s="34">
        <v>7.0000000000000007E-2</v>
      </c>
      <c r="G179" s="34">
        <v>-0.09</v>
      </c>
      <c r="H179" s="34">
        <v>0.19</v>
      </c>
      <c r="I179" s="34">
        <v>7.0000000000000007E-2</v>
      </c>
    </row>
    <row r="180" spans="1:9" x14ac:dyDescent="0.2">
      <c r="A180" s="31" t="s">
        <v>115</v>
      </c>
      <c r="B180" s="30">
        <v>0.14000000000000001</v>
      </c>
      <c r="C180" s="34">
        <v>0.1</v>
      </c>
      <c r="D180" s="34">
        <v>0.04</v>
      </c>
      <c r="E180" s="34">
        <v>-0.04</v>
      </c>
      <c r="F180" s="34">
        <v>0.08</v>
      </c>
      <c r="G180" s="34">
        <v>-7.0000000000000007E-2</v>
      </c>
      <c r="H180" s="34">
        <v>0.25</v>
      </c>
      <c r="I180" s="34">
        <v>0.05</v>
      </c>
    </row>
    <row r="181" spans="1:9" x14ac:dyDescent="0.2">
      <c r="A181" s="31" t="s">
        <v>116</v>
      </c>
      <c r="B181" s="30">
        <v>0.12</v>
      </c>
      <c r="C181" s="34">
        <v>0.08</v>
      </c>
      <c r="D181" s="34">
        <v>0.03</v>
      </c>
      <c r="E181" s="34">
        <v>0.01</v>
      </c>
      <c r="F181" s="34">
        <v>7.0000000000000007E-2</v>
      </c>
      <c r="G181" s="34">
        <v>-0.12</v>
      </c>
      <c r="H181" s="34">
        <v>0.08</v>
      </c>
      <c r="I181" s="34">
        <v>0.09</v>
      </c>
    </row>
    <row r="182" spans="1:9" x14ac:dyDescent="0.2">
      <c r="A182" s="31" t="s">
        <v>117</v>
      </c>
      <c r="B182" s="30">
        <v>-0.05</v>
      </c>
      <c r="C182" s="34">
        <v>-0.13</v>
      </c>
      <c r="D182" s="34">
        <v>-0.1</v>
      </c>
      <c r="E182" s="34">
        <v>-0.08</v>
      </c>
      <c r="F182" s="34">
        <v>0</v>
      </c>
      <c r="G182" s="34">
        <v>-0.14000000000000001</v>
      </c>
      <c r="H182" s="34">
        <v>-0.02</v>
      </c>
      <c r="I182" s="34">
        <v>0.25</v>
      </c>
    </row>
    <row r="183" spans="1:9" x14ac:dyDescent="0.2">
      <c r="A183" s="33" t="s">
        <v>103</v>
      </c>
      <c r="B183" s="34"/>
      <c r="C183" s="34"/>
      <c r="D183" s="34"/>
      <c r="E183" s="34">
        <v>0.09</v>
      </c>
      <c r="F183" s="34">
        <v>0.11</v>
      </c>
      <c r="G183" s="34">
        <v>-0.01</v>
      </c>
      <c r="H183" s="34">
        <v>0.17</v>
      </c>
      <c r="I183" s="34">
        <v>0.12</v>
      </c>
    </row>
    <row r="184" spans="1:9" x14ac:dyDescent="0.2">
      <c r="A184" s="31" t="s">
        <v>115</v>
      </c>
      <c r="B184" s="30"/>
      <c r="C184" s="34"/>
      <c r="D184" s="34"/>
      <c r="E184" s="34">
        <v>0.06</v>
      </c>
      <c r="F184" s="34">
        <v>0.12</v>
      </c>
      <c r="G184" s="34">
        <v>-0.03</v>
      </c>
      <c r="H184" s="34">
        <v>0.13</v>
      </c>
      <c r="I184" s="34">
        <v>0.09</v>
      </c>
    </row>
    <row r="185" spans="1:9" x14ac:dyDescent="0.2">
      <c r="A185" s="31" t="s">
        <v>116</v>
      </c>
      <c r="B185" s="30"/>
      <c r="C185" s="34"/>
      <c r="D185" s="34"/>
      <c r="E185" s="34">
        <v>0.16</v>
      </c>
      <c r="F185" s="34">
        <v>0.09</v>
      </c>
      <c r="G185" s="34">
        <v>0.02</v>
      </c>
      <c r="H185" s="34">
        <v>0.25</v>
      </c>
      <c r="I185" s="34">
        <v>0.16</v>
      </c>
    </row>
    <row r="186" spans="1:9" x14ac:dyDescent="0.2">
      <c r="A186" s="31" t="s">
        <v>117</v>
      </c>
      <c r="B186" s="30"/>
      <c r="C186" s="34"/>
      <c r="D186" s="34"/>
      <c r="E186" s="34">
        <v>0.06</v>
      </c>
      <c r="F186" s="34">
        <v>0.05</v>
      </c>
      <c r="G186" s="34">
        <v>-0.03</v>
      </c>
      <c r="H186" s="34">
        <v>0.19</v>
      </c>
      <c r="I186" s="34">
        <v>0.17</v>
      </c>
    </row>
    <row r="187" spans="1:9" x14ac:dyDescent="0.2">
      <c r="A187" s="33" t="s">
        <v>139</v>
      </c>
      <c r="B187" s="34">
        <v>0.21</v>
      </c>
      <c r="C187" s="34">
        <v>0.14000000000000001</v>
      </c>
      <c r="D187" s="34">
        <v>0.11</v>
      </c>
      <c r="E187" s="34"/>
      <c r="F187" s="34"/>
      <c r="G187" s="34"/>
      <c r="H187" s="34"/>
      <c r="I187" s="34"/>
    </row>
    <row r="188" spans="1:9" x14ac:dyDescent="0.2">
      <c r="A188" s="31" t="s">
        <v>115</v>
      </c>
      <c r="B188" s="30">
        <v>0.25</v>
      </c>
      <c r="C188" s="34">
        <v>0.14000000000000001</v>
      </c>
      <c r="D188" s="34">
        <v>7.0000000000000007E-2</v>
      </c>
      <c r="E188" s="34"/>
      <c r="F188" s="34"/>
      <c r="G188" s="34"/>
      <c r="H188" s="34"/>
      <c r="I188" s="34"/>
    </row>
    <row r="189" spans="1:9" x14ac:dyDescent="0.2">
      <c r="A189" s="31" t="s">
        <v>116</v>
      </c>
      <c r="B189" s="30">
        <v>0.14000000000000001</v>
      </c>
      <c r="C189" s="34">
        <v>0.16</v>
      </c>
      <c r="D189" s="34">
        <v>0.21</v>
      </c>
      <c r="E189" s="34"/>
      <c r="F189" s="34"/>
      <c r="G189" s="34"/>
      <c r="H189" s="34"/>
      <c r="I189" s="34"/>
    </row>
    <row r="190" spans="1:9" x14ac:dyDescent="0.2">
      <c r="A190" s="31" t="s">
        <v>117</v>
      </c>
      <c r="B190" s="30">
        <v>0.15</v>
      </c>
      <c r="C190" s="34">
        <v>0.08</v>
      </c>
      <c r="D190" s="34">
        <v>7.0000000000000007E-2</v>
      </c>
      <c r="E190" s="34"/>
      <c r="F190" s="34"/>
      <c r="G190" s="34"/>
      <c r="H190" s="34"/>
      <c r="I190" s="34"/>
    </row>
    <row r="191" spans="1:9" x14ac:dyDescent="0.2">
      <c r="A191" s="33" t="s">
        <v>140</v>
      </c>
      <c r="B191" s="30">
        <v>0.15</v>
      </c>
      <c r="C191" s="34">
        <v>0.17</v>
      </c>
      <c r="D191" s="34">
        <v>7.0000000000000007E-2</v>
      </c>
      <c r="E191" s="34"/>
      <c r="F191" s="34"/>
      <c r="G191" s="34"/>
      <c r="H191" s="34"/>
      <c r="I191" s="34"/>
    </row>
    <row r="192" spans="1:9" x14ac:dyDescent="0.2">
      <c r="A192" s="31" t="s">
        <v>115</v>
      </c>
      <c r="B192" s="30">
        <v>0.22</v>
      </c>
      <c r="C192" s="34">
        <v>0.23</v>
      </c>
      <c r="D192" s="34">
        <v>0.09</v>
      </c>
      <c r="E192" s="34"/>
      <c r="F192" s="34"/>
      <c r="G192" s="34"/>
      <c r="H192" s="34"/>
      <c r="I192" s="34"/>
    </row>
    <row r="193" spans="1:20" x14ac:dyDescent="0.2">
      <c r="A193" s="31" t="s">
        <v>116</v>
      </c>
      <c r="B193" s="30">
        <v>0.05</v>
      </c>
      <c r="C193" s="34">
        <v>0.09</v>
      </c>
      <c r="D193" s="34">
        <v>0.04</v>
      </c>
      <c r="E193" s="34"/>
      <c r="F193" s="34"/>
      <c r="G193" s="34"/>
      <c r="H193" s="34"/>
      <c r="I193" s="34"/>
    </row>
    <row r="194" spans="1:20" x14ac:dyDescent="0.2">
      <c r="A194" s="31" t="s">
        <v>117</v>
      </c>
      <c r="B194" s="30">
        <v>0.14000000000000001</v>
      </c>
      <c r="C194" s="34">
        <v>7.0000000000000007E-2</v>
      </c>
      <c r="D194" s="34">
        <v>0.06</v>
      </c>
      <c r="E194" s="34"/>
      <c r="F194" s="34"/>
      <c r="G194" s="34"/>
      <c r="H194" s="34"/>
      <c r="I194" s="34"/>
    </row>
    <row r="195" spans="1:20" x14ac:dyDescent="0.2">
      <c r="A195" s="33" t="s">
        <v>104</v>
      </c>
      <c r="B195" s="34">
        <v>0.19</v>
      </c>
      <c r="C195" s="34">
        <v>0.27</v>
      </c>
      <c r="D195" s="34">
        <v>0.17</v>
      </c>
      <c r="E195" s="34">
        <v>0.18</v>
      </c>
      <c r="F195" s="34">
        <v>0.24</v>
      </c>
      <c r="G195" s="34">
        <v>0.11</v>
      </c>
      <c r="H195" s="34">
        <v>0.19</v>
      </c>
      <c r="I195" s="34">
        <v>-0.13</v>
      </c>
    </row>
    <row r="196" spans="1:20" x14ac:dyDescent="0.2">
      <c r="A196" s="31" t="s">
        <v>115</v>
      </c>
      <c r="B196" s="30">
        <v>0.28000000000000003</v>
      </c>
      <c r="C196" s="34">
        <v>0.33</v>
      </c>
      <c r="D196" s="34">
        <v>0.18</v>
      </c>
      <c r="E196" s="34">
        <v>0.16</v>
      </c>
      <c r="F196" s="34">
        <v>0.25</v>
      </c>
      <c r="G196" s="34">
        <v>0.12</v>
      </c>
      <c r="H196" s="34">
        <v>0.19</v>
      </c>
      <c r="I196" s="34">
        <v>-0.1</v>
      </c>
    </row>
    <row r="197" spans="1:20" x14ac:dyDescent="0.2">
      <c r="A197" s="31" t="s">
        <v>116</v>
      </c>
      <c r="B197" s="30">
        <v>7.0000000000000007E-2</v>
      </c>
      <c r="C197" s="34">
        <v>0.17</v>
      </c>
      <c r="D197" s="34">
        <v>0.18</v>
      </c>
      <c r="E197" s="34">
        <v>0.23</v>
      </c>
      <c r="F197" s="34">
        <v>0.23</v>
      </c>
      <c r="G197" s="34">
        <v>0.08</v>
      </c>
      <c r="H197" s="34">
        <v>0.19</v>
      </c>
      <c r="I197" s="34">
        <v>-0.21</v>
      </c>
    </row>
    <row r="198" spans="1:20" x14ac:dyDescent="0.2">
      <c r="A198" s="31" t="s">
        <v>117</v>
      </c>
      <c r="B198" s="30">
        <v>0.01</v>
      </c>
      <c r="C198" s="34">
        <v>7.0000000000000007E-2</v>
      </c>
      <c r="D198" s="34">
        <v>0.03</v>
      </c>
      <c r="E198" s="34">
        <v>-0.01</v>
      </c>
      <c r="F198" s="34">
        <v>0.08</v>
      </c>
      <c r="G198" s="34">
        <v>0.11</v>
      </c>
      <c r="H198" s="34">
        <v>0.26</v>
      </c>
      <c r="I198" s="34">
        <v>-0.06</v>
      </c>
    </row>
    <row r="199" spans="1:20" x14ac:dyDescent="0.2">
      <c r="A199" s="33" t="s">
        <v>141</v>
      </c>
      <c r="B199" s="34">
        <v>0.09</v>
      </c>
      <c r="C199" s="34">
        <v>0.22</v>
      </c>
      <c r="D199" s="34">
        <v>7.0000000000000007E-2</v>
      </c>
      <c r="E199" s="34"/>
      <c r="F199" s="34"/>
      <c r="G199" s="34"/>
      <c r="H199" s="34"/>
      <c r="I199" s="34"/>
      <c r="L199" t="s">
        <v>106</v>
      </c>
      <c r="M199">
        <v>2015</v>
      </c>
      <c r="N199">
        <v>2016</v>
      </c>
      <c r="O199">
        <v>2017</v>
      </c>
      <c r="P199">
        <v>2018</v>
      </c>
      <c r="Q199">
        <v>2019</v>
      </c>
      <c r="R199">
        <v>2020</v>
      </c>
      <c r="S199">
        <v>2021</v>
      </c>
      <c r="T199">
        <v>2022</v>
      </c>
    </row>
    <row r="200" spans="1:20" x14ac:dyDescent="0.2">
      <c r="A200" s="31" t="s">
        <v>115</v>
      </c>
      <c r="B200" s="30">
        <v>0.23</v>
      </c>
      <c r="C200" s="34">
        <v>0.34</v>
      </c>
      <c r="D200" s="34">
        <v>7.0000000000000007E-2</v>
      </c>
      <c r="E200" s="34"/>
      <c r="F200" s="34"/>
      <c r="G200" s="34"/>
      <c r="H200" s="34"/>
      <c r="I200" s="34"/>
      <c r="L200" t="s">
        <v>115</v>
      </c>
      <c r="P200">
        <v>1611</v>
      </c>
      <c r="Q200">
        <v>1658</v>
      </c>
      <c r="R200">
        <v>1642</v>
      </c>
      <c r="S200">
        <v>1986</v>
      </c>
      <c r="T200" s="3">
        <v>2094</v>
      </c>
    </row>
    <row r="201" spans="1:20" x14ac:dyDescent="0.2">
      <c r="A201" s="31" t="s">
        <v>116</v>
      </c>
      <c r="B201" s="30">
        <v>-0.08</v>
      </c>
      <c r="C201" s="34">
        <v>0.05</v>
      </c>
      <c r="D201" s="34">
        <v>0.1</v>
      </c>
      <c r="E201" s="34"/>
      <c r="F201" s="34"/>
      <c r="G201" s="34"/>
      <c r="H201" s="34"/>
      <c r="I201" s="34"/>
      <c r="L201" t="s">
        <v>116</v>
      </c>
      <c r="P201">
        <v>144</v>
      </c>
      <c r="Q201">
        <v>118</v>
      </c>
      <c r="R201">
        <v>89</v>
      </c>
      <c r="S201">
        <v>104</v>
      </c>
      <c r="T201" s="3">
        <v>103</v>
      </c>
    </row>
    <row r="202" spans="1:20" x14ac:dyDescent="0.2">
      <c r="A202" s="31" t="s">
        <v>117</v>
      </c>
      <c r="B202" s="30">
        <v>-0.06</v>
      </c>
      <c r="C202" s="34">
        <v>0.03</v>
      </c>
      <c r="D202" s="34">
        <v>-0.06</v>
      </c>
      <c r="E202" s="34"/>
      <c r="F202" s="34"/>
      <c r="G202" s="34"/>
      <c r="H202" s="34"/>
      <c r="I202" s="34"/>
      <c r="L202" t="s">
        <v>117</v>
      </c>
      <c r="P202">
        <v>28</v>
      </c>
      <c r="Q202">
        <v>24</v>
      </c>
      <c r="R202">
        <v>25</v>
      </c>
      <c r="S202">
        <v>29</v>
      </c>
      <c r="T202">
        <v>26</v>
      </c>
    </row>
    <row r="203" spans="1:20" x14ac:dyDescent="0.2">
      <c r="A203" s="33" t="s">
        <v>142</v>
      </c>
      <c r="B203" s="30">
        <v>0.08</v>
      </c>
      <c r="C203" s="34">
        <v>0.13</v>
      </c>
      <c r="D203" s="34">
        <v>0.14000000000000001</v>
      </c>
      <c r="E203" s="34"/>
      <c r="F203" s="34"/>
      <c r="G203" s="34"/>
      <c r="H203" s="34"/>
      <c r="I203" s="34"/>
    </row>
    <row r="204" spans="1:20" x14ac:dyDescent="0.2">
      <c r="A204" s="31" t="s">
        <v>115</v>
      </c>
      <c r="B204" s="30">
        <v>0.09</v>
      </c>
      <c r="C204" s="34">
        <v>0.14000000000000001</v>
      </c>
      <c r="D204" s="34">
        <v>0.17</v>
      </c>
      <c r="E204" s="34"/>
      <c r="F204" s="34"/>
      <c r="G204" s="34"/>
      <c r="H204" s="34"/>
      <c r="I204" s="34"/>
    </row>
    <row r="205" spans="1:20" x14ac:dyDescent="0.2">
      <c r="A205" s="31" t="s">
        <v>116</v>
      </c>
      <c r="B205" s="30">
        <v>0.05</v>
      </c>
      <c r="C205" s="34">
        <v>0.11</v>
      </c>
      <c r="D205" s="34">
        <v>0.08</v>
      </c>
      <c r="E205" s="34"/>
      <c r="F205" s="34"/>
      <c r="G205" s="34"/>
      <c r="H205" s="34"/>
      <c r="I205" s="34"/>
    </row>
    <row r="206" spans="1:20" x14ac:dyDescent="0.2">
      <c r="A206" s="31" t="s">
        <v>117</v>
      </c>
      <c r="B206" s="30">
        <v>0.05</v>
      </c>
      <c r="C206" s="34">
        <v>0.11</v>
      </c>
      <c r="D206" s="34">
        <v>0.02</v>
      </c>
      <c r="E206" s="34"/>
      <c r="F206" s="34"/>
      <c r="G206" s="34"/>
      <c r="H206" s="34"/>
      <c r="I206" s="34"/>
    </row>
    <row r="207" spans="1:20" x14ac:dyDescent="0.2">
      <c r="A207" s="33" t="s">
        <v>108</v>
      </c>
      <c r="B207" s="34"/>
      <c r="C207" s="34"/>
      <c r="D207" s="34"/>
      <c r="E207" s="34">
        <v>0.1</v>
      </c>
      <c r="F207" s="34">
        <v>0.13</v>
      </c>
      <c r="G207" s="34">
        <v>0.01</v>
      </c>
      <c r="H207" s="34">
        <v>0.08</v>
      </c>
      <c r="I207" s="34">
        <v>0.16</v>
      </c>
      <c r="L207" t="s">
        <v>106</v>
      </c>
      <c r="M207">
        <v>2015</v>
      </c>
      <c r="N207">
        <v>2016</v>
      </c>
      <c r="O207">
        <v>2017</v>
      </c>
      <c r="P207">
        <v>2018</v>
      </c>
      <c r="Q207">
        <v>2019</v>
      </c>
      <c r="R207">
        <v>2020</v>
      </c>
      <c r="S207">
        <v>2021</v>
      </c>
      <c r="T207">
        <v>2022</v>
      </c>
    </row>
    <row r="208" spans="1:20" x14ac:dyDescent="0.2">
      <c r="A208" s="31" t="s">
        <v>115</v>
      </c>
      <c r="B208" s="30"/>
      <c r="C208" s="34"/>
      <c r="D208" s="34"/>
      <c r="E208" s="34">
        <v>0.09</v>
      </c>
      <c r="F208" s="34">
        <v>0.12</v>
      </c>
      <c r="G208" s="34">
        <v>0</v>
      </c>
      <c r="H208" s="34">
        <v>0.08</v>
      </c>
      <c r="I208" s="34">
        <v>0.17</v>
      </c>
      <c r="L208" t="s">
        <v>115</v>
      </c>
      <c r="P208">
        <v>1611</v>
      </c>
      <c r="Q208">
        <v>1658</v>
      </c>
      <c r="R208">
        <v>1642</v>
      </c>
      <c r="S208">
        <v>1986</v>
      </c>
      <c r="T208" s="3">
        <v>2094</v>
      </c>
    </row>
    <row r="209" spans="1:20" x14ac:dyDescent="0.2">
      <c r="A209" s="31" t="s">
        <v>116</v>
      </c>
      <c r="B209" s="30"/>
      <c r="C209" s="34"/>
      <c r="D209" s="34"/>
      <c r="E209" s="34">
        <v>0.15</v>
      </c>
      <c r="F209" s="34">
        <v>0.15</v>
      </c>
      <c r="G209" s="34">
        <v>0.03</v>
      </c>
      <c r="H209" s="34">
        <v>0.1</v>
      </c>
      <c r="I209" s="34">
        <v>0.12</v>
      </c>
      <c r="L209" t="s">
        <v>116</v>
      </c>
      <c r="P209">
        <v>144</v>
      </c>
      <c r="Q209">
        <v>118</v>
      </c>
      <c r="R209">
        <v>89</v>
      </c>
      <c r="S209">
        <v>104</v>
      </c>
      <c r="T209" s="3">
        <v>103</v>
      </c>
    </row>
    <row r="210" spans="1:20" x14ac:dyDescent="0.2">
      <c r="A210" s="31" t="s">
        <v>117</v>
      </c>
      <c r="B210" s="30"/>
      <c r="C210" s="34"/>
      <c r="D210" s="34"/>
      <c r="E210" s="34">
        <v>-0.08</v>
      </c>
      <c r="F210" s="34">
        <v>0.08</v>
      </c>
      <c r="G210" s="34">
        <v>-0.04</v>
      </c>
      <c r="H210" s="34">
        <v>-0.09</v>
      </c>
      <c r="I210" s="34">
        <v>0.28000000000000003</v>
      </c>
      <c r="L210" t="s">
        <v>117</v>
      </c>
      <c r="P210">
        <v>28</v>
      </c>
      <c r="Q210">
        <v>24</v>
      </c>
      <c r="R210">
        <v>25</v>
      </c>
      <c r="S210">
        <v>29</v>
      </c>
      <c r="T210">
        <v>26</v>
      </c>
    </row>
    <row r="211" spans="1:20" x14ac:dyDescent="0.2">
      <c r="A211" s="33" t="s">
        <v>109</v>
      </c>
      <c r="B211" s="34">
        <v>-0.02</v>
      </c>
      <c r="C211" s="40">
        <v>-0.3</v>
      </c>
      <c r="D211" s="40">
        <v>0.02</v>
      </c>
      <c r="E211" s="40">
        <v>0.12</v>
      </c>
      <c r="F211" s="40">
        <v>-0.53</v>
      </c>
      <c r="G211" s="40">
        <v>-0.26</v>
      </c>
      <c r="H211" s="40">
        <v>-0.17</v>
      </c>
      <c r="I211" s="40">
        <v>3.02</v>
      </c>
      <c r="L211" s="41" t="s">
        <v>123</v>
      </c>
      <c r="M211" s="12"/>
      <c r="N211" s="41"/>
      <c r="O211" s="41"/>
      <c r="P211" s="41">
        <v>103</v>
      </c>
      <c r="Q211" s="41">
        <v>106</v>
      </c>
      <c r="R211" s="41">
        <v>90</v>
      </c>
      <c r="S211" s="41">
        <v>86</v>
      </c>
      <c r="T211" s="41">
        <v>123</v>
      </c>
    </row>
    <row r="212" spans="1:20" x14ac:dyDescent="0.2">
      <c r="A212" s="35" t="s">
        <v>105</v>
      </c>
      <c r="B212" s="37">
        <v>0.14000000000000001</v>
      </c>
      <c r="C212" s="34">
        <v>0.13</v>
      </c>
      <c r="D212" s="34">
        <v>0.08</v>
      </c>
      <c r="E212" s="34">
        <v>0.05</v>
      </c>
      <c r="F212" s="34">
        <v>0.11</v>
      </c>
      <c r="G212" s="34">
        <v>-0.02</v>
      </c>
      <c r="H212" s="34">
        <v>0.17</v>
      </c>
      <c r="I212" s="34">
        <v>0.06</v>
      </c>
    </row>
    <row r="213" spans="1:20" x14ac:dyDescent="0.2">
      <c r="A213" s="33" t="s">
        <v>106</v>
      </c>
      <c r="B213" s="34">
        <v>0.21</v>
      </c>
      <c r="C213" s="34">
        <v>0.02</v>
      </c>
      <c r="D213" s="34">
        <v>0.06</v>
      </c>
      <c r="E213" s="34">
        <v>-0.11</v>
      </c>
      <c r="F213" s="34">
        <v>0.03</v>
      </c>
      <c r="G213" s="34">
        <v>-0.01</v>
      </c>
      <c r="H213" s="34">
        <v>0.16</v>
      </c>
      <c r="I213" s="34">
        <v>7.0000000000000007E-2</v>
      </c>
    </row>
    <row r="214" spans="1:20" x14ac:dyDescent="0.2">
      <c r="A214" s="31" t="s">
        <v>115</v>
      </c>
      <c r="B214" s="30"/>
      <c r="C214" s="30"/>
      <c r="D214" s="30"/>
      <c r="E214" s="30"/>
      <c r="F214" s="30">
        <v>0.05</v>
      </c>
      <c r="G214" s="30">
        <v>0.01</v>
      </c>
      <c r="H214" s="30">
        <v>0.17</v>
      </c>
      <c r="I214" s="30">
        <v>0.06</v>
      </c>
    </row>
    <row r="215" spans="1:20" x14ac:dyDescent="0.2">
      <c r="A215" s="31" t="s">
        <v>116</v>
      </c>
      <c r="B215" s="30"/>
      <c r="C215" s="30"/>
      <c r="D215" s="30"/>
      <c r="E215" s="30"/>
      <c r="F215" s="30">
        <v>-0.17</v>
      </c>
      <c r="G215" s="30">
        <v>-0.22</v>
      </c>
      <c r="H215" s="30">
        <v>0.13</v>
      </c>
      <c r="I215" s="30">
        <v>-0.03</v>
      </c>
    </row>
    <row r="216" spans="1:20" x14ac:dyDescent="0.2">
      <c r="A216" s="31" t="s">
        <v>117</v>
      </c>
      <c r="B216" s="30"/>
      <c r="C216" s="30"/>
      <c r="D216" s="30"/>
      <c r="E216" s="30"/>
      <c r="F216" s="30">
        <v>-0.13</v>
      </c>
      <c r="G216" s="30">
        <v>0.08</v>
      </c>
      <c r="H216" s="30">
        <v>0.14000000000000001</v>
      </c>
      <c r="I216" s="30">
        <v>-0.16</v>
      </c>
    </row>
    <row r="217" spans="1:20" x14ac:dyDescent="0.2">
      <c r="A217" s="31" t="s">
        <v>123</v>
      </c>
      <c r="B217" s="30"/>
      <c r="C217" s="30"/>
      <c r="D217" s="30"/>
      <c r="E217" s="30"/>
      <c r="F217" s="30">
        <v>0.04</v>
      </c>
      <c r="G217" s="30">
        <v>-0.14000000000000001</v>
      </c>
      <c r="H217" s="30">
        <v>-0.01</v>
      </c>
      <c r="I217" s="30">
        <v>0.42</v>
      </c>
    </row>
    <row r="218" spans="1:20" x14ac:dyDescent="0.2">
      <c r="A218" s="29" t="s">
        <v>110</v>
      </c>
      <c r="B218" s="30"/>
      <c r="C218" s="30"/>
      <c r="D218" s="30"/>
      <c r="E218" s="30"/>
      <c r="F218" s="30"/>
      <c r="G218" s="30"/>
      <c r="H218" s="30"/>
      <c r="I218" s="30"/>
    </row>
    <row r="219" spans="1:20" ht="16" thickBot="1" x14ac:dyDescent="0.25">
      <c r="A219" s="32" t="s">
        <v>107</v>
      </c>
      <c r="B219" s="36">
        <v>0.14000000000000001</v>
      </c>
      <c r="C219" s="36">
        <v>0.12</v>
      </c>
      <c r="D219" s="36">
        <v>0.08</v>
      </c>
      <c r="E219" s="36">
        <v>0.04</v>
      </c>
      <c r="F219" s="36">
        <v>0.11</v>
      </c>
      <c r="G219" s="36">
        <v>-0.02</v>
      </c>
      <c r="H219" s="36">
        <v>0.17</v>
      </c>
      <c r="I219" s="36">
        <v>0.06</v>
      </c>
    </row>
    <row r="220" spans="1:20"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2023-10-09T16:32:51Z</dcterms:modified>
</cp:coreProperties>
</file>