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syoos\Downloads\"/>
    </mc:Choice>
  </mc:AlternateContent>
  <xr:revisionPtr revIDLastSave="0" documentId="8_{B77B0261-CBD4-4E75-B96D-0C54E3BDE0BA}"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0" i="3" l="1"/>
  <c r="B179" i="3"/>
  <c r="B172" i="3"/>
  <c r="B175" i="3"/>
  <c r="B178" i="3"/>
  <c r="B181" i="3"/>
  <c r="I179" i="3"/>
  <c r="H179" i="3"/>
  <c r="G179" i="3"/>
  <c r="F179" i="3"/>
  <c r="E179" i="3"/>
  <c r="D179" i="3"/>
  <c r="C179" i="3"/>
  <c r="I176" i="3"/>
  <c r="H176" i="3"/>
  <c r="H170" i="3" s="1"/>
  <c r="G176" i="3"/>
  <c r="F176" i="3"/>
  <c r="E176" i="3"/>
  <c r="D176" i="3"/>
  <c r="D170" i="3" s="1"/>
  <c r="D172" i="3" s="1"/>
  <c r="C176" i="3"/>
  <c r="I173" i="3"/>
  <c r="H173" i="3"/>
  <c r="G173" i="3"/>
  <c r="F173" i="3"/>
  <c r="E173" i="3"/>
  <c r="D173" i="3"/>
  <c r="C173" i="3"/>
  <c r="B176" i="3"/>
  <c r="B173" i="3"/>
  <c r="I170" i="3"/>
  <c r="E170" i="3"/>
  <c r="B170" i="3"/>
  <c r="I168" i="3"/>
  <c r="H168" i="3"/>
  <c r="H169" i="3" s="1"/>
  <c r="G168" i="3"/>
  <c r="G169" i="3" s="1"/>
  <c r="F168" i="3"/>
  <c r="F169" i="3" s="1"/>
  <c r="E168" i="3"/>
  <c r="D168" i="3"/>
  <c r="C168" i="3"/>
  <c r="D169" i="3" s="1"/>
  <c r="B168" i="3"/>
  <c r="A167" i="3"/>
  <c r="F174" i="3"/>
  <c r="I169" i="3"/>
  <c r="E169" i="3"/>
  <c r="F149" i="3"/>
  <c r="I153" i="3"/>
  <c r="H153" i="3"/>
  <c r="G153" i="3"/>
  <c r="F153" i="3"/>
  <c r="I151" i="3"/>
  <c r="H151" i="3"/>
  <c r="G151" i="3"/>
  <c r="F151" i="3"/>
  <c r="F152" i="3" s="1"/>
  <c r="F154" i="3" s="1"/>
  <c r="I149" i="3"/>
  <c r="H149" i="3"/>
  <c r="G149" i="3"/>
  <c r="I147" i="3"/>
  <c r="H147" i="3"/>
  <c r="G147" i="3"/>
  <c r="F147" i="3"/>
  <c r="F148" i="3" s="1"/>
  <c r="I145" i="3"/>
  <c r="H145" i="3"/>
  <c r="G145" i="3"/>
  <c r="F145" i="3"/>
  <c r="I143" i="3"/>
  <c r="H143" i="3"/>
  <c r="G143" i="3"/>
  <c r="G144" i="3" s="1"/>
  <c r="G146" i="3" s="1"/>
  <c r="F143" i="3"/>
  <c r="F144" i="3" s="1"/>
  <c r="F146" i="3" s="1"/>
  <c r="I141" i="3"/>
  <c r="I181" i="3" s="1"/>
  <c r="H141" i="3"/>
  <c r="G141" i="3"/>
  <c r="F141" i="3"/>
  <c r="E141" i="3"/>
  <c r="E181" i="3" s="1"/>
  <c r="D141" i="3"/>
  <c r="C141" i="3"/>
  <c r="I164" i="3"/>
  <c r="H164" i="3"/>
  <c r="G164" i="3"/>
  <c r="G165" i="3" s="1"/>
  <c r="F164" i="3"/>
  <c r="F165" i="3" s="1"/>
  <c r="E164" i="3"/>
  <c r="D164" i="3"/>
  <c r="C164" i="3"/>
  <c r="C165" i="3" s="1"/>
  <c r="I161" i="3"/>
  <c r="H161" i="3"/>
  <c r="G161" i="3"/>
  <c r="F161" i="3"/>
  <c r="F155" i="3" s="1"/>
  <c r="E161" i="3"/>
  <c r="D161" i="3"/>
  <c r="C161" i="3"/>
  <c r="I158" i="3"/>
  <c r="H158" i="3"/>
  <c r="H159" i="3" s="1"/>
  <c r="G158" i="3"/>
  <c r="F158" i="3"/>
  <c r="E158" i="3"/>
  <c r="D158" i="3"/>
  <c r="D159" i="3" s="1"/>
  <c r="C158" i="3"/>
  <c r="C155" i="3"/>
  <c r="C157" i="3" s="1"/>
  <c r="B164" i="3"/>
  <c r="B166" i="3" s="1"/>
  <c r="B161" i="3"/>
  <c r="B163" i="3" s="1"/>
  <c r="B158" i="3"/>
  <c r="B160" i="3" s="1"/>
  <c r="B141" i="3"/>
  <c r="A140" i="3"/>
  <c r="B142" i="3"/>
  <c r="B134" i="3"/>
  <c r="C134" i="3"/>
  <c r="D134" i="3"/>
  <c r="E134" i="3"/>
  <c r="F134" i="3"/>
  <c r="G134" i="3"/>
  <c r="H134" i="3"/>
  <c r="H136" i="3" s="1"/>
  <c r="I134" i="3"/>
  <c r="I137" i="3"/>
  <c r="H137" i="3"/>
  <c r="G137" i="3"/>
  <c r="F137" i="3"/>
  <c r="E137" i="3"/>
  <c r="D137" i="3"/>
  <c r="C137" i="3"/>
  <c r="C139" i="3" s="1"/>
  <c r="I131" i="3"/>
  <c r="H131" i="3"/>
  <c r="G131" i="3"/>
  <c r="F131" i="3"/>
  <c r="E131" i="3"/>
  <c r="D131" i="3"/>
  <c r="C131" i="3"/>
  <c r="B131" i="3"/>
  <c r="I126" i="3"/>
  <c r="I139" i="3" s="1"/>
  <c r="H126" i="3"/>
  <c r="G126" i="3"/>
  <c r="F126" i="3"/>
  <c r="E126" i="3"/>
  <c r="D126" i="3"/>
  <c r="C126" i="3"/>
  <c r="B126" i="3"/>
  <c r="B137" i="3"/>
  <c r="B138" i="3" s="1"/>
  <c r="H139" i="3"/>
  <c r="D139" i="3"/>
  <c r="A125" i="3"/>
  <c r="B127" i="3"/>
  <c r="I122" i="3"/>
  <c r="H122" i="3"/>
  <c r="G122" i="3"/>
  <c r="F122" i="3"/>
  <c r="E122" i="3"/>
  <c r="D122" i="3"/>
  <c r="C122" i="3"/>
  <c r="I119" i="3"/>
  <c r="H119" i="3"/>
  <c r="G119" i="3"/>
  <c r="F119" i="3"/>
  <c r="E119" i="3"/>
  <c r="D119" i="3"/>
  <c r="C119" i="3"/>
  <c r="I116" i="3"/>
  <c r="H116" i="3"/>
  <c r="H113" i="3" s="1"/>
  <c r="H115" i="3" s="1"/>
  <c r="G116" i="3"/>
  <c r="F116" i="3"/>
  <c r="E116" i="3"/>
  <c r="D116" i="3"/>
  <c r="D118" i="3" s="1"/>
  <c r="C116" i="3"/>
  <c r="I111" i="3"/>
  <c r="H111" i="3"/>
  <c r="G111" i="3"/>
  <c r="F111" i="3"/>
  <c r="E111" i="3"/>
  <c r="D111" i="3"/>
  <c r="C111" i="3"/>
  <c r="I109" i="3"/>
  <c r="H109" i="3"/>
  <c r="I110" i="3" s="1"/>
  <c r="I112" i="3" s="1"/>
  <c r="G109" i="3"/>
  <c r="F109" i="3"/>
  <c r="E109" i="3"/>
  <c r="D109" i="3"/>
  <c r="E110" i="3" s="1"/>
  <c r="E112" i="3" s="1"/>
  <c r="C109" i="3"/>
  <c r="I107" i="3"/>
  <c r="H107" i="3"/>
  <c r="G107" i="3"/>
  <c r="F107" i="3"/>
  <c r="E107" i="3"/>
  <c r="D107" i="3"/>
  <c r="C107" i="3"/>
  <c r="I105" i="3"/>
  <c r="H105" i="3"/>
  <c r="G105" i="3"/>
  <c r="F105" i="3"/>
  <c r="E105" i="3"/>
  <c r="D105" i="3"/>
  <c r="C105" i="3"/>
  <c r="I103" i="3"/>
  <c r="H103" i="3"/>
  <c r="G103" i="3"/>
  <c r="F103" i="3"/>
  <c r="E103" i="3"/>
  <c r="D103" i="3"/>
  <c r="C103" i="3"/>
  <c r="I101" i="3"/>
  <c r="H101" i="3"/>
  <c r="I102" i="3" s="1"/>
  <c r="I104" i="3" s="1"/>
  <c r="G101" i="3"/>
  <c r="F101" i="3"/>
  <c r="E101" i="3"/>
  <c r="D101" i="3"/>
  <c r="E102" i="3" s="1"/>
  <c r="E104" i="3" s="1"/>
  <c r="C101" i="3"/>
  <c r="I99" i="3"/>
  <c r="I100" i="3" s="1"/>
  <c r="H99" i="3"/>
  <c r="G99" i="3"/>
  <c r="G121" i="3" s="1"/>
  <c r="F99" i="3"/>
  <c r="G100" i="3" s="1"/>
  <c r="E99" i="3"/>
  <c r="E100" i="3" s="1"/>
  <c r="D99" i="3"/>
  <c r="C99" i="3"/>
  <c r="B111" i="3"/>
  <c r="B107" i="3"/>
  <c r="B103" i="3"/>
  <c r="B119" i="3"/>
  <c r="C120" i="3" s="1"/>
  <c r="B106" i="3"/>
  <c r="B108" i="3" s="1"/>
  <c r="B122" i="3"/>
  <c r="B116" i="3"/>
  <c r="B117" i="3" s="1"/>
  <c r="B113" i="3"/>
  <c r="B109" i="3"/>
  <c r="B110" i="3" s="1"/>
  <c r="B105" i="3"/>
  <c r="B101" i="3"/>
  <c r="B102" i="3" s="1"/>
  <c r="B104" i="3" s="1"/>
  <c r="B99" i="3"/>
  <c r="A98" i="3"/>
  <c r="C74" i="3"/>
  <c r="D74" i="3"/>
  <c r="E74" i="3"/>
  <c r="F74" i="3"/>
  <c r="G74" i="3"/>
  <c r="H74" i="3"/>
  <c r="I74" i="3"/>
  <c r="I75" i="3" s="1"/>
  <c r="I77" i="3" s="1"/>
  <c r="B74" i="3"/>
  <c r="B75" i="3" s="1"/>
  <c r="I95" i="3"/>
  <c r="H95" i="3"/>
  <c r="G95" i="3"/>
  <c r="F95" i="3"/>
  <c r="E95" i="3"/>
  <c r="D95" i="3"/>
  <c r="C95" i="3"/>
  <c r="C97" i="3" s="1"/>
  <c r="I92" i="3"/>
  <c r="H92" i="3"/>
  <c r="G92" i="3"/>
  <c r="G94" i="3" s="1"/>
  <c r="F92" i="3"/>
  <c r="E92" i="3"/>
  <c r="D92" i="3"/>
  <c r="C92" i="3"/>
  <c r="C86" i="3" s="1"/>
  <c r="I89" i="3"/>
  <c r="H89" i="3"/>
  <c r="G89" i="3"/>
  <c r="F89" i="3"/>
  <c r="E89" i="3"/>
  <c r="D89" i="3"/>
  <c r="C89" i="3"/>
  <c r="I84" i="3"/>
  <c r="H84" i="3"/>
  <c r="G84" i="3"/>
  <c r="F84" i="3"/>
  <c r="E84" i="3"/>
  <c r="D84" i="3"/>
  <c r="C84" i="3"/>
  <c r="I82" i="3"/>
  <c r="H82" i="3"/>
  <c r="I83" i="3" s="1"/>
  <c r="I85" i="3" s="1"/>
  <c r="G82" i="3"/>
  <c r="F82" i="3"/>
  <c r="E82" i="3"/>
  <c r="D82" i="3"/>
  <c r="E83" i="3" s="1"/>
  <c r="E85" i="3" s="1"/>
  <c r="C82" i="3"/>
  <c r="I80" i="3"/>
  <c r="H80" i="3"/>
  <c r="G80" i="3"/>
  <c r="F80" i="3"/>
  <c r="E80" i="3"/>
  <c r="D80" i="3"/>
  <c r="C80" i="3"/>
  <c r="I78" i="3"/>
  <c r="H78" i="3"/>
  <c r="G78" i="3"/>
  <c r="F78" i="3"/>
  <c r="E78" i="3"/>
  <c r="D78" i="3"/>
  <c r="C78" i="3"/>
  <c r="I76" i="3"/>
  <c r="H76" i="3"/>
  <c r="G76" i="3"/>
  <c r="F76" i="3"/>
  <c r="E76" i="3"/>
  <c r="D76" i="3"/>
  <c r="C76" i="3"/>
  <c r="C73" i="3"/>
  <c r="I72" i="3"/>
  <c r="H72" i="3"/>
  <c r="G72" i="3"/>
  <c r="F72" i="3"/>
  <c r="G73" i="3" s="1"/>
  <c r="E72" i="3"/>
  <c r="D72" i="3"/>
  <c r="C72" i="3"/>
  <c r="B84" i="3"/>
  <c r="B80" i="3"/>
  <c r="B76" i="3"/>
  <c r="B90" i="3"/>
  <c r="B78" i="3"/>
  <c r="B79" i="3" s="1"/>
  <c r="B82" i="3"/>
  <c r="B83" i="3" s="1"/>
  <c r="B89" i="3"/>
  <c r="B95" i="3"/>
  <c r="B96" i="3" s="1"/>
  <c r="B92" i="3"/>
  <c r="B94" i="3" s="1"/>
  <c r="B72" i="3"/>
  <c r="B73" i="3" s="1"/>
  <c r="A71" i="3"/>
  <c r="I68" i="3"/>
  <c r="H68" i="3"/>
  <c r="G68" i="3"/>
  <c r="F68" i="3"/>
  <c r="E68" i="3"/>
  <c r="D68" i="3"/>
  <c r="C68" i="3"/>
  <c r="I65" i="3"/>
  <c r="H65" i="3"/>
  <c r="G65" i="3"/>
  <c r="F65" i="3"/>
  <c r="E65" i="3"/>
  <c r="D65" i="3"/>
  <c r="C65" i="3"/>
  <c r="I62" i="3"/>
  <c r="H62" i="3"/>
  <c r="G62" i="3"/>
  <c r="F62" i="3"/>
  <c r="E62" i="3"/>
  <c r="D62" i="3"/>
  <c r="C62" i="3"/>
  <c r="H59" i="3"/>
  <c r="I57" i="3"/>
  <c r="H57" i="3"/>
  <c r="G57" i="3"/>
  <c r="F57" i="3"/>
  <c r="E57" i="3"/>
  <c r="D57" i="3"/>
  <c r="C57" i="3"/>
  <c r="B57" i="3"/>
  <c r="I55" i="3"/>
  <c r="H55" i="3"/>
  <c r="G55" i="3"/>
  <c r="F55" i="3"/>
  <c r="F56" i="3" s="1"/>
  <c r="F58" i="3" s="1"/>
  <c r="E55" i="3"/>
  <c r="D55" i="3"/>
  <c r="C55" i="3"/>
  <c r="I53" i="3"/>
  <c r="H53" i="3"/>
  <c r="G53" i="3"/>
  <c r="F53" i="3"/>
  <c r="E53" i="3"/>
  <c r="D53" i="3"/>
  <c r="C53" i="3"/>
  <c r="B53" i="3"/>
  <c r="I51" i="3"/>
  <c r="H51" i="3"/>
  <c r="G51" i="3"/>
  <c r="F51" i="3"/>
  <c r="E51" i="3"/>
  <c r="D51" i="3"/>
  <c r="C51" i="3"/>
  <c r="B51" i="3"/>
  <c r="B52" i="3" s="1"/>
  <c r="B54" i="3" s="1"/>
  <c r="I49" i="3"/>
  <c r="H49" i="3"/>
  <c r="G49" i="3"/>
  <c r="F49" i="3"/>
  <c r="E49" i="3"/>
  <c r="D49" i="3"/>
  <c r="C49" i="3"/>
  <c r="I47" i="3"/>
  <c r="H47" i="3"/>
  <c r="G47" i="3"/>
  <c r="F47" i="3"/>
  <c r="E47" i="3"/>
  <c r="D47" i="3"/>
  <c r="E48" i="3" s="1"/>
  <c r="E50" i="3" s="1"/>
  <c r="C47" i="3"/>
  <c r="B49" i="3"/>
  <c r="I45" i="3"/>
  <c r="H45" i="3"/>
  <c r="G45" i="3"/>
  <c r="G70" i="3" s="1"/>
  <c r="F45" i="3"/>
  <c r="E45" i="3"/>
  <c r="D45" i="3"/>
  <c r="D46" i="3" s="1"/>
  <c r="C45" i="3"/>
  <c r="B68" i="3"/>
  <c r="B65" i="3"/>
  <c r="B62" i="3"/>
  <c r="B55" i="3"/>
  <c r="B56" i="3" s="1"/>
  <c r="B47" i="3"/>
  <c r="B48" i="3" s="1"/>
  <c r="B50" i="3" s="1"/>
  <c r="B45" i="3"/>
  <c r="B46" i="3" s="1"/>
  <c r="B18" i="3"/>
  <c r="I14" i="3"/>
  <c r="H14" i="3"/>
  <c r="I15" i="3" s="1"/>
  <c r="G14" i="3"/>
  <c r="H15" i="3" s="1"/>
  <c r="F14" i="3"/>
  <c r="E14" i="3"/>
  <c r="D14" i="3"/>
  <c r="C14" i="3"/>
  <c r="B14" i="3"/>
  <c r="C11" i="3"/>
  <c r="D11" i="3"/>
  <c r="E11" i="3"/>
  <c r="F11" i="3"/>
  <c r="G11" i="3"/>
  <c r="H11" i="3"/>
  <c r="H13" i="3" s="1"/>
  <c r="I11" i="3"/>
  <c r="C8" i="3"/>
  <c r="D8" i="3"/>
  <c r="E8" i="3"/>
  <c r="E5" i="3" s="1"/>
  <c r="E7" i="3" s="1"/>
  <c r="F8" i="3"/>
  <c r="G8" i="3"/>
  <c r="H8" i="3"/>
  <c r="I8" i="3"/>
  <c r="C3" i="3"/>
  <c r="D3" i="3"/>
  <c r="E3" i="3"/>
  <c r="F3" i="3"/>
  <c r="G3" i="3"/>
  <c r="H3" i="3"/>
  <c r="I3" i="3"/>
  <c r="F181" i="3" l="1"/>
  <c r="H181" i="3"/>
  <c r="F170" i="3"/>
  <c r="C170" i="3"/>
  <c r="C171" i="3" s="1"/>
  <c r="G170" i="3"/>
  <c r="D175" i="3"/>
  <c r="I152" i="3"/>
  <c r="I154" i="3" s="1"/>
  <c r="E172" i="3"/>
  <c r="I172" i="3"/>
  <c r="E175" i="3"/>
  <c r="I175" i="3"/>
  <c r="E178" i="3"/>
  <c r="I178" i="3"/>
  <c r="H172" i="3"/>
  <c r="H175" i="3"/>
  <c r="D178" i="3"/>
  <c r="H178" i="3"/>
  <c r="D181" i="3"/>
  <c r="G133" i="3"/>
  <c r="E142" i="3"/>
  <c r="D9" i="3"/>
  <c r="G12" i="3"/>
  <c r="E16" i="3"/>
  <c r="I16" i="3"/>
  <c r="D48" i="3"/>
  <c r="D50" i="3" s="1"/>
  <c r="B93" i="3"/>
  <c r="C123" i="3"/>
  <c r="E133" i="3"/>
  <c r="D128" i="3"/>
  <c r="D130" i="3" s="1"/>
  <c r="H133" i="3"/>
  <c r="G155" i="3"/>
  <c r="G157" i="3" s="1"/>
  <c r="D162" i="3"/>
  <c r="H162" i="3"/>
  <c r="I144" i="3"/>
  <c r="I146" i="3" s="1"/>
  <c r="I148" i="3"/>
  <c r="I150" i="3" s="1"/>
  <c r="F172" i="3"/>
  <c r="F178" i="3"/>
  <c r="G139" i="3"/>
  <c r="C133" i="3"/>
  <c r="I142" i="3"/>
  <c r="G13" i="3"/>
  <c r="F9" i="3"/>
  <c r="I12" i="3"/>
  <c r="E13" i="3"/>
  <c r="E52" i="3"/>
  <c r="I52" i="3"/>
  <c r="I59" i="3"/>
  <c r="I61" i="3" s="1"/>
  <c r="F67" i="3"/>
  <c r="C75" i="3"/>
  <c r="H94" i="3"/>
  <c r="C128" i="3"/>
  <c r="D129" i="3" s="1"/>
  <c r="F128" i="3"/>
  <c r="E166" i="3"/>
  <c r="C160" i="3"/>
  <c r="H142" i="3"/>
  <c r="B155" i="3"/>
  <c r="C172" i="3"/>
  <c r="G172" i="3"/>
  <c r="C175" i="3"/>
  <c r="G175" i="3"/>
  <c r="C178" i="3"/>
  <c r="G178" i="3"/>
  <c r="C181" i="3"/>
  <c r="G181" i="3"/>
  <c r="B169" i="3"/>
  <c r="C169" i="3"/>
  <c r="I171" i="3"/>
  <c r="E174" i="3"/>
  <c r="E177" i="3"/>
  <c r="B171" i="3"/>
  <c r="B174" i="3"/>
  <c r="F175" i="3"/>
  <c r="F177" i="3"/>
  <c r="F180" i="3"/>
  <c r="G171" i="3"/>
  <c r="C174" i="3"/>
  <c r="G174" i="3"/>
  <c r="C177" i="3"/>
  <c r="G177" i="3"/>
  <c r="C180" i="3"/>
  <c r="G180" i="3"/>
  <c r="E171" i="3"/>
  <c r="I174" i="3"/>
  <c r="I177" i="3"/>
  <c r="F171" i="3"/>
  <c r="B177" i="3"/>
  <c r="D171" i="3"/>
  <c r="H171" i="3"/>
  <c r="D174" i="3"/>
  <c r="H174" i="3"/>
  <c r="D177" i="3"/>
  <c r="H177" i="3"/>
  <c r="D180" i="3"/>
  <c r="H180" i="3"/>
  <c r="E180" i="3"/>
  <c r="I180" i="3"/>
  <c r="G152" i="3"/>
  <c r="G154" i="3" s="1"/>
  <c r="G148" i="3"/>
  <c r="G150" i="3" s="1"/>
  <c r="F150" i="3"/>
  <c r="F142" i="3"/>
  <c r="H144" i="3"/>
  <c r="H146" i="3" s="1"/>
  <c r="H148" i="3"/>
  <c r="H150" i="3" s="1"/>
  <c r="H152" i="3"/>
  <c r="H154" i="3" s="1"/>
  <c r="I166" i="3"/>
  <c r="C142" i="3"/>
  <c r="G142" i="3"/>
  <c r="E163" i="3"/>
  <c r="I163" i="3"/>
  <c r="D142" i="3"/>
  <c r="H4" i="3"/>
  <c r="G16" i="3"/>
  <c r="G4" i="3"/>
  <c r="C16" i="3"/>
  <c r="H46" i="3"/>
  <c r="E56" i="3"/>
  <c r="E58" i="3" s="1"/>
  <c r="G66" i="3"/>
  <c r="C70" i="3"/>
  <c r="F106" i="3"/>
  <c r="F108" i="3" s="1"/>
  <c r="F124" i="3"/>
  <c r="B139" i="3"/>
  <c r="I133" i="3"/>
  <c r="B136" i="3"/>
  <c r="B67" i="3"/>
  <c r="E46" i="3"/>
  <c r="I46" i="3"/>
  <c r="F48" i="3"/>
  <c r="F50" i="3" s="1"/>
  <c r="C118" i="3"/>
  <c r="C117" i="3"/>
  <c r="C121" i="3"/>
  <c r="E127" i="3"/>
  <c r="D133" i="3"/>
  <c r="I128" i="3"/>
  <c r="I130" i="3" s="1"/>
  <c r="I136" i="3"/>
  <c r="E136" i="3"/>
  <c r="E128" i="3"/>
  <c r="E130" i="3" s="1"/>
  <c r="F163" i="3"/>
  <c r="H16" i="3"/>
  <c r="D4" i="3"/>
  <c r="H10" i="3"/>
  <c r="C13" i="3"/>
  <c r="H9" i="3"/>
  <c r="G59" i="3"/>
  <c r="G61" i="3" s="1"/>
  <c r="F66" i="3"/>
  <c r="F83" i="3"/>
  <c r="F85" i="3" s="1"/>
  <c r="D91" i="3"/>
  <c r="H86" i="3"/>
  <c r="H88" i="3" s="1"/>
  <c r="B77" i="3"/>
  <c r="E106" i="3"/>
  <c r="E108" i="3" s="1"/>
  <c r="I106" i="3"/>
  <c r="I108" i="3" s="1"/>
  <c r="H120" i="3"/>
  <c r="C159" i="3"/>
  <c r="E139" i="3"/>
  <c r="E159" i="3"/>
  <c r="I159" i="3"/>
  <c r="G160" i="3"/>
  <c r="C163" i="3"/>
  <c r="D165" i="3"/>
  <c r="H165" i="3"/>
  <c r="I4" i="3"/>
  <c r="E4" i="3"/>
  <c r="I9" i="3"/>
  <c r="E9" i="3"/>
  <c r="H12" i="3"/>
  <c r="D12" i="3"/>
  <c r="C69" i="3"/>
  <c r="F46" i="3"/>
  <c r="C56" i="3"/>
  <c r="C58" i="3" s="1"/>
  <c r="G56" i="3"/>
  <c r="G58" i="3" s="1"/>
  <c r="C63" i="3"/>
  <c r="G64" i="3"/>
  <c r="B85" i="3"/>
  <c r="E73" i="3"/>
  <c r="I73" i="3"/>
  <c r="C83" i="3"/>
  <c r="C85" i="3" s="1"/>
  <c r="G83" i="3"/>
  <c r="G85" i="3" s="1"/>
  <c r="F97" i="3"/>
  <c r="D100" i="3"/>
  <c r="H100" i="3"/>
  <c r="C106" i="3"/>
  <c r="F117" i="3"/>
  <c r="E120" i="3"/>
  <c r="I120" i="3"/>
  <c r="I127" i="3"/>
  <c r="G128" i="3"/>
  <c r="G130" i="3" s="1"/>
  <c r="C136" i="3"/>
  <c r="F160" i="3"/>
  <c r="C162" i="3"/>
  <c r="G162" i="3"/>
  <c r="F159" i="3"/>
  <c r="G163" i="3"/>
  <c r="F166" i="3"/>
  <c r="G156" i="3"/>
  <c r="E162" i="3"/>
  <c r="I162" i="3"/>
  <c r="G159" i="3"/>
  <c r="H160" i="3"/>
  <c r="D155" i="3"/>
  <c r="H155" i="3"/>
  <c r="F157" i="3"/>
  <c r="E160" i="3"/>
  <c r="I160" i="3"/>
  <c r="D163" i="3"/>
  <c r="H163" i="3"/>
  <c r="C166" i="3"/>
  <c r="G166" i="3"/>
  <c r="D160" i="3"/>
  <c r="F162" i="3"/>
  <c r="E165" i="3"/>
  <c r="I165" i="3"/>
  <c r="E155" i="3"/>
  <c r="I155" i="3"/>
  <c r="D166" i="3"/>
  <c r="H166" i="3"/>
  <c r="B159" i="3"/>
  <c r="B162" i="3"/>
  <c r="B165" i="3"/>
  <c r="G136" i="3"/>
  <c r="D136" i="3"/>
  <c r="H128" i="3"/>
  <c r="H130" i="3" s="1"/>
  <c r="B128" i="3"/>
  <c r="B130" i="3" s="1"/>
  <c r="F133" i="3"/>
  <c r="G129" i="3"/>
  <c r="B133" i="3"/>
  <c r="F130" i="3"/>
  <c r="F139" i="3"/>
  <c r="F136" i="3"/>
  <c r="E12" i="3"/>
  <c r="C66" i="3"/>
  <c r="G9" i="3"/>
  <c r="C64" i="3"/>
  <c r="B97" i="3"/>
  <c r="C94" i="3"/>
  <c r="B100" i="3"/>
  <c r="C100" i="3"/>
  <c r="B115" i="3"/>
  <c r="B121" i="3"/>
  <c r="D10" i="3"/>
  <c r="I10" i="3"/>
  <c r="D13" i="3"/>
  <c r="I13" i="3"/>
  <c r="C48" i="3"/>
  <c r="C50" i="3" s="1"/>
  <c r="G48" i="3"/>
  <c r="G50" i="3" s="1"/>
  <c r="B58" i="3"/>
  <c r="C59" i="3"/>
  <c r="C61" i="3" s="1"/>
  <c r="D63" i="3"/>
  <c r="F64" i="3"/>
  <c r="B69" i="3"/>
  <c r="I70" i="3"/>
  <c r="B86" i="3"/>
  <c r="B88" i="3" s="1"/>
  <c r="B91" i="3"/>
  <c r="C90" i="3"/>
  <c r="B112" i="3"/>
  <c r="B118" i="3"/>
  <c r="D15" i="3"/>
  <c r="C15" i="3"/>
  <c r="D16" i="3"/>
  <c r="G46" i="3"/>
  <c r="G52" i="3"/>
  <c r="G54" i="3" s="1"/>
  <c r="D56" i="3"/>
  <c r="D58" i="3" s="1"/>
  <c r="H56" i="3"/>
  <c r="H58" i="3" s="1"/>
  <c r="I56" i="3"/>
  <c r="I58" i="3" s="1"/>
  <c r="D59" i="3"/>
  <c r="B66" i="3"/>
  <c r="I67" i="3"/>
  <c r="B70" i="3"/>
  <c r="G69" i="3"/>
  <c r="F70" i="3"/>
  <c r="B81" i="3"/>
  <c r="D86" i="3"/>
  <c r="D88" i="3" s="1"/>
  <c r="E90" i="3"/>
  <c r="I90" i="3"/>
  <c r="C96" i="3"/>
  <c r="G96" i="3"/>
  <c r="G97" i="3"/>
  <c r="B124" i="3"/>
  <c r="H118" i="3"/>
  <c r="G123" i="3"/>
  <c r="F127" i="3"/>
  <c r="H63" i="3"/>
  <c r="E70" i="3"/>
  <c r="E75" i="3"/>
  <c r="E77" i="3" s="1"/>
  <c r="G118" i="3"/>
  <c r="G113" i="3"/>
  <c r="H114" i="3" s="1"/>
  <c r="E10" i="3"/>
  <c r="E15" i="3"/>
  <c r="C46" i="3"/>
  <c r="C52" i="3"/>
  <c r="C54" i="3" s="1"/>
  <c r="F4" i="3"/>
  <c r="I5" i="3"/>
  <c r="G5" i="3"/>
  <c r="G10" i="3"/>
  <c r="C5" i="3"/>
  <c r="C10" i="3"/>
  <c r="F13" i="3"/>
  <c r="F12" i="3"/>
  <c r="F10" i="3"/>
  <c r="F15" i="3"/>
  <c r="B63" i="3"/>
  <c r="B59" i="3"/>
  <c r="B61" i="3" s="1"/>
  <c r="H48" i="3"/>
  <c r="H50" i="3" s="1"/>
  <c r="E59" i="3"/>
  <c r="E61" i="3" s="1"/>
  <c r="B64" i="3"/>
  <c r="G63" i="3"/>
  <c r="F59" i="3"/>
  <c r="F61" i="3" s="1"/>
  <c r="E67" i="3"/>
  <c r="E79" i="3"/>
  <c r="E81" i="3" s="1"/>
  <c r="I79" i="3"/>
  <c r="I81" i="3" s="1"/>
  <c r="G86" i="3"/>
  <c r="G88" i="3" s="1"/>
  <c r="H91" i="3"/>
  <c r="F94" i="3"/>
  <c r="C93" i="3"/>
  <c r="B120" i="3"/>
  <c r="C108" i="3"/>
  <c r="G106" i="3"/>
  <c r="G108" i="3" s="1"/>
  <c r="C113" i="3"/>
  <c r="C114" i="3" s="1"/>
  <c r="D120" i="3"/>
  <c r="D113" i="3"/>
  <c r="D115" i="3" s="1"/>
  <c r="F79" i="3"/>
  <c r="F81" i="3" s="1"/>
  <c r="D93" i="3"/>
  <c r="H93" i="3"/>
  <c r="D94" i="3"/>
  <c r="H96" i="3"/>
  <c r="B123" i="3"/>
  <c r="F102" i="3"/>
  <c r="F104" i="3" s="1"/>
  <c r="F110" i="3"/>
  <c r="F112" i="3" s="1"/>
  <c r="F121" i="3"/>
  <c r="D123" i="3"/>
  <c r="H123" i="3"/>
  <c r="C127" i="3"/>
  <c r="G127" i="3"/>
  <c r="C77" i="3"/>
  <c r="F90" i="3"/>
  <c r="D96" i="3"/>
  <c r="G15" i="3"/>
  <c r="F16" i="3"/>
  <c r="I48" i="3"/>
  <c r="I50" i="3" s="1"/>
  <c r="F52" i="3"/>
  <c r="F54" i="3" s="1"/>
  <c r="E64" i="3"/>
  <c r="I64" i="3"/>
  <c r="D66" i="3"/>
  <c r="H66" i="3"/>
  <c r="D69" i="3"/>
  <c r="H69" i="3"/>
  <c r="D73" i="3"/>
  <c r="H73" i="3"/>
  <c r="C79" i="3"/>
  <c r="C81" i="3" s="1"/>
  <c r="G79" i="3"/>
  <c r="G81" i="3" s="1"/>
  <c r="C91" i="3"/>
  <c r="G91" i="3"/>
  <c r="E93" i="3"/>
  <c r="I93" i="3"/>
  <c r="E97" i="3"/>
  <c r="I97" i="3"/>
  <c r="G75" i="3"/>
  <c r="G77" i="3" s="1"/>
  <c r="C124" i="3"/>
  <c r="G124" i="3"/>
  <c r="C102" i="3"/>
  <c r="C104" i="3" s="1"/>
  <c r="G102" i="3"/>
  <c r="G104" i="3" s="1"/>
  <c r="C110" i="3"/>
  <c r="C112" i="3" s="1"/>
  <c r="G110" i="3"/>
  <c r="G112" i="3" s="1"/>
  <c r="E117" i="3"/>
  <c r="I117" i="3"/>
  <c r="E124" i="3"/>
  <c r="I124" i="3"/>
  <c r="D127" i="3"/>
  <c r="H127" i="3"/>
  <c r="I129" i="3"/>
  <c r="B129" i="3"/>
  <c r="B132" i="3"/>
  <c r="F135" i="3"/>
  <c r="C132" i="3"/>
  <c r="G135" i="3"/>
  <c r="C138" i="3"/>
  <c r="G138" i="3"/>
  <c r="F129" i="3"/>
  <c r="F132" i="3"/>
  <c r="B135" i="3"/>
  <c r="F138" i="3"/>
  <c r="G132" i="3"/>
  <c r="C135" i="3"/>
  <c r="D132" i="3"/>
  <c r="H132" i="3"/>
  <c r="D135" i="3"/>
  <c r="H135" i="3"/>
  <c r="D138" i="3"/>
  <c r="H138" i="3"/>
  <c r="E132" i="3"/>
  <c r="I132" i="3"/>
  <c r="E135" i="3"/>
  <c r="I135" i="3"/>
  <c r="E138" i="3"/>
  <c r="I138" i="3"/>
  <c r="D117" i="3"/>
  <c r="I118" i="3"/>
  <c r="G120" i="3"/>
  <c r="D121" i="3"/>
  <c r="H121" i="3"/>
  <c r="F123" i="3"/>
  <c r="D102" i="3"/>
  <c r="D104" i="3" s="1"/>
  <c r="H106" i="3"/>
  <c r="H108" i="3" s="1"/>
  <c r="D110" i="3"/>
  <c r="D112" i="3" s="1"/>
  <c r="G117" i="3"/>
  <c r="I123" i="3"/>
  <c r="H117" i="3"/>
  <c r="E113" i="3"/>
  <c r="I113" i="3"/>
  <c r="F118" i="3"/>
  <c r="E121" i="3"/>
  <c r="I121" i="3"/>
  <c r="D124" i="3"/>
  <c r="H124" i="3"/>
  <c r="F100" i="3"/>
  <c r="H102" i="3"/>
  <c r="H104" i="3" s="1"/>
  <c r="D106" i="3"/>
  <c r="D108" i="3" s="1"/>
  <c r="H110" i="3"/>
  <c r="H112" i="3" s="1"/>
  <c r="F120" i="3"/>
  <c r="E123" i="3"/>
  <c r="E118" i="3"/>
  <c r="B114" i="3"/>
  <c r="F113" i="3"/>
  <c r="F75" i="3"/>
  <c r="F77" i="3" s="1"/>
  <c r="F73" i="3"/>
  <c r="D75" i="3"/>
  <c r="D77" i="3" s="1"/>
  <c r="H75" i="3"/>
  <c r="H77" i="3" s="1"/>
  <c r="D79" i="3"/>
  <c r="D81" i="3" s="1"/>
  <c r="H79" i="3"/>
  <c r="H81" i="3" s="1"/>
  <c r="H83" i="3"/>
  <c r="H85" i="3" s="1"/>
  <c r="D87" i="3"/>
  <c r="G90" i="3"/>
  <c r="F93" i="3"/>
  <c r="E96" i="3"/>
  <c r="I96" i="3"/>
  <c r="H90" i="3"/>
  <c r="I91" i="3"/>
  <c r="G93" i="3"/>
  <c r="F96" i="3"/>
  <c r="E86" i="3"/>
  <c r="I86" i="3"/>
  <c r="C88" i="3"/>
  <c r="F91" i="3"/>
  <c r="E94" i="3"/>
  <c r="I94" i="3"/>
  <c r="D97" i="3"/>
  <c r="H97" i="3"/>
  <c r="D83" i="3"/>
  <c r="D85" i="3" s="1"/>
  <c r="D90" i="3"/>
  <c r="E91" i="3"/>
  <c r="F86" i="3"/>
  <c r="H70" i="3"/>
  <c r="E69" i="3"/>
  <c r="I69" i="3"/>
  <c r="F69" i="3"/>
  <c r="D70" i="3"/>
  <c r="C67" i="3"/>
  <c r="G67" i="3"/>
  <c r="D67" i="3"/>
  <c r="H67" i="3"/>
  <c r="E66" i="3"/>
  <c r="I66" i="3"/>
  <c r="F63" i="3"/>
  <c r="H64" i="3"/>
  <c r="E63" i="3"/>
  <c r="I63" i="3"/>
  <c r="D64" i="3"/>
  <c r="I60" i="3"/>
  <c r="D61" i="3"/>
  <c r="H61" i="3"/>
  <c r="E54" i="3"/>
  <c r="I54" i="3"/>
  <c r="D52" i="3"/>
  <c r="D54" i="3" s="1"/>
  <c r="H52" i="3"/>
  <c r="H54" i="3" s="1"/>
  <c r="F5" i="3"/>
  <c r="H5" i="3"/>
  <c r="D5" i="3"/>
  <c r="E6" i="3" s="1"/>
  <c r="B11" i="3"/>
  <c r="B8" i="3"/>
  <c r="B3" i="3"/>
  <c r="C4" i="3" s="1"/>
  <c r="F92" i="1"/>
  <c r="D194" i="1"/>
  <c r="D193" i="1"/>
  <c r="D192" i="1"/>
  <c r="D191" i="1"/>
  <c r="D186" i="1"/>
  <c r="D185" i="1"/>
  <c r="D184" i="1"/>
  <c r="D183" i="1"/>
  <c r="C194" i="1"/>
  <c r="C193" i="1"/>
  <c r="C192" i="1"/>
  <c r="C191" i="1"/>
  <c r="C186" i="1"/>
  <c r="C185" i="1"/>
  <c r="C184" i="1"/>
  <c r="C183" i="1"/>
  <c r="B194" i="1"/>
  <c r="B193" i="1"/>
  <c r="B192" i="1"/>
  <c r="B191" i="1"/>
  <c r="B186" i="1"/>
  <c r="B185" i="1"/>
  <c r="B184" i="1"/>
  <c r="B183" i="1"/>
  <c r="B170" i="1"/>
  <c r="B168" i="1"/>
  <c r="B159" i="1"/>
  <c r="B157" i="1"/>
  <c r="C148" i="1"/>
  <c r="B148" i="1"/>
  <c r="C146" i="1"/>
  <c r="B146" i="1"/>
  <c r="D137" i="1"/>
  <c r="C137" i="1"/>
  <c r="B137" i="1"/>
  <c r="D135" i="1"/>
  <c r="C135" i="1"/>
  <c r="B135" i="1"/>
  <c r="D122" i="1"/>
  <c r="C122" i="1"/>
  <c r="B122" i="1"/>
  <c r="D121" i="1"/>
  <c r="D119" i="1" s="1"/>
  <c r="C121" i="1"/>
  <c r="B121" i="1"/>
  <c r="B119" i="1" s="1"/>
  <c r="D120" i="1"/>
  <c r="C120" i="1"/>
  <c r="B120" i="1"/>
  <c r="G119" i="1"/>
  <c r="F119" i="1"/>
  <c r="E119" i="1"/>
  <c r="C119" i="1"/>
  <c r="G115" i="1"/>
  <c r="F115" i="1"/>
  <c r="E115" i="1"/>
  <c r="D115" i="1"/>
  <c r="C115" i="1"/>
  <c r="B115" i="1"/>
  <c r="D114" i="1"/>
  <c r="C114" i="1"/>
  <c r="B114" i="1"/>
  <c r="D113" i="1"/>
  <c r="C113" i="1"/>
  <c r="C111" i="1" s="1"/>
  <c r="B113" i="1"/>
  <c r="D112" i="1"/>
  <c r="C112" i="1"/>
  <c r="B112" i="1"/>
  <c r="G111" i="1"/>
  <c r="F111" i="1"/>
  <c r="E111" i="1"/>
  <c r="D111" i="1"/>
  <c r="B111" i="1"/>
  <c r="G107" i="1"/>
  <c r="F107" i="1"/>
  <c r="E107" i="1"/>
  <c r="D107" i="1"/>
  <c r="C107" i="1"/>
  <c r="B107" i="1"/>
  <c r="D91" i="1"/>
  <c r="C91" i="1"/>
  <c r="C92" i="1" s="1"/>
  <c r="B91" i="1"/>
  <c r="B92" i="1" s="1"/>
  <c r="D92" i="1"/>
  <c r="E92" i="1"/>
  <c r="G92" i="1"/>
  <c r="D82" i="1"/>
  <c r="C82" i="1"/>
  <c r="B82" i="1"/>
  <c r="G87" i="3" l="1"/>
  <c r="C130" i="3"/>
  <c r="B10" i="3"/>
  <c r="G115" i="3"/>
  <c r="H129" i="3"/>
  <c r="H60" i="3"/>
  <c r="D60" i="3"/>
  <c r="G60" i="3"/>
  <c r="H87" i="3"/>
  <c r="D114" i="3"/>
  <c r="I156" i="3"/>
  <c r="I157" i="3"/>
  <c r="B157" i="3"/>
  <c r="C156" i="3"/>
  <c r="E156" i="3"/>
  <c r="E157" i="3"/>
  <c r="H156" i="3"/>
  <c r="H157" i="3"/>
  <c r="D156" i="3"/>
  <c r="D157" i="3"/>
  <c r="F156" i="3"/>
  <c r="B156" i="3"/>
  <c r="C129" i="3"/>
  <c r="C9" i="3"/>
  <c r="C7" i="3"/>
  <c r="B13" i="3"/>
  <c r="C12" i="3"/>
  <c r="F6" i="3"/>
  <c r="F7" i="3"/>
  <c r="F60" i="3"/>
  <c r="C60" i="3"/>
  <c r="B60" i="3"/>
  <c r="B87" i="3"/>
  <c r="B16" i="3"/>
  <c r="C87" i="3"/>
  <c r="H7" i="3"/>
  <c r="H6" i="3"/>
  <c r="B5" i="3"/>
  <c r="B7" i="3" s="1"/>
  <c r="G6" i="3"/>
  <c r="G7" i="3"/>
  <c r="D7" i="3"/>
  <c r="D6" i="3"/>
  <c r="E60" i="3"/>
  <c r="C115" i="3"/>
  <c r="I7" i="3"/>
  <c r="I6" i="3"/>
  <c r="E129" i="3"/>
  <c r="I114" i="3"/>
  <c r="I115" i="3"/>
  <c r="E115" i="3"/>
  <c r="E114" i="3"/>
  <c r="F114" i="3"/>
  <c r="F115" i="3"/>
  <c r="G114" i="3"/>
  <c r="E87" i="3"/>
  <c r="E88" i="3"/>
  <c r="F87" i="3"/>
  <c r="F88" i="3"/>
  <c r="I87" i="3"/>
  <c r="I88" i="3"/>
  <c r="A17" i="3"/>
  <c r="A44" i="3"/>
  <c r="H41" i="3"/>
  <c r="G41" i="3"/>
  <c r="F41" i="3"/>
  <c r="E41" i="3"/>
  <c r="D41" i="3"/>
  <c r="C41" i="3"/>
  <c r="B41" i="3"/>
  <c r="B42" i="3" s="1"/>
  <c r="I41" i="3"/>
  <c r="I35" i="3"/>
  <c r="H35" i="3"/>
  <c r="G35" i="3"/>
  <c r="F35" i="3"/>
  <c r="E35" i="3"/>
  <c r="D35" i="3"/>
  <c r="C35" i="3"/>
  <c r="B35" i="3"/>
  <c r="H38" i="3"/>
  <c r="G38" i="3"/>
  <c r="F38" i="3"/>
  <c r="E38" i="3"/>
  <c r="D38" i="3"/>
  <c r="C38" i="3"/>
  <c r="B38" i="3"/>
  <c r="B40"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C21" i="3" s="1"/>
  <c r="C23" i="3" s="1"/>
  <c r="D20" i="3"/>
  <c r="E20" i="3"/>
  <c r="F20" i="3"/>
  <c r="G20" i="3"/>
  <c r="G21" i="3" s="1"/>
  <c r="G23" i="3" s="1"/>
  <c r="H20" i="3"/>
  <c r="I20" i="3"/>
  <c r="I21" i="3" s="1"/>
  <c r="I23" i="3" s="1"/>
  <c r="J1" i="3"/>
  <c r="K1" i="3" s="1"/>
  <c r="L1" i="3" s="1"/>
  <c r="M1" i="3" s="1"/>
  <c r="N1" i="3" s="1"/>
  <c r="H1" i="3"/>
  <c r="G1" i="3" s="1"/>
  <c r="F1" i="3" s="1"/>
  <c r="E1" i="3" s="1"/>
  <c r="D1" i="3" s="1"/>
  <c r="C1" i="3" s="1"/>
  <c r="B1" i="3" s="1"/>
  <c r="D25" i="3" l="1"/>
  <c r="D27" i="3" s="1"/>
  <c r="H25" i="3"/>
  <c r="H27" i="3" s="1"/>
  <c r="D29" i="3"/>
  <c r="H29" i="3"/>
  <c r="H31" i="3" s="1"/>
  <c r="I25" i="3"/>
  <c r="I27" i="3" s="1"/>
  <c r="H32" i="3"/>
  <c r="C6" i="3"/>
  <c r="I29" i="3"/>
  <c r="I31" i="3" s="1"/>
  <c r="I32" i="3"/>
  <c r="F39" i="3"/>
  <c r="B27" i="3"/>
  <c r="D31" i="3"/>
  <c r="B23" i="3"/>
  <c r="B31" i="3"/>
  <c r="B32" i="3"/>
  <c r="B34" i="3" s="1"/>
  <c r="F32" i="3"/>
  <c r="D32" i="3"/>
  <c r="F42" i="3"/>
  <c r="B39" i="3"/>
  <c r="E25" i="3"/>
  <c r="E27" i="3" s="1"/>
  <c r="F21" i="3"/>
  <c r="F23" i="3" s="1"/>
  <c r="F29" i="3"/>
  <c r="F31" i="3" s="1"/>
  <c r="E29" i="3"/>
  <c r="E31" i="3" s="1"/>
  <c r="F25" i="3"/>
  <c r="F27" i="3" s="1"/>
  <c r="C25" i="3"/>
  <c r="C27" i="3" s="1"/>
  <c r="G25" i="3"/>
  <c r="G27" i="3" s="1"/>
  <c r="C29" i="3"/>
  <c r="C31" i="3" s="1"/>
  <c r="G29" i="3"/>
  <c r="G31" i="3" s="1"/>
  <c r="I33" i="3"/>
  <c r="D21" i="3"/>
  <c r="D23" i="3" s="1"/>
  <c r="H21" i="3"/>
  <c r="H23" i="3" s="1"/>
  <c r="C32" i="3"/>
  <c r="G32" i="3"/>
  <c r="D36" i="3"/>
  <c r="H36" i="3"/>
  <c r="D39" i="3"/>
  <c r="H39" i="3"/>
  <c r="D42" i="3"/>
  <c r="H42" i="3"/>
  <c r="E21" i="3"/>
  <c r="E23" i="3" s="1"/>
  <c r="E36" i="3"/>
  <c r="I36" i="3"/>
  <c r="E39" i="3"/>
  <c r="I39" i="3"/>
  <c r="E42" i="3"/>
  <c r="I42" i="3"/>
  <c r="E32" i="3"/>
  <c r="B36" i="3"/>
  <c r="F36" i="3"/>
  <c r="C36" i="3"/>
  <c r="G36" i="3"/>
  <c r="C39" i="3"/>
  <c r="G39" i="3"/>
  <c r="C42" i="3"/>
  <c r="G42" i="3"/>
  <c r="C175" i="1"/>
  <c r="C176" i="1" s="1"/>
  <c r="I172" i="1"/>
  <c r="I175" i="1" s="1"/>
  <c r="I176" i="1" s="1"/>
  <c r="H172" i="1"/>
  <c r="H175" i="1" s="1"/>
  <c r="H176" i="1" s="1"/>
  <c r="G172" i="1"/>
  <c r="G175" i="1" s="1"/>
  <c r="G176" i="1" s="1"/>
  <c r="F172" i="1"/>
  <c r="F175" i="1" s="1"/>
  <c r="F176" i="1" s="1"/>
  <c r="E172" i="1"/>
  <c r="E175" i="1" s="1"/>
  <c r="E176" i="1" s="1"/>
  <c r="D172" i="1"/>
  <c r="D175" i="1" s="1"/>
  <c r="D176" i="1" s="1"/>
  <c r="C172" i="1"/>
  <c r="B172" i="1"/>
  <c r="B175" i="1" s="1"/>
  <c r="B176" i="1" s="1"/>
  <c r="H163" i="1"/>
  <c r="H164" i="1" s="1"/>
  <c r="H165" i="1" s="1"/>
  <c r="I161" i="1"/>
  <c r="I163" i="1" s="1"/>
  <c r="H161" i="1"/>
  <c r="G161" i="1"/>
  <c r="G163" i="1" s="1"/>
  <c r="F161" i="1"/>
  <c r="F163" i="1" s="1"/>
  <c r="E161" i="1"/>
  <c r="E163" i="1" s="1"/>
  <c r="D161" i="1"/>
  <c r="D163" i="1" s="1"/>
  <c r="C161" i="1"/>
  <c r="C163" i="1" s="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D33" i="3" l="1"/>
  <c r="B33" i="3"/>
  <c r="I164" i="1"/>
  <c r="I165" i="1" s="1"/>
  <c r="G33" i="3"/>
  <c r="H33" i="3"/>
  <c r="B163" i="1"/>
  <c r="B164" i="1" s="1"/>
  <c r="B165" i="1" s="1"/>
  <c r="E33" i="3"/>
  <c r="C33" i="3"/>
  <c r="F33" i="3"/>
  <c r="C164" i="1"/>
  <c r="C165" i="1" s="1"/>
  <c r="D164" i="1"/>
  <c r="D165" i="1" s="1"/>
  <c r="G164" i="1"/>
  <c r="G165" i="1" s="1"/>
  <c r="E164" i="1"/>
  <c r="E165" i="1" s="1"/>
  <c r="F164" i="1"/>
  <c r="F165" i="1" s="1"/>
  <c r="I119" i="1"/>
  <c r="H119" i="1"/>
  <c r="I115" i="1"/>
  <c r="H115" i="1"/>
  <c r="I111" i="1"/>
  <c r="H111" i="1"/>
  <c r="H107" i="1"/>
  <c r="H18" i="3" s="1"/>
  <c r="G18" i="3"/>
  <c r="G34" i="3" s="1"/>
  <c r="F18" i="3"/>
  <c r="E18" i="3"/>
  <c r="D18" i="3"/>
  <c r="C18" i="3"/>
  <c r="I107" i="1"/>
  <c r="I18" i="3" s="1"/>
  <c r="I139" i="1"/>
  <c r="I142" i="1" s="1"/>
  <c r="H139" i="1"/>
  <c r="H142" i="1" s="1"/>
  <c r="G139" i="1"/>
  <c r="G142" i="1" s="1"/>
  <c r="F139" i="1"/>
  <c r="F142" i="1" s="1"/>
  <c r="E139" i="1"/>
  <c r="E142" i="1" s="1"/>
  <c r="D139" i="1"/>
  <c r="D142" i="1" s="1"/>
  <c r="C139" i="1"/>
  <c r="C142" i="1" s="1"/>
  <c r="B139" i="1"/>
  <c r="B142" i="1" s="1"/>
  <c r="D19" i="3" l="1"/>
  <c r="D43" i="3"/>
  <c r="D34" i="3"/>
  <c r="D40" i="3"/>
  <c r="D37" i="3"/>
  <c r="I19" i="3"/>
  <c r="I34" i="3"/>
  <c r="I40" i="3"/>
  <c r="I43" i="3"/>
  <c r="I37" i="3"/>
  <c r="E19" i="3"/>
  <c r="E37" i="3"/>
  <c r="E40" i="3"/>
  <c r="E43" i="3"/>
  <c r="B19" i="3"/>
  <c r="B43" i="3"/>
  <c r="B37" i="3"/>
  <c r="F19" i="3"/>
  <c r="F40" i="3"/>
  <c r="F43" i="3"/>
  <c r="F37" i="3"/>
  <c r="F34" i="3"/>
  <c r="E34" i="3"/>
  <c r="C19" i="3"/>
  <c r="C43" i="3"/>
  <c r="C37" i="3"/>
  <c r="C40" i="3"/>
  <c r="G19" i="3"/>
  <c r="G43" i="3"/>
  <c r="G37" i="3"/>
  <c r="G40" i="3"/>
  <c r="C34" i="3"/>
  <c r="H19" i="3"/>
  <c r="H37" i="3"/>
  <c r="H34" i="3"/>
  <c r="H43" i="3"/>
  <c r="H40" i="3"/>
  <c r="H124" i="1"/>
  <c r="H131" i="1" s="1"/>
  <c r="H132" i="1" s="1"/>
  <c r="C124" i="1"/>
  <c r="I124" i="1"/>
  <c r="E124" i="1"/>
  <c r="F124" i="1"/>
  <c r="D124" i="1"/>
  <c r="B124" i="1"/>
  <c r="B131" i="1" s="1"/>
  <c r="G124" i="1"/>
  <c r="E131" i="1" l="1"/>
  <c r="E132" i="1" s="1"/>
  <c r="G131" i="1"/>
  <c r="G132" i="1" s="1"/>
  <c r="D131" i="1"/>
  <c r="D132" i="1" s="1"/>
  <c r="F131" i="1"/>
  <c r="F132" i="1" s="1"/>
  <c r="I131" i="1"/>
  <c r="B132" i="1" s="1"/>
  <c r="C131" i="1"/>
  <c r="C132" i="1" s="1"/>
  <c r="H92" i="1"/>
  <c r="I92" i="1"/>
  <c r="H83" i="1"/>
  <c r="H94" i="1" s="1"/>
  <c r="H96" i="1" s="1"/>
  <c r="G83" i="1"/>
  <c r="F83" i="1"/>
  <c r="E83" i="1"/>
  <c r="D83" i="1"/>
  <c r="C83" i="1"/>
  <c r="B83" i="1"/>
  <c r="I83" i="1"/>
  <c r="H58" i="1"/>
  <c r="I58" i="1"/>
  <c r="H45" i="1"/>
  <c r="H59" i="1" s="1"/>
  <c r="I45" i="1"/>
  <c r="H30" i="1"/>
  <c r="H36" i="1" s="1"/>
  <c r="I30" i="1"/>
  <c r="I36" i="1" s="1"/>
  <c r="H7" i="1"/>
  <c r="I7" i="1"/>
  <c r="H4" i="1"/>
  <c r="H10" i="1" s="1"/>
  <c r="I4" i="1"/>
  <c r="I10" i="1" s="1"/>
  <c r="E20" i="1" l="1"/>
  <c r="E143" i="1"/>
  <c r="F20" i="1"/>
  <c r="F143" i="1"/>
  <c r="H12" i="1"/>
  <c r="H20" i="1" s="1"/>
  <c r="H143" i="1"/>
  <c r="I12" i="1"/>
  <c r="I20" i="1" s="1"/>
  <c r="I143" i="1"/>
  <c r="B20" i="1"/>
  <c r="B143" i="1"/>
  <c r="C20" i="1"/>
  <c r="C143" i="1"/>
  <c r="D20" i="1"/>
  <c r="D143" i="1"/>
  <c r="E94" i="1"/>
  <c r="E96" i="1" s="1"/>
  <c r="E97" i="1" s="1"/>
  <c r="D94" i="1"/>
  <c r="D96" i="1" s="1"/>
  <c r="D97" i="1" s="1"/>
  <c r="C94" i="1"/>
  <c r="C96" i="1" s="1"/>
  <c r="C97" i="1" s="1"/>
  <c r="B94" i="1"/>
  <c r="B96" i="1" s="1"/>
  <c r="B97" i="1" s="1"/>
  <c r="F94" i="1"/>
  <c r="F96" i="1" s="1"/>
  <c r="F97" i="1" s="1"/>
  <c r="G94" i="1"/>
  <c r="G96" i="1" s="1"/>
  <c r="G97" i="1" s="1"/>
  <c r="B60" i="1"/>
  <c r="E60" i="1"/>
  <c r="F60" i="1"/>
  <c r="I59" i="1"/>
  <c r="I60" i="1" s="1"/>
  <c r="G60" i="1"/>
  <c r="H60" i="1"/>
  <c r="C60" i="1"/>
  <c r="D60" i="1"/>
  <c r="I64" i="1" l="1"/>
  <c r="I76" i="1" s="1"/>
  <c r="I94" i="1" s="1"/>
  <c r="G20" i="1"/>
  <c r="G143" i="1"/>
  <c r="I95" i="1"/>
  <c r="H97" i="1"/>
  <c r="I96" i="1" l="1"/>
  <c r="I97"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<sst xmlns="http://schemas.openxmlformats.org/spreadsheetml/2006/main" count="385" uniqueCount="147">
  <si>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</si>
  <si>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</si>
  <si>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</si>
  <si>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</si>
  <si>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</si>
  <si>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</si>
  <si>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</si>
  <si>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</si>
  <si>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</si>
  <si>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</si>
  <si>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</si>
  <si>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</si>
  <si>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</si>
  <si>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</si>
  <si>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</si>
  <si>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</si>
  <si>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</si>
  <si>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</si>
  <si>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</si>
  <si>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</si>
  <si>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</si>
  <si>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</si>
  <si>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</si>
  <si>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</si>
  <si>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</si>
  <si>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</si>
  <si>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</si>
  <si>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</si>
  <si>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</si>
  <si>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</si>
  <si>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</si>
  <si>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</si>
  <si>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</si>
  <si>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</si>
  <si>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</si>
  <si>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</si>
  <si>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</si>
  <si>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</si>
  <si>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</si>
  <si>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</si>
  <si>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</si>
  <si>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</si>
  <si>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</si>
  <si>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</si>
  <si>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</si>
  <si>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</si>
  <si>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</si>
  <si>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</si>
  <si>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</si>
  <si>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</si>
  <si>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</si>
  <si>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</si>
  <si>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</si>
  <si>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</si>
  <si>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</si>
  <si>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</si>
  <si>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</si>
  <si>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</si>
  <si>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</si>
  <si>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</si>
  <si>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</si>
  <si>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</si>
  <si>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</si>
  <si>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</si>
  <si>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</si>
  <si>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</si>
  <si>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</si>
  <si>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</si>
  <si>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</si>
  <si>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</si>
  <si>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</si>
  <si>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</si>
  <si>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</si>
  <si>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</si>
  <si>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</si>
  <si>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</si>
  <si>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</si>
  <si>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</si>
  <si>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</si>
  <si>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</si>
  <si>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</si>
  <si>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</si>
  <si>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</si>
  <si>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</si>
  <si>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</si>
  <si>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</si>
  <si>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</si>
  <si>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</si>
  <si>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</si>
  <si>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</si>
  <si>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</si>
  <si>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</si>
  <si>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</si>
  <si>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</si>
  <si>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</si>
  <si>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</si>
  <si>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</si>
  <si>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</si>
  <si>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</si>
  <si>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</si>
  <si>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</si>
  <si>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</si>
  <si>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</si>
  <si>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</si>
  <si>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</si>
  <si>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</si>
  <si>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</si>
  <si>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</si>
  <si>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</si>
  <si>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</si>
  <si>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</si>
  <si>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</si>
  <si>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</si>
  <si>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</si>
  <si>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</si>
  <si>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</si>
  <si>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</si>
  <si>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</si>
  <si>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</si>
  <si>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</si>
  <si>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</si>
  <si>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</si>
  <si>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</si>
  <si>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</si>
  <si>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</si>
  <si>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</si>
  <si>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</si>
  <si>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</si>
  <si>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</si>
  <si>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</si>
  <si>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</si>
  <si>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</si>
  <si>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</si>
  <si>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</si>
  <si>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</si>
  <si>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</si>
  <si>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</si>
  <si>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</si>
  <si>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</si>
  <si>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</si>
  <si>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</si>
  <si>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</si>
  <si>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</si>
  <si>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</si>
  <si>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Should be the addition of Footwear, Apparel and Equipment</t>
  </si>
  <si>
    <t>EBITDA - D&amp;A</t>
  </si>
  <si>
    <t>Should be the addition of the segments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</si>
</sst>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9"/>
      <color rgb="FF000000"/>
      <name val="Tahoma"/>
      <family val="2"/>
    </font>
    <font>
      <sz val="9"/>
      <color rgb="FF000000"/>
      <name val="Tahoma"/>
      <family val="2"/>
    </font>
    <font>
      <b/>
      <sz val="11"/>
      <name val="Calibri"/>
      <family val="2"/>
      <scheme val="minor"/>
    </font>
    <font>
      <sz val="11"/>
      <name val="Calibri"/>
      <family val="2"/>
      <scheme val="minor"/>
    </font>
    <font>
      <i/>
      <sz val="9"/>
      <name val="Calibri"/>
      <family val="2"/>
      <scheme val="minor"/>
    </font>
    <font>
      <i/>
      <sz val="1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5" fontId="12" fillId="0" borderId="0" xfId="0" applyNumberFormat="1" applyFont="1"/>
    <xf numFmtId="166" fontId="10" fillId="0" borderId="3" xfId="2" applyNumberFormat="1" applyFont="1" applyBorder="1"/>
    <xf numFmtId="9" fontId="0" fillId="0" borderId="0" xfId="0" applyNumberFormat="1"/>
    <xf numFmtId="0" fontId="9" fillId="0" borderId="0" xfId="0" applyFont="1"/>
    <xf numFmtId="9" fontId="9" fillId="0" borderId="0" xfId="0" applyNumberFormat="1" applyFont="1"/>
    <xf numFmtId="165" fontId="2" fillId="7" borderId="0" xfId="1" applyNumberFormat="1" applyFont="1" applyFill="1"/>
    <xf numFmtId="0" fontId="2" fillId="7" borderId="0" xfId="0" applyFont="1" applyFill="1"/>
    <xf numFmtId="0" fontId="0" fillId="7" borderId="0" xfId="0" applyFill="1"/>
    <xf numFmtId="165" fontId="11" fillId="7" borderId="0" xfId="1" applyNumberFormat="1" applyFont="1" applyFill="1" applyAlignment="1">
      <alignment horizontal="left" indent="1"/>
    </xf>
    <xf numFmtId="166" fontId="9" fillId="7" borderId="0" xfId="2" applyNumberFormat="1" applyFont="1" applyFill="1" applyAlignment="1">
      <alignment horizontal="right"/>
    </xf>
    <xf numFmtId="165" fontId="2" fillId="0" borderId="0" xfId="1" applyNumberFormat="1" applyFont="1" applyFill="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5" fontId="15" fillId="7" borderId="0" xfId="1" applyNumberFormat="1" applyFont="1" applyFill="1"/>
    <xf numFmtId="0" fontId="15" fillId="7" borderId="0" xfId="0" applyFont="1" applyFill="1"/>
    <xf numFmtId="0" fontId="16" fillId="7" borderId="0" xfId="0" applyFont="1" applyFill="1"/>
    <xf numFmtId="165" fontId="17" fillId="7" borderId="0" xfId="1" applyNumberFormat="1" applyFont="1" applyFill="1" applyAlignment="1">
      <alignment horizontal="left" indent="1"/>
    </xf>
    <xf numFmtId="166" fontId="18" fillId="7" borderId="0" xfId="2" applyNumberFormat="1" applyFont="1" applyFill="1" applyAlignment="1">
      <alignment horizontal="right"/>
    </xf>
    <xf numFmtId="1" fontId="0" fillId="0" borderId="0" xfId="0" applyNumberFormat="1"/>
    <xf numFmtId="4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77734375"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88" activePane="bottomLeft" state="frozen"/>
      <selection pane="bottomLeft" activeCell="K90" sqref="K90:K91"/>
    </sheetView>
  </sheetViews>
  <sheetFormatPr defaultColWidth="8.77734375"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v>14067</v>
      </c>
      <c r="C4" s="9">
        <v>14971</v>
      </c>
      <c r="D4" s="9">
        <v>15312</v>
      </c>
      <c r="E4" s="9">
        <v>15956</v>
      </c>
      <c r="F4" s="9">
        <v>17474</v>
      </c>
      <c r="G4" s="9">
        <v>16241</v>
      </c>
      <c r="H4" s="9">
        <f t="shared" ref="H4" si="1">+H2-H3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v>9892</v>
      </c>
      <c r="C7" s="21">
        <v>10469</v>
      </c>
      <c r="D7" s="21">
        <v>10563</v>
      </c>
      <c r="E7" s="21">
        <v>11511</v>
      </c>
      <c r="F7" s="21">
        <v>12702</v>
      </c>
      <c r="G7" s="21">
        <v>13126</v>
      </c>
      <c r="H7" s="21">
        <f t="shared" ref="H7" si="2">+H5+H6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v>4205</v>
      </c>
      <c r="C10" s="5">
        <v>4623</v>
      </c>
      <c r="D10" s="5">
        <v>4886</v>
      </c>
      <c r="E10" s="5">
        <v>4325</v>
      </c>
      <c r="F10" s="5">
        <v>4801</v>
      </c>
      <c r="G10" s="5">
        <v>2887</v>
      </c>
      <c r="H10" s="5">
        <f t="shared" ref="H10" si="3">+H4-H7-H8-H9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v>3273</v>
      </c>
      <c r="C12" s="7">
        <v>3760</v>
      </c>
      <c r="D12" s="7">
        <v>4240</v>
      </c>
      <c r="E12" s="7">
        <v>1933</v>
      </c>
      <c r="F12" s="7">
        <v>4029</v>
      </c>
      <c r="G12" s="7">
        <v>2539</v>
      </c>
      <c r="H12" s="7">
        <f t="shared" ref="H12" si="4">+H10-H11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1732.5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2357</v>
      </c>
      <c r="C29" s="3">
        <v>1489</v>
      </c>
      <c r="D29" s="3">
        <v>1150</v>
      </c>
      <c r="E29" s="3">
        <v>1130</v>
      </c>
      <c r="F29" s="3">
        <v>1968</v>
      </c>
      <c r="G29" s="3">
        <v>1653</v>
      </c>
      <c r="H29" s="3">
        <v>1498</v>
      </c>
      <c r="I29" s="3">
        <v>2129</v>
      </c>
    </row>
    <row r="30" spans="1:9" x14ac:dyDescent="0.3">
      <c r="A30" s="4" t="s">
        <v>10</v>
      </c>
      <c r="B30" s="5">
        <v>15976</v>
      </c>
      <c r="C30" s="5">
        <v>15025</v>
      </c>
      <c r="D30" s="5">
        <v>16061</v>
      </c>
      <c r="E30" s="5">
        <v>15134</v>
      </c>
      <c r="F30" s="5">
        <v>16525</v>
      </c>
      <c r="G30" s="5">
        <v>20556</v>
      </c>
      <c r="H30" s="5">
        <f t="shared" ref="H30" si="6">+SUM(H25:H29)</f>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v>0</v>
      </c>
      <c r="D32" s="3">
        <v>0</v>
      </c>
      <c r="E32" s="3">
        <v>0</v>
      </c>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2201</v>
      </c>
      <c r="C35" s="3">
        <v>2422</v>
      </c>
      <c r="D35" s="3">
        <v>2787</v>
      </c>
      <c r="E35" s="3">
        <v>2509</v>
      </c>
      <c r="F35" s="3">
        <v>2011</v>
      </c>
      <c r="G35" s="3">
        <v>2326</v>
      </c>
      <c r="H35" s="3">
        <v>2921</v>
      </c>
      <c r="I35" s="3">
        <v>3821</v>
      </c>
    </row>
    <row r="36" spans="1:9" ht="15" thickBot="1" x14ac:dyDescent="0.35">
      <c r="A36" s="6" t="s">
        <v>43</v>
      </c>
      <c r="B36" s="7">
        <v>21600</v>
      </c>
      <c r="C36" s="7">
        <v>21379</v>
      </c>
      <c r="D36" s="7">
        <v>23259</v>
      </c>
      <c r="E36" s="7">
        <v>22536</v>
      </c>
      <c r="F36" s="7">
        <v>23717</v>
      </c>
      <c r="G36" s="7">
        <v>31342</v>
      </c>
      <c r="H36" s="7">
        <f t="shared" ref="H36" si="7">+SUM(H30:H35)</f>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3951</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v>6334</v>
      </c>
      <c r="C45" s="5">
        <v>5358</v>
      </c>
      <c r="D45" s="5">
        <v>5474</v>
      </c>
      <c r="E45" s="5">
        <v>6040</v>
      </c>
      <c r="F45" s="5">
        <v>7866</v>
      </c>
      <c r="G45" s="5">
        <v>8284</v>
      </c>
      <c r="H45" s="5">
        <f t="shared" ref="H45" si="8">+SUM(H39:H44)</f>
        <v>9674</v>
      </c>
      <c r="I45" s="5">
        <f>+SUM(I39:I44)</f>
        <v>10730</v>
      </c>
    </row>
    <row r="46" spans="1:9" x14ac:dyDescent="0.3">
      <c r="A46" s="2" t="s">
        <v>50</v>
      </c>
      <c r="B46" s="3">
        <v>1079</v>
      </c>
      <c r="C46" s="3">
        <v>1993</v>
      </c>
      <c r="D46" s="3">
        <v>3471</v>
      </c>
      <c r="E46" s="3">
        <v>3468</v>
      </c>
      <c r="F46" s="3">
        <v>3464</v>
      </c>
      <c r="G46" s="3">
        <v>9406</v>
      </c>
      <c r="H46" s="3">
        <v>9413</v>
      </c>
      <c r="I46" s="3">
        <v>8920</v>
      </c>
    </row>
    <row r="47" spans="1:9" x14ac:dyDescent="0.3">
      <c r="A47" s="2" t="s">
        <v>51</v>
      </c>
      <c r="B47" s="3">
        <v>1480</v>
      </c>
      <c r="C47" s="3">
        <v>1770</v>
      </c>
      <c r="D47" s="3">
        <v>1907</v>
      </c>
      <c r="E47" s="3">
        <v>3216</v>
      </c>
      <c r="F47" s="3">
        <v>0</v>
      </c>
      <c r="G47" s="3">
        <v>2913</v>
      </c>
      <c r="H47" s="3">
        <v>2931</v>
      </c>
      <c r="I47" s="3">
        <v>2777</v>
      </c>
    </row>
    <row r="48" spans="1:9" x14ac:dyDescent="0.3">
      <c r="A48" s="2" t="s">
        <v>52</v>
      </c>
      <c r="B48" s="3"/>
      <c r="C48" s="3"/>
      <c r="D48" s="3"/>
      <c r="E48" s="3"/>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8638</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3979</v>
      </c>
      <c r="E57" s="3">
        <v>3517</v>
      </c>
      <c r="F57" s="3">
        <v>1643</v>
      </c>
      <c r="G57" s="3">
        <v>-191</v>
      </c>
      <c r="H57" s="3">
        <v>3179</v>
      </c>
      <c r="I57" s="3">
        <v>3476</v>
      </c>
    </row>
    <row r="58" spans="1:9" x14ac:dyDescent="0.3">
      <c r="A58" s="4" t="s">
        <v>62</v>
      </c>
      <c r="B58" s="5">
        <v>12707</v>
      </c>
      <c r="C58" s="5">
        <v>12258</v>
      </c>
      <c r="D58" s="5">
        <v>12407</v>
      </c>
      <c r="E58" s="5">
        <v>9812</v>
      </c>
      <c r="F58" s="5">
        <v>9040</v>
      </c>
      <c r="G58" s="5">
        <v>8055</v>
      </c>
      <c r="H58" s="5">
        <f t="shared" ref="H58" si="9">+SUM(H53:H57)</f>
        <v>12767</v>
      </c>
      <c r="I58" s="5">
        <f>+SUM(I53:I57)</f>
        <v>15281</v>
      </c>
    </row>
    <row r="59" spans="1:9" ht="15" thickBot="1" x14ac:dyDescent="0.35">
      <c r="A59" s="6" t="s">
        <v>63</v>
      </c>
      <c r="B59" s="7">
        <v>21600</v>
      </c>
      <c r="C59" s="7">
        <v>21379</v>
      </c>
      <c r="D59" s="7">
        <v>23259</v>
      </c>
      <c r="E59" s="7">
        <v>22536</v>
      </c>
      <c r="F59" s="7">
        <v>23717</v>
      </c>
      <c r="G59" s="7">
        <v>31342</v>
      </c>
      <c r="H59" s="7">
        <f t="shared" ref="H59" si="10">+SUM(H45:H50)+H58</f>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-889</v>
      </c>
      <c r="D75" s="3">
        <v>-364</v>
      </c>
      <c r="E75" s="3">
        <v>1515</v>
      </c>
      <c r="F75" s="3">
        <v>1525</v>
      </c>
      <c r="G75" s="3">
        <v>24</v>
      </c>
      <c r="H75" s="3">
        <v>1326</v>
      </c>
      <c r="I75" s="3">
        <v>1365</v>
      </c>
    </row>
    <row r="76" spans="1:9" x14ac:dyDescent="0.3">
      <c r="A76" s="25" t="s">
        <v>75</v>
      </c>
      <c r="B76" s="26">
        <v>4680</v>
      </c>
      <c r="C76" s="26">
        <v>3096</v>
      </c>
      <c r="D76" s="26">
        <v>3640</v>
      </c>
      <c r="E76" s="26">
        <v>4955</v>
      </c>
      <c r="F76" s="26">
        <v>5903</v>
      </c>
      <c r="G76" s="26">
        <v>2485</v>
      </c>
      <c r="H76" s="26">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80</v>
      </c>
      <c r="B82" s="3">
        <f>-150+3</f>
        <v>-147</v>
      </c>
      <c r="C82" s="3">
        <f>150+6+10</f>
        <v>166</v>
      </c>
      <c r="D82" s="3">
        <f>13-34</f>
        <v>-21</v>
      </c>
      <c r="E82" s="3">
        <v>-22</v>
      </c>
      <c r="F82" s="3">
        <v>5</v>
      </c>
      <c r="G82" s="3">
        <v>31</v>
      </c>
      <c r="H82" s="3">
        <v>171</v>
      </c>
      <c r="I82" s="3">
        <v>-19</v>
      </c>
    </row>
    <row r="83" spans="1:9" x14ac:dyDescent="0.3">
      <c r="A83" s="27" t="s">
        <v>81</v>
      </c>
      <c r="B83" s="26">
        <f t="shared" ref="B83:H83" si="12">+SUM(B78:B82)</f>
        <v>-175</v>
      </c>
      <c r="C83" s="26">
        <f t="shared" si="12"/>
        <v>-1034</v>
      </c>
      <c r="D83" s="26">
        <f t="shared" si="12"/>
        <v>-1008</v>
      </c>
      <c r="E83" s="26">
        <f t="shared" si="12"/>
        <v>276</v>
      </c>
      <c r="F83" s="26">
        <f t="shared" si="12"/>
        <v>-264</v>
      </c>
      <c r="G83" s="26">
        <f t="shared" si="12"/>
        <v>-1028</v>
      </c>
      <c r="H83" s="26">
        <f t="shared" si="12"/>
        <v>-3800</v>
      </c>
      <c r="I83" s="26">
        <f>+SUM(I78:I82)</f>
        <v>-1524</v>
      </c>
    </row>
    <row r="84" spans="1:9" x14ac:dyDescent="0.3">
      <c r="A84" s="1" t="s">
        <v>82</v>
      </c>
      <c r="B84" s="3"/>
      <c r="C84" s="3"/>
      <c r="D84" s="3"/>
      <c r="E84" s="3"/>
      <c r="F84" s="3"/>
      <c r="G84" s="3"/>
      <c r="H84" s="3"/>
      <c r="I84" s="3"/>
    </row>
    <row r="85" spans="1:9" x14ac:dyDescent="0.3">
      <c r="A85" s="2" t="s">
        <v>83</v>
      </c>
      <c r="B85" s="3"/>
      <c r="C85" s="3">
        <v>981</v>
      </c>
      <c r="D85" s="3">
        <v>1482</v>
      </c>
      <c r="E85" s="3">
        <v>0</v>
      </c>
      <c r="F85" s="3"/>
      <c r="G85" s="3">
        <v>6134</v>
      </c>
      <c r="H85" s="3">
        <v>0</v>
      </c>
      <c r="I85" s="3">
        <v>0</v>
      </c>
    </row>
    <row r="86" spans="1:9" x14ac:dyDescent="0.3">
      <c r="A86" s="2" t="s">
        <v>84</v>
      </c>
      <c r="B86" s="3">
        <v>-63</v>
      </c>
      <c r="C86" s="3">
        <v>-67</v>
      </c>
      <c r="D86" s="3">
        <v>327</v>
      </c>
      <c r="E86" s="3">
        <v>13</v>
      </c>
      <c r="F86" s="3">
        <v>-325</v>
      </c>
      <c r="G86" s="3">
        <v>49</v>
      </c>
      <c r="H86" s="3">
        <v>-52</v>
      </c>
      <c r="I86" s="3">
        <v>15</v>
      </c>
    </row>
    <row r="87" spans="1:9" x14ac:dyDescent="0.3">
      <c r="A87" s="2" t="s">
        <v>85</v>
      </c>
      <c r="B87" s="3"/>
      <c r="C87" s="3"/>
      <c r="D87" s="3"/>
      <c r="E87" s="3"/>
      <c r="F87" s="3"/>
      <c r="G87" s="3"/>
      <c r="H87" s="3">
        <v>-197</v>
      </c>
      <c r="I87" s="3">
        <v>0</v>
      </c>
    </row>
    <row r="88" spans="1:9" x14ac:dyDescent="0.3">
      <c r="A88" s="2" t="s">
        <v>86</v>
      </c>
      <c r="B88" s="3">
        <v>514</v>
      </c>
      <c r="C88" s="3">
        <v>507</v>
      </c>
      <c r="D88" s="3">
        <v>489</v>
      </c>
      <c r="E88" s="3">
        <v>733</v>
      </c>
      <c r="F88" s="3">
        <v>700</v>
      </c>
      <c r="G88" s="3">
        <v>885</v>
      </c>
      <c r="H88" s="3">
        <v>1172</v>
      </c>
      <c r="I88" s="3">
        <v>1151</v>
      </c>
    </row>
    <row r="89" spans="1:9" x14ac:dyDescent="0.3">
      <c r="A89" s="2" t="s">
        <v>16</v>
      </c>
      <c r="B89" s="3">
        <v>218</v>
      </c>
      <c r="C89" s="3">
        <v>281</v>
      </c>
      <c r="D89" s="3">
        <v>177</v>
      </c>
      <c r="E89" s="3">
        <v>-4254</v>
      </c>
      <c r="F89" s="3">
        <v>-4286</v>
      </c>
      <c r="G89" s="3">
        <v>-3067</v>
      </c>
      <c r="H89" s="3">
        <v>-608</v>
      </c>
      <c r="I89" s="3">
        <v>-4014</v>
      </c>
    </row>
    <row r="90" spans="1:9" x14ac:dyDescent="0.3">
      <c r="A90" s="2" t="s">
        <v>87</v>
      </c>
      <c r="B90" s="3">
        <v>-2534</v>
      </c>
      <c r="C90" s="3">
        <v>-3238</v>
      </c>
      <c r="D90" s="3">
        <v>-3223</v>
      </c>
      <c r="E90" s="3">
        <v>-1243</v>
      </c>
      <c r="F90" s="3">
        <v>-1332</v>
      </c>
      <c r="G90" s="3">
        <v>-1452</v>
      </c>
      <c r="H90" s="3">
        <v>-1638</v>
      </c>
      <c r="I90" s="3">
        <v>-1837</v>
      </c>
    </row>
    <row r="91" spans="1:9" x14ac:dyDescent="0.3">
      <c r="A91" s="2" t="s">
        <v>88</v>
      </c>
      <c r="B91" s="3">
        <f>-7-19-899</f>
        <v>-925</v>
      </c>
      <c r="C91" s="3">
        <f>-106-7-1022</f>
        <v>-1135</v>
      </c>
      <c r="D91" s="3">
        <f>-44-17-1133</f>
        <v>-1194</v>
      </c>
      <c r="E91" s="3">
        <v>-84</v>
      </c>
      <c r="F91" s="3">
        <v>-50</v>
      </c>
      <c r="G91" s="3">
        <v>-58</v>
      </c>
      <c r="H91" s="3">
        <v>-136</v>
      </c>
      <c r="I91" s="3">
        <v>-151</v>
      </c>
    </row>
    <row r="92" spans="1:9" x14ac:dyDescent="0.3">
      <c r="A92" s="27" t="s">
        <v>89</v>
      </c>
      <c r="B92" s="26">
        <f t="shared" ref="B92:H92" si="13">+SUM(B85:B91)</f>
        <v>-2790</v>
      </c>
      <c r="C92" s="26">
        <f t="shared" si="13"/>
        <v>-2671</v>
      </c>
      <c r="D92" s="26">
        <f t="shared" si="13"/>
        <v>-1942</v>
      </c>
      <c r="E92" s="26">
        <f t="shared" si="13"/>
        <v>-4835</v>
      </c>
      <c r="F92" s="26">
        <f>+SUM(F85:F91)</f>
        <v>-5293</v>
      </c>
      <c r="G92" s="26">
        <f t="shared" si="13"/>
        <v>2491</v>
      </c>
      <c r="H92" s="26">
        <f t="shared" si="13"/>
        <v>-1459</v>
      </c>
      <c r="I92" s="26">
        <f>+SUM(I85:I91)</f>
        <v>-4836</v>
      </c>
    </row>
    <row r="93" spans="1:9" x14ac:dyDescent="0.3">
      <c r="A93" s="2" t="s">
        <v>90</v>
      </c>
      <c r="B93" s="3">
        <v>-83</v>
      </c>
      <c r="C93" s="3">
        <v>-105</v>
      </c>
      <c r="D93" s="3">
        <v>-20</v>
      </c>
      <c r="E93" s="3">
        <v>45</v>
      </c>
      <c r="F93" s="3">
        <v>-129</v>
      </c>
      <c r="G93" s="3">
        <v>-66</v>
      </c>
      <c r="H93" s="3">
        <v>143</v>
      </c>
      <c r="I93" s="3">
        <v>-143</v>
      </c>
    </row>
    <row r="94" spans="1:9" x14ac:dyDescent="0.3">
      <c r="A94" s="27" t="s">
        <v>91</v>
      </c>
      <c r="B94" s="26">
        <f t="shared" ref="B94:G94" si="14">+B76+B83+B92+B93</f>
        <v>1632</v>
      </c>
      <c r="C94" s="26">
        <f t="shared" si="14"/>
        <v>-714</v>
      </c>
      <c r="D94" s="26">
        <f t="shared" si="14"/>
        <v>670</v>
      </c>
      <c r="E94" s="26">
        <f t="shared" si="14"/>
        <v>441</v>
      </c>
      <c r="F94" s="26">
        <f t="shared" si="14"/>
        <v>217</v>
      </c>
      <c r="G94" s="26">
        <f t="shared" si="14"/>
        <v>3882</v>
      </c>
      <c r="H94" s="26">
        <f>+H76+H83+H92+H93</f>
        <v>1541</v>
      </c>
      <c r="I94" s="26">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f>B94+B95</f>
        <v>3852</v>
      </c>
      <c r="C96" s="7">
        <f t="shared" ref="C96:G96" si="15">C94+C95</f>
        <v>3138</v>
      </c>
      <c r="D96" s="7">
        <f t="shared" si="15"/>
        <v>3808</v>
      </c>
      <c r="E96" s="7">
        <f t="shared" si="15"/>
        <v>4249</v>
      </c>
      <c r="F96" s="7">
        <f t="shared" si="15"/>
        <v>4466</v>
      </c>
      <c r="G96" s="7">
        <f t="shared" si="15"/>
        <v>8348</v>
      </c>
      <c r="H96" s="7">
        <f>+H94+H95</f>
        <v>9889</v>
      </c>
      <c r="I96" s="7">
        <f>+I94+I95</f>
        <v>8574</v>
      </c>
    </row>
    <row r="97" spans="1:9" s="12" customFormat="1" ht="15" thickTop="1" x14ac:dyDescent="0.3">
      <c r="A97" s="12" t="s">
        <v>19</v>
      </c>
      <c r="B97" s="13">
        <f>+B96-B25</f>
        <v>0</v>
      </c>
      <c r="C97" s="13">
        <f t="shared" ref="C97:H97" si="16">+C96-C25</f>
        <v>0</v>
      </c>
      <c r="D97" s="13">
        <f t="shared" si="16"/>
        <v>0</v>
      </c>
      <c r="E97" s="13">
        <f t="shared" si="16"/>
        <v>0</v>
      </c>
      <c r="F97" s="13">
        <f>+F96-F25</f>
        <v>0</v>
      </c>
      <c r="G97" s="13">
        <f t="shared" si="16"/>
        <v>0</v>
      </c>
      <c r="H97" s="13">
        <f t="shared" si="16"/>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270</v>
      </c>
      <c r="D103" s="3">
        <v>300</v>
      </c>
      <c r="E103" s="3"/>
      <c r="F103" s="3">
        <v>320</v>
      </c>
      <c r="G103" s="3">
        <v>347</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f t="shared" ref="B107:G107" si="17">+SUM(B108:B110)</f>
        <v>13740</v>
      </c>
      <c r="C107" s="3">
        <f t="shared" si="17"/>
        <v>14764</v>
      </c>
      <c r="D107" s="3">
        <f t="shared" si="17"/>
        <v>15216</v>
      </c>
      <c r="E107" s="3">
        <f t="shared" si="17"/>
        <v>14855</v>
      </c>
      <c r="F107" s="3">
        <f t="shared" si="17"/>
        <v>15902</v>
      </c>
      <c r="G107" s="3">
        <f t="shared" si="17"/>
        <v>14484</v>
      </c>
      <c r="H107" s="3">
        <f t="shared" ref="H107" si="18">+SUM(H108:H110)</f>
        <v>17179</v>
      </c>
      <c r="I107" s="3">
        <f>+SUM(I108:I110)</f>
        <v>18353</v>
      </c>
    </row>
    <row r="108" spans="1:9" x14ac:dyDescent="0.3">
      <c r="A108" s="11" t="s">
        <v>114</v>
      </c>
      <c r="B108">
        <v>8506</v>
      </c>
      <c r="C108">
        <v>9299</v>
      </c>
      <c r="D108">
        <v>9684</v>
      </c>
      <c r="E108">
        <v>9322</v>
      </c>
      <c r="F108">
        <v>10045</v>
      </c>
      <c r="G108">
        <v>9329</v>
      </c>
      <c r="H108" s="8">
        <v>11644</v>
      </c>
      <c r="I108" s="8">
        <v>12228</v>
      </c>
    </row>
    <row r="109" spans="1:9" x14ac:dyDescent="0.3">
      <c r="A109" s="11" t="s">
        <v>115</v>
      </c>
      <c r="B109">
        <v>4410</v>
      </c>
      <c r="C109">
        <v>4746</v>
      </c>
      <c r="D109">
        <v>4886</v>
      </c>
      <c r="E109">
        <v>4938</v>
      </c>
      <c r="F109">
        <v>5260</v>
      </c>
      <c r="G109">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f t="shared" ref="B111:G111" si="19">+SUM(B112:B114)</f>
        <v>7126</v>
      </c>
      <c r="C111" s="3">
        <f t="shared" si="19"/>
        <v>7315</v>
      </c>
      <c r="D111" s="3">
        <f t="shared" si="19"/>
        <v>7698</v>
      </c>
      <c r="E111" s="3">
        <f t="shared" si="19"/>
        <v>9242</v>
      </c>
      <c r="F111" s="3">
        <f t="shared" si="19"/>
        <v>9812</v>
      </c>
      <c r="G111" s="3">
        <f t="shared" si="19"/>
        <v>9347</v>
      </c>
      <c r="H111" s="3">
        <f t="shared" ref="H111" si="20">+SUM(H112:H114)</f>
        <v>11456</v>
      </c>
      <c r="I111" s="3">
        <f>+SUM(I112:I114)</f>
        <v>12479</v>
      </c>
    </row>
    <row r="112" spans="1:9" x14ac:dyDescent="0.3">
      <c r="A112" s="11" t="s">
        <v>114</v>
      </c>
      <c r="B112">
        <f>3876+827</f>
        <v>4703</v>
      </c>
      <c r="C112">
        <f>3985+882</f>
        <v>4867</v>
      </c>
      <c r="D112">
        <f>4068+927</f>
        <v>4995</v>
      </c>
      <c r="E112">
        <v>5875</v>
      </c>
      <c r="F112">
        <v>6293</v>
      </c>
      <c r="G112">
        <v>5892</v>
      </c>
      <c r="H112" s="8">
        <v>6970</v>
      </c>
      <c r="I112" s="8">
        <v>7388</v>
      </c>
    </row>
    <row r="113" spans="1:9" x14ac:dyDescent="0.3">
      <c r="A113" s="11" t="s">
        <v>115</v>
      </c>
      <c r="B113">
        <f>1552+499</f>
        <v>2051</v>
      </c>
      <c r="C113">
        <f>1628+463</f>
        <v>2091</v>
      </c>
      <c r="D113">
        <f>1868+471</f>
        <v>2339</v>
      </c>
      <c r="E113">
        <v>2940</v>
      </c>
      <c r="F113">
        <v>3087</v>
      </c>
      <c r="G113">
        <v>3053</v>
      </c>
      <c r="H113" s="8">
        <v>3996</v>
      </c>
      <c r="I113" s="8">
        <v>4527</v>
      </c>
    </row>
    <row r="114" spans="1:9" x14ac:dyDescent="0.3">
      <c r="A114" s="11" t="s">
        <v>116</v>
      </c>
      <c r="B114">
        <f>277+95</f>
        <v>372</v>
      </c>
      <c r="C114">
        <f>271+86</f>
        <v>357</v>
      </c>
      <c r="D114">
        <f>275+89</f>
        <v>364</v>
      </c>
      <c r="E114">
        <v>427</v>
      </c>
      <c r="F114">
        <v>432</v>
      </c>
      <c r="G114">
        <v>402</v>
      </c>
      <c r="H114">
        <v>490</v>
      </c>
      <c r="I114">
        <v>564</v>
      </c>
    </row>
    <row r="115" spans="1:9" x14ac:dyDescent="0.3">
      <c r="A115" s="2" t="s">
        <v>103</v>
      </c>
      <c r="B115" s="3">
        <f t="shared" ref="B115:G115" si="21">+SUM(B116:B118)</f>
        <v>3067</v>
      </c>
      <c r="C115" s="3">
        <f t="shared" si="21"/>
        <v>3785</v>
      </c>
      <c r="D115" s="3">
        <f t="shared" si="21"/>
        <v>4237</v>
      </c>
      <c r="E115" s="3">
        <f t="shared" si="21"/>
        <v>5134</v>
      </c>
      <c r="F115" s="3">
        <f t="shared" si="21"/>
        <v>6208</v>
      </c>
      <c r="G115" s="3">
        <f t="shared" si="21"/>
        <v>6679</v>
      </c>
      <c r="H115" s="3">
        <f t="shared" ref="H115" si="22">+SUM(H116:H118)</f>
        <v>8290</v>
      </c>
      <c r="I115" s="3">
        <f>+SUM(I116:I118)</f>
        <v>7547</v>
      </c>
    </row>
    <row r="116" spans="1:9" x14ac:dyDescent="0.3">
      <c r="A116" s="11" t="s">
        <v>114</v>
      </c>
      <c r="B116">
        <v>2016</v>
      </c>
      <c r="C116">
        <v>2599</v>
      </c>
      <c r="D116">
        <v>2920</v>
      </c>
      <c r="E116">
        <v>3496</v>
      </c>
      <c r="F116">
        <v>4262</v>
      </c>
      <c r="G116">
        <v>4635</v>
      </c>
      <c r="H116" s="8">
        <v>5748</v>
      </c>
      <c r="I116" s="8">
        <v>5416</v>
      </c>
    </row>
    <row r="117" spans="1:9" x14ac:dyDescent="0.3">
      <c r="A117" s="11" t="s">
        <v>115</v>
      </c>
      <c r="B117">
        <v>925</v>
      </c>
      <c r="C117">
        <v>1055</v>
      </c>
      <c r="D117">
        <v>1188</v>
      </c>
      <c r="E117">
        <v>1508</v>
      </c>
      <c r="F117">
        <v>1808</v>
      </c>
      <c r="G117">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2" t="s">
        <v>107</v>
      </c>
      <c r="B119" s="3">
        <f t="shared" ref="B119:G119" si="23">+SUM(B120:B122)</f>
        <v>4653</v>
      </c>
      <c r="C119" s="3">
        <f t="shared" si="23"/>
        <v>4570</v>
      </c>
      <c r="D119" s="3">
        <f t="shared" si="23"/>
        <v>5009</v>
      </c>
      <c r="E119" s="3">
        <f t="shared" si="23"/>
        <v>5166</v>
      </c>
      <c r="F119" s="3">
        <f t="shared" si="23"/>
        <v>5254</v>
      </c>
      <c r="G119" s="3">
        <f t="shared" si="23"/>
        <v>5028</v>
      </c>
      <c r="H119" s="3">
        <f t="shared" ref="H119" si="24">+SUM(H120:H122)</f>
        <v>5343</v>
      </c>
      <c r="I119" s="3">
        <f>+SUM(I120:I122)</f>
        <v>5955</v>
      </c>
    </row>
    <row r="120" spans="1:9" x14ac:dyDescent="0.3">
      <c r="A120" s="11" t="s">
        <v>114</v>
      </c>
      <c r="B120">
        <f>452+2641</f>
        <v>3093</v>
      </c>
      <c r="C120">
        <f>570+2536</f>
        <v>3106</v>
      </c>
      <c r="D120">
        <f>666+2816</f>
        <v>3482</v>
      </c>
      <c r="E120">
        <v>3575</v>
      </c>
      <c r="F120">
        <v>3622</v>
      </c>
      <c r="G120">
        <v>3449</v>
      </c>
      <c r="H120" s="8">
        <v>3659</v>
      </c>
      <c r="I120" s="8">
        <v>4111</v>
      </c>
    </row>
    <row r="121" spans="1:9" x14ac:dyDescent="0.3">
      <c r="A121" s="11" t="s">
        <v>115</v>
      </c>
      <c r="B121">
        <f>230+1021</f>
        <v>1251</v>
      </c>
      <c r="C121">
        <f>228+947</f>
        <v>1175</v>
      </c>
      <c r="D121">
        <f>275+966</f>
        <v>1241</v>
      </c>
      <c r="E121">
        <v>1347</v>
      </c>
      <c r="F121">
        <v>1395</v>
      </c>
      <c r="G121">
        <v>1365</v>
      </c>
      <c r="H121" s="8">
        <v>1494</v>
      </c>
      <c r="I121" s="8">
        <v>1610</v>
      </c>
    </row>
    <row r="122" spans="1:9" x14ac:dyDescent="0.3">
      <c r="A122" s="11" t="s">
        <v>116</v>
      </c>
      <c r="B122">
        <f>73+236</f>
        <v>309</v>
      </c>
      <c r="C122">
        <f>71+218</f>
        <v>289</v>
      </c>
      <c r="D122">
        <f>73+213</f>
        <v>286</v>
      </c>
      <c r="E122">
        <v>244</v>
      </c>
      <c r="F122">
        <v>237</v>
      </c>
      <c r="G122">
        <v>214</v>
      </c>
      <c r="H122">
        <v>190</v>
      </c>
      <c r="I122">
        <v>234</v>
      </c>
    </row>
    <row r="123" spans="1:9" x14ac:dyDescent="0.3">
      <c r="A123" s="2" t="s">
        <v>108</v>
      </c>
      <c r="B123" s="3">
        <v>115</v>
      </c>
      <c r="C123" s="3">
        <v>73</v>
      </c>
      <c r="D123" s="3">
        <v>73</v>
      </c>
      <c r="E123" s="3">
        <v>88</v>
      </c>
      <c r="F123" s="3">
        <v>42</v>
      </c>
      <c r="G123" s="3">
        <v>30</v>
      </c>
      <c r="H123" s="3">
        <v>25</v>
      </c>
      <c r="I123" s="3">
        <v>102</v>
      </c>
    </row>
    <row r="124" spans="1:9" x14ac:dyDescent="0.3">
      <c r="A124" s="4" t="s">
        <v>104</v>
      </c>
      <c r="B124" s="5">
        <f t="shared" ref="B124:I124" si="25">+B107+B111+B115+B119+B123</f>
        <v>28701</v>
      </c>
      <c r="C124" s="5">
        <f t="shared" si="25"/>
        <v>30507</v>
      </c>
      <c r="D124" s="5">
        <f t="shared" si="25"/>
        <v>32233</v>
      </c>
      <c r="E124" s="5">
        <f t="shared" si="25"/>
        <v>34485</v>
      </c>
      <c r="F124" s="5">
        <f t="shared" si="25"/>
        <v>37218</v>
      </c>
      <c r="G124" s="5">
        <f t="shared" si="25"/>
        <v>35568</v>
      </c>
      <c r="H124" s="5">
        <f t="shared" si="25"/>
        <v>42293</v>
      </c>
      <c r="I124" s="5">
        <f t="shared" si="25"/>
        <v>44436</v>
      </c>
    </row>
    <row r="125" spans="1:9" x14ac:dyDescent="0.3">
      <c r="A125" s="2" t="s">
        <v>105</v>
      </c>
      <c r="B125" s="3">
        <v>1982</v>
      </c>
      <c r="C125" s="3">
        <v>1955</v>
      </c>
      <c r="D125" s="3">
        <v>2042</v>
      </c>
      <c r="E125" s="3">
        <v>1886</v>
      </c>
      <c r="F125" s="3">
        <v>1906</v>
      </c>
      <c r="G125" s="3">
        <v>1846</v>
      </c>
      <c r="H125" s="3">
        <f>+SUM(H126:H129)</f>
        <v>2205</v>
      </c>
      <c r="I125" s="3">
        <f>+SUM(I126:I129)</f>
        <v>2346</v>
      </c>
    </row>
    <row r="126" spans="1:9" x14ac:dyDescent="0.3">
      <c r="A126" s="11" t="s">
        <v>114</v>
      </c>
      <c r="B126" s="3"/>
      <c r="C126" s="3"/>
      <c r="D126" s="3"/>
      <c r="E126" s="3"/>
      <c r="F126" s="3">
        <v>1658</v>
      </c>
      <c r="G126" s="3">
        <v>1642</v>
      </c>
      <c r="H126" s="3">
        <v>1986</v>
      </c>
      <c r="I126" s="3">
        <v>2094</v>
      </c>
    </row>
    <row r="127" spans="1:9" x14ac:dyDescent="0.3">
      <c r="A127" s="11" t="s">
        <v>115</v>
      </c>
      <c r="B127" s="3"/>
      <c r="C127" s="3"/>
      <c r="D127" s="3"/>
      <c r="E127" s="3"/>
      <c r="F127" s="3">
        <v>118</v>
      </c>
      <c r="G127" s="3">
        <v>89</v>
      </c>
      <c r="H127" s="3">
        <v>104</v>
      </c>
      <c r="I127" s="3">
        <v>103</v>
      </c>
    </row>
    <row r="128" spans="1:9" x14ac:dyDescent="0.3">
      <c r="A128" s="11" t="s">
        <v>116</v>
      </c>
      <c r="B128" s="3"/>
      <c r="C128" s="3"/>
      <c r="D128" s="3"/>
      <c r="E128" s="3"/>
      <c r="F128" s="3">
        <v>24</v>
      </c>
      <c r="G128" s="3">
        <v>25</v>
      </c>
      <c r="H128" s="3">
        <v>29</v>
      </c>
      <c r="I128" s="3">
        <v>26</v>
      </c>
    </row>
    <row r="129" spans="1:9" x14ac:dyDescent="0.3">
      <c r="A129" s="11" t="s">
        <v>122</v>
      </c>
      <c r="B129" s="3"/>
      <c r="C129" s="3"/>
      <c r="D129" s="3"/>
      <c r="E129" s="3"/>
      <c r="F129" s="3">
        <v>106</v>
      </c>
      <c r="G129" s="3">
        <v>90</v>
      </c>
      <c r="H129" s="3">
        <v>86</v>
      </c>
      <c r="I129" s="3">
        <v>123</v>
      </c>
    </row>
    <row r="130" spans="1:9" x14ac:dyDescent="0.3">
      <c r="A130" s="2" t="s">
        <v>109</v>
      </c>
      <c r="B130" s="3">
        <v>-82</v>
      </c>
      <c r="C130" s="3">
        <v>-86</v>
      </c>
      <c r="D130" s="3">
        <v>75</v>
      </c>
      <c r="E130" s="3">
        <v>26</v>
      </c>
      <c r="F130" s="3">
        <v>-7</v>
      </c>
      <c r="G130" s="3">
        <v>-11</v>
      </c>
      <c r="H130" s="3">
        <v>40</v>
      </c>
      <c r="I130" s="3">
        <v>-72</v>
      </c>
    </row>
    <row r="131" spans="1:9" ht="15" thickBot="1" x14ac:dyDescent="0.35">
      <c r="A131" s="6" t="s">
        <v>106</v>
      </c>
      <c r="B131" s="7">
        <f t="shared" ref="B131:H131" si="26">+B124+B125+B130</f>
        <v>30601</v>
      </c>
      <c r="C131" s="7">
        <f t="shared" si="26"/>
        <v>32376</v>
      </c>
      <c r="D131" s="7">
        <f t="shared" si="26"/>
        <v>34350</v>
      </c>
      <c r="E131" s="7">
        <f t="shared" si="26"/>
        <v>36397</v>
      </c>
      <c r="F131" s="7">
        <f t="shared" si="26"/>
        <v>39117</v>
      </c>
      <c r="G131" s="7">
        <f t="shared" si="26"/>
        <v>37403</v>
      </c>
      <c r="H131" s="7">
        <f t="shared" si="26"/>
        <v>44538</v>
      </c>
      <c r="I131" s="7">
        <f>+I124+I125+I130</f>
        <v>46710</v>
      </c>
    </row>
    <row r="132" spans="1:9" s="12" customFormat="1" ht="15" thickTop="1" x14ac:dyDescent="0.3">
      <c r="A132" s="12" t="s">
        <v>112</v>
      </c>
      <c r="B132" s="13">
        <f>+I131-I2</f>
        <v>0</v>
      </c>
      <c r="C132" s="13">
        <f t="shared" ref="C132:G132" si="27">+C131-C2</f>
        <v>0</v>
      </c>
      <c r="D132" s="13">
        <f t="shared" si="27"/>
        <v>0</v>
      </c>
      <c r="E132" s="13">
        <f t="shared" si="27"/>
        <v>0</v>
      </c>
      <c r="F132" s="13">
        <f t="shared" si="27"/>
        <v>0</v>
      </c>
      <c r="G132" s="13">
        <f t="shared" si="27"/>
        <v>0</v>
      </c>
      <c r="H132" s="13">
        <f>+H131-H2</f>
        <v>0</v>
      </c>
    </row>
    <row r="133" spans="1:9" x14ac:dyDescent="0.3">
      <c r="A133" s="1" t="s">
        <v>111</v>
      </c>
    </row>
    <row r="134" spans="1:9" x14ac:dyDescent="0.3">
      <c r="A134" s="2" t="s">
        <v>101</v>
      </c>
      <c r="B134" s="3">
        <v>3645</v>
      </c>
      <c r="C134" s="3">
        <v>3763</v>
      </c>
      <c r="D134" s="3">
        <v>3875</v>
      </c>
      <c r="E134" s="3">
        <v>3600</v>
      </c>
      <c r="F134" s="3">
        <v>3925</v>
      </c>
      <c r="G134" s="3">
        <v>2899</v>
      </c>
      <c r="H134" s="3">
        <v>5089</v>
      </c>
      <c r="I134" s="3">
        <v>5114</v>
      </c>
    </row>
    <row r="135" spans="1:9" x14ac:dyDescent="0.3">
      <c r="A135" s="2" t="s">
        <v>102</v>
      </c>
      <c r="B135" s="3">
        <f>1275+249</f>
        <v>1524</v>
      </c>
      <c r="C135" s="3">
        <f>1434+289</f>
        <v>1723</v>
      </c>
      <c r="D135" s="3">
        <f>1203+244</f>
        <v>1447</v>
      </c>
      <c r="E135" s="3">
        <v>1587</v>
      </c>
      <c r="F135" s="3">
        <v>1995</v>
      </c>
      <c r="G135" s="3">
        <v>1541</v>
      </c>
      <c r="H135" s="3">
        <v>2435</v>
      </c>
      <c r="I135" s="3">
        <v>3293</v>
      </c>
    </row>
    <row r="136" spans="1:9" x14ac:dyDescent="0.3">
      <c r="A136" s="2" t="s">
        <v>103</v>
      </c>
      <c r="B136" s="3">
        <v>993</v>
      </c>
      <c r="C136" s="3">
        <v>1372</v>
      </c>
      <c r="D136" s="3">
        <v>1507</v>
      </c>
      <c r="E136" s="3">
        <v>1807</v>
      </c>
      <c r="F136" s="3">
        <v>2376</v>
      </c>
      <c r="G136" s="3">
        <v>2490</v>
      </c>
      <c r="H136" s="3">
        <v>3243</v>
      </c>
      <c r="I136" s="3">
        <v>2365</v>
      </c>
    </row>
    <row r="137" spans="1:9" x14ac:dyDescent="0.3">
      <c r="A137" s="2" t="s">
        <v>107</v>
      </c>
      <c r="B137" s="3">
        <f>100+818</f>
        <v>918</v>
      </c>
      <c r="C137" s="3">
        <f>174+892</f>
        <v>1066</v>
      </c>
      <c r="D137" s="3">
        <f>224+816</f>
        <v>1040</v>
      </c>
      <c r="E137" s="3">
        <v>1189</v>
      </c>
      <c r="F137" s="3">
        <v>1323</v>
      </c>
      <c r="G137" s="3">
        <v>1184</v>
      </c>
      <c r="H137" s="3">
        <v>1530</v>
      </c>
      <c r="I137" s="3">
        <v>1896</v>
      </c>
    </row>
    <row r="138" spans="1:9" x14ac:dyDescent="0.3">
      <c r="A138" s="2" t="s">
        <v>108</v>
      </c>
      <c r="B138" s="3">
        <v>-2267</v>
      </c>
      <c r="C138" s="3">
        <v>-2596</v>
      </c>
      <c r="D138" s="3">
        <v>-2677</v>
      </c>
      <c r="E138" s="3">
        <v>-2658</v>
      </c>
      <c r="F138" s="3">
        <v>-3262</v>
      </c>
      <c r="G138" s="3">
        <v>-3468</v>
      </c>
      <c r="H138" s="3">
        <v>-3656</v>
      </c>
      <c r="I138" s="3">
        <v>-4262</v>
      </c>
    </row>
    <row r="139" spans="1:9" x14ac:dyDescent="0.3">
      <c r="A139" s="4" t="s">
        <v>104</v>
      </c>
      <c r="B139" s="5">
        <f t="shared" ref="B139:I139" si="28">+SUM(B134:B138)</f>
        <v>4813</v>
      </c>
      <c r="C139" s="5">
        <f t="shared" si="28"/>
        <v>5328</v>
      </c>
      <c r="D139" s="5">
        <f t="shared" si="28"/>
        <v>5192</v>
      </c>
      <c r="E139" s="5">
        <f t="shared" si="28"/>
        <v>5525</v>
      </c>
      <c r="F139" s="5">
        <f t="shared" si="28"/>
        <v>6357</v>
      </c>
      <c r="G139" s="5">
        <f t="shared" si="28"/>
        <v>4646</v>
      </c>
      <c r="H139" s="5">
        <f t="shared" si="28"/>
        <v>8641</v>
      </c>
      <c r="I139" s="5">
        <f t="shared" si="28"/>
        <v>8406</v>
      </c>
    </row>
    <row r="140" spans="1:9" x14ac:dyDescent="0.3">
      <c r="A140" s="2" t="s">
        <v>105</v>
      </c>
      <c r="B140" s="3">
        <v>517</v>
      </c>
      <c r="C140" s="3">
        <v>487</v>
      </c>
      <c r="D140" s="3">
        <v>477</v>
      </c>
      <c r="E140" s="3">
        <v>310</v>
      </c>
      <c r="F140" s="3">
        <v>303</v>
      </c>
      <c r="G140" s="3">
        <v>297</v>
      </c>
      <c r="H140" s="3">
        <v>543</v>
      </c>
      <c r="I140" s="3">
        <v>669</v>
      </c>
    </row>
    <row r="141" spans="1:9" x14ac:dyDescent="0.3">
      <c r="A141" s="2" t="s">
        <v>109</v>
      </c>
      <c r="B141" s="3">
        <v>-1097</v>
      </c>
      <c r="C141" s="3">
        <v>-1173</v>
      </c>
      <c r="D141" s="3">
        <v>-724</v>
      </c>
      <c r="E141" s="3">
        <v>-1456</v>
      </c>
      <c r="F141" s="3">
        <v>-1810</v>
      </c>
      <c r="G141" s="3">
        <v>-1967</v>
      </c>
      <c r="H141" s="3">
        <v>-2261</v>
      </c>
      <c r="I141" s="3">
        <v>-2219</v>
      </c>
    </row>
    <row r="142" spans="1:9" ht="15" thickBot="1" x14ac:dyDescent="0.35">
      <c r="A142" s="6" t="s">
        <v>113</v>
      </c>
      <c r="B142" s="7">
        <f t="shared" ref="B142" si="29">+SUM(B139:B141)</f>
        <v>4233</v>
      </c>
      <c r="C142" s="7">
        <f t="shared" ref="C142" si="30">+SUM(C139:C141)</f>
        <v>4642</v>
      </c>
      <c r="D142" s="7">
        <f t="shared" ref="D142" si="31">+SUM(D139:D141)</f>
        <v>4945</v>
      </c>
      <c r="E142" s="7">
        <f t="shared" ref="E142" si="32">+SUM(E139:E141)</f>
        <v>4379</v>
      </c>
      <c r="F142" s="7">
        <f t="shared" ref="F142" si="33">+SUM(F139:F141)</f>
        <v>4850</v>
      </c>
      <c r="G142" s="7">
        <f t="shared" ref="G142" si="34">+SUM(G139:G141)</f>
        <v>2976</v>
      </c>
      <c r="H142" s="7">
        <f t="shared" ref="H142" si="35">+SUM(H139:H141)</f>
        <v>6923</v>
      </c>
      <c r="I142" s="7">
        <f>+SUM(I139:I141)</f>
        <v>6856</v>
      </c>
    </row>
    <row r="143" spans="1:9" s="12" customFormat="1" ht="15" thickTop="1" x14ac:dyDescent="0.3">
      <c r="A143" s="12" t="s">
        <v>112</v>
      </c>
      <c r="B143" s="13">
        <f t="shared" ref="B143:H143" si="36">+B142-B10-B8</f>
        <v>0</v>
      </c>
      <c r="C143" s="13">
        <f t="shared" si="36"/>
        <v>0</v>
      </c>
      <c r="D143" s="13">
        <f t="shared" si="36"/>
        <v>0</v>
      </c>
      <c r="E143" s="13">
        <f t="shared" si="36"/>
        <v>0</v>
      </c>
      <c r="F143" s="13">
        <f t="shared" si="36"/>
        <v>0</v>
      </c>
      <c r="G143" s="13">
        <f t="shared" si="36"/>
        <v>0</v>
      </c>
      <c r="H143" s="13">
        <f t="shared" si="36"/>
        <v>0</v>
      </c>
      <c r="I143" s="13">
        <f>+I142-I10-I8</f>
        <v>0</v>
      </c>
    </row>
    <row r="144" spans="1:9" x14ac:dyDescent="0.3">
      <c r="A144" s="1" t="s">
        <v>118</v>
      </c>
    </row>
    <row r="145" spans="1:9" x14ac:dyDescent="0.3">
      <c r="A145" s="2" t="s">
        <v>101</v>
      </c>
      <c r="B145" s="3">
        <v>632</v>
      </c>
      <c r="C145" s="3">
        <v>742</v>
      </c>
      <c r="D145" s="3">
        <v>819</v>
      </c>
      <c r="E145" s="3">
        <v>848</v>
      </c>
      <c r="F145" s="3">
        <v>814</v>
      </c>
      <c r="G145" s="3">
        <v>645</v>
      </c>
      <c r="H145" s="3">
        <v>617</v>
      </c>
      <c r="I145" s="3">
        <v>639</v>
      </c>
    </row>
    <row r="146" spans="1:9" x14ac:dyDescent="0.3">
      <c r="A146" s="2" t="s">
        <v>102</v>
      </c>
      <c r="B146" s="3">
        <f>451+47</f>
        <v>498</v>
      </c>
      <c r="C146" s="3">
        <f>589+50</f>
        <v>639</v>
      </c>
      <c r="D146" s="3">
        <v>709</v>
      </c>
      <c r="E146" s="3">
        <v>849</v>
      </c>
      <c r="F146" s="3">
        <v>929</v>
      </c>
      <c r="G146" s="3">
        <v>885</v>
      </c>
      <c r="H146" s="3">
        <v>982</v>
      </c>
      <c r="I146" s="3">
        <v>920</v>
      </c>
    </row>
    <row r="147" spans="1:9" x14ac:dyDescent="0.3">
      <c r="A147" s="2" t="s">
        <v>103</v>
      </c>
      <c r="B147" s="3">
        <v>254</v>
      </c>
      <c r="C147" s="3">
        <v>234</v>
      </c>
      <c r="D147" s="3">
        <v>225</v>
      </c>
      <c r="E147" s="3">
        <v>256</v>
      </c>
      <c r="F147" s="3">
        <v>237</v>
      </c>
      <c r="G147" s="3">
        <v>214</v>
      </c>
      <c r="H147" s="3">
        <v>288</v>
      </c>
      <c r="I147" s="3">
        <v>303</v>
      </c>
    </row>
    <row r="148" spans="1:9" x14ac:dyDescent="0.3">
      <c r="A148" s="2" t="s">
        <v>119</v>
      </c>
      <c r="B148" s="3">
        <f>205+103</f>
        <v>308</v>
      </c>
      <c r="C148" s="3">
        <f>223+109</f>
        <v>332</v>
      </c>
      <c r="D148" s="3">
        <v>340</v>
      </c>
      <c r="E148" s="3">
        <v>339</v>
      </c>
      <c r="F148" s="3">
        <v>326</v>
      </c>
      <c r="G148" s="3">
        <v>296</v>
      </c>
      <c r="H148" s="3">
        <v>304</v>
      </c>
      <c r="I148" s="3">
        <v>274</v>
      </c>
    </row>
    <row r="149" spans="1:9" x14ac:dyDescent="0.3">
      <c r="A149" s="2" t="s">
        <v>108</v>
      </c>
      <c r="B149" s="3">
        <v>484</v>
      </c>
      <c r="C149" s="3">
        <v>511</v>
      </c>
      <c r="D149" s="3">
        <v>533</v>
      </c>
      <c r="E149" s="3">
        <v>597</v>
      </c>
      <c r="F149" s="3">
        <v>665</v>
      </c>
      <c r="G149" s="3">
        <v>830</v>
      </c>
      <c r="H149" s="3">
        <v>780</v>
      </c>
      <c r="I149" s="3">
        <v>789</v>
      </c>
    </row>
    <row r="150" spans="1:9" x14ac:dyDescent="0.3">
      <c r="A150" s="4" t="s">
        <v>120</v>
      </c>
      <c r="B150" s="5">
        <f t="shared" ref="B150:I150" si="37">+SUM(B145:B149)</f>
        <v>2176</v>
      </c>
      <c r="C150" s="5">
        <f t="shared" si="37"/>
        <v>2458</v>
      </c>
      <c r="D150" s="5">
        <f t="shared" si="37"/>
        <v>2626</v>
      </c>
      <c r="E150" s="5">
        <f t="shared" si="37"/>
        <v>2889</v>
      </c>
      <c r="F150" s="5">
        <f t="shared" si="37"/>
        <v>2971</v>
      </c>
      <c r="G150" s="5">
        <f t="shared" si="37"/>
        <v>2870</v>
      </c>
      <c r="H150" s="5">
        <f t="shared" si="37"/>
        <v>2971</v>
      </c>
      <c r="I150" s="5">
        <f t="shared" si="37"/>
        <v>2925</v>
      </c>
    </row>
    <row r="151" spans="1:9" x14ac:dyDescent="0.3">
      <c r="A151" s="2" t="s">
        <v>105</v>
      </c>
      <c r="B151" s="49">
        <v>122</v>
      </c>
      <c r="C151" s="49">
        <v>125</v>
      </c>
      <c r="D151" s="49">
        <v>125</v>
      </c>
      <c r="E151" s="49">
        <v>115</v>
      </c>
      <c r="F151" s="49">
        <v>100</v>
      </c>
      <c r="G151" s="49">
        <v>80</v>
      </c>
      <c r="H151" s="3">
        <v>63</v>
      </c>
      <c r="I151" s="3">
        <v>49</v>
      </c>
    </row>
    <row r="152" spans="1:9" x14ac:dyDescent="0.3">
      <c r="A152" s="2" t="s">
        <v>109</v>
      </c>
      <c r="B152" s="49">
        <v>713</v>
      </c>
      <c r="C152" s="49">
        <v>937</v>
      </c>
      <c r="D152" s="49">
        <v>1238</v>
      </c>
      <c r="E152" s="49">
        <v>1450</v>
      </c>
      <c r="F152" s="49">
        <v>1673</v>
      </c>
      <c r="G152" s="49">
        <v>1916</v>
      </c>
      <c r="H152" s="3">
        <v>1870</v>
      </c>
      <c r="I152" s="3">
        <v>1817</v>
      </c>
    </row>
    <row r="153" spans="1:9" ht="15" thickBot="1" x14ac:dyDescent="0.35">
      <c r="A153" s="6" t="s">
        <v>121</v>
      </c>
      <c r="B153" s="7">
        <f t="shared" ref="B153:H153" si="38">+SUM(B150:B152)</f>
        <v>3011</v>
      </c>
      <c r="C153" s="7">
        <f t="shared" si="38"/>
        <v>3520</v>
      </c>
      <c r="D153" s="7">
        <f t="shared" si="38"/>
        <v>3989</v>
      </c>
      <c r="E153" s="7">
        <f t="shared" si="38"/>
        <v>4454</v>
      </c>
      <c r="F153" s="7">
        <f t="shared" si="38"/>
        <v>4744</v>
      </c>
      <c r="G153" s="7">
        <f t="shared" si="38"/>
        <v>4866</v>
      </c>
      <c r="H153" s="7">
        <f t="shared" si="38"/>
        <v>4904</v>
      </c>
      <c r="I153" s="7">
        <f>+SUM(I150:I152)</f>
        <v>4791</v>
      </c>
    </row>
    <row r="154" spans="1:9" ht="15" thickTop="1" x14ac:dyDescent="0.3">
      <c r="A154" s="12" t="s">
        <v>112</v>
      </c>
      <c r="B154" s="13">
        <f t="shared" ref="B154:H154" si="39">+B153-B31</f>
        <v>0</v>
      </c>
      <c r="C154" s="13">
        <f t="shared" si="39"/>
        <v>0</v>
      </c>
      <c r="D154" s="13">
        <f t="shared" si="39"/>
        <v>0</v>
      </c>
      <c r="E154" s="13">
        <f t="shared" si="39"/>
        <v>0</v>
      </c>
      <c r="F154" s="13">
        <f t="shared" si="39"/>
        <v>0</v>
      </c>
      <c r="G154" s="13">
        <f t="shared" si="39"/>
        <v>0</v>
      </c>
      <c r="H154" s="13">
        <f t="shared" si="39"/>
        <v>0</v>
      </c>
      <c r="I154" s="13">
        <f>+I153-I31</f>
        <v>0</v>
      </c>
    </row>
    <row r="155" spans="1:9" x14ac:dyDescent="0.3">
      <c r="A155" s="1" t="s">
        <v>123</v>
      </c>
    </row>
    <row r="156" spans="1:9" x14ac:dyDescent="0.3">
      <c r="A156" s="2" t="s">
        <v>101</v>
      </c>
      <c r="B156" s="3">
        <v>208</v>
      </c>
      <c r="C156" s="3">
        <v>242</v>
      </c>
      <c r="D156" s="3">
        <v>223</v>
      </c>
      <c r="E156" s="3">
        <v>196</v>
      </c>
      <c r="F156">
        <v>117</v>
      </c>
      <c r="G156">
        <v>110</v>
      </c>
      <c r="H156" s="3">
        <v>98</v>
      </c>
      <c r="I156" s="3">
        <v>146</v>
      </c>
    </row>
    <row r="157" spans="1:9" x14ac:dyDescent="0.3">
      <c r="A157" s="2" t="s">
        <v>102</v>
      </c>
      <c r="B157" s="3">
        <f>216+20</f>
        <v>236</v>
      </c>
      <c r="C157" s="3">
        <v>234</v>
      </c>
      <c r="D157" s="3">
        <v>173</v>
      </c>
      <c r="E157" s="3">
        <v>240</v>
      </c>
      <c r="F157">
        <v>233</v>
      </c>
      <c r="G157">
        <v>139</v>
      </c>
      <c r="H157" s="3">
        <v>153</v>
      </c>
      <c r="I157" s="3">
        <v>197</v>
      </c>
    </row>
    <row r="158" spans="1:9" x14ac:dyDescent="0.3">
      <c r="A158" s="2" t="s">
        <v>103</v>
      </c>
      <c r="B158" s="3">
        <v>69</v>
      </c>
      <c r="C158" s="3">
        <v>44</v>
      </c>
      <c r="D158" s="3">
        <v>51</v>
      </c>
      <c r="E158" s="3">
        <v>76</v>
      </c>
      <c r="F158">
        <v>49</v>
      </c>
      <c r="G158">
        <v>28</v>
      </c>
      <c r="H158" s="3">
        <v>94</v>
      </c>
      <c r="I158" s="3">
        <v>78</v>
      </c>
    </row>
    <row r="159" spans="1:9" x14ac:dyDescent="0.3">
      <c r="A159" s="2" t="s">
        <v>119</v>
      </c>
      <c r="B159" s="3">
        <f>15+37</f>
        <v>52</v>
      </c>
      <c r="C159" s="3">
        <v>62</v>
      </c>
      <c r="D159" s="3">
        <v>59</v>
      </c>
      <c r="E159" s="3">
        <v>49</v>
      </c>
      <c r="F159">
        <v>47</v>
      </c>
      <c r="G159">
        <v>41</v>
      </c>
      <c r="H159" s="3">
        <v>54</v>
      </c>
      <c r="I159" s="3">
        <v>56</v>
      </c>
    </row>
    <row r="160" spans="1:9" x14ac:dyDescent="0.3">
      <c r="A160" s="2" t="s">
        <v>108</v>
      </c>
      <c r="B160" s="3">
        <v>225</v>
      </c>
      <c r="C160" s="3">
        <v>258</v>
      </c>
      <c r="D160" s="3">
        <v>278</v>
      </c>
      <c r="E160" s="3">
        <v>286</v>
      </c>
      <c r="F160">
        <v>278</v>
      </c>
      <c r="G160">
        <v>438</v>
      </c>
      <c r="H160" s="3">
        <v>278</v>
      </c>
      <c r="I160" s="3">
        <v>222</v>
      </c>
    </row>
    <row r="161" spans="1:9" x14ac:dyDescent="0.3">
      <c r="A161" s="4" t="s">
        <v>120</v>
      </c>
      <c r="B161" s="5">
        <f t="shared" ref="B161:I161" si="40">+SUM(B156:B160)</f>
        <v>790</v>
      </c>
      <c r="C161" s="5">
        <f t="shared" si="40"/>
        <v>840</v>
      </c>
      <c r="D161" s="5">
        <f t="shared" si="40"/>
        <v>784</v>
      </c>
      <c r="E161" s="5">
        <f t="shared" si="40"/>
        <v>847</v>
      </c>
      <c r="F161" s="5">
        <f t="shared" si="40"/>
        <v>724</v>
      </c>
      <c r="G161" s="5">
        <f t="shared" si="40"/>
        <v>756</v>
      </c>
      <c r="H161" s="5">
        <f t="shared" si="40"/>
        <v>677</v>
      </c>
      <c r="I161" s="5">
        <f t="shared" si="40"/>
        <v>699</v>
      </c>
    </row>
    <row r="162" spans="1:9" x14ac:dyDescent="0.3">
      <c r="A162" s="2" t="s">
        <v>105</v>
      </c>
      <c r="B162" s="3">
        <v>69</v>
      </c>
      <c r="C162" s="3">
        <v>39</v>
      </c>
      <c r="D162" s="3">
        <v>30</v>
      </c>
      <c r="E162" s="3">
        <v>22</v>
      </c>
      <c r="F162" s="3">
        <v>18</v>
      </c>
      <c r="G162" s="3">
        <v>12</v>
      </c>
      <c r="H162" s="3">
        <v>7</v>
      </c>
      <c r="I162" s="3">
        <v>9</v>
      </c>
    </row>
    <row r="163" spans="1:9" x14ac:dyDescent="0.3">
      <c r="A163" s="2" t="s">
        <v>109</v>
      </c>
      <c r="B163" s="3">
        <f t="shared" ref="B163:H163" si="41">-(SUM(B161:B162)+B81)</f>
        <v>104</v>
      </c>
      <c r="C163" s="3">
        <f t="shared" si="41"/>
        <v>264</v>
      </c>
      <c r="D163" s="3">
        <f t="shared" si="41"/>
        <v>291</v>
      </c>
      <c r="E163" s="3">
        <f t="shared" si="41"/>
        <v>159</v>
      </c>
      <c r="F163" s="3">
        <f t="shared" si="41"/>
        <v>377</v>
      </c>
      <c r="G163" s="3">
        <f t="shared" si="41"/>
        <v>318</v>
      </c>
      <c r="H163" s="3">
        <f t="shared" si="41"/>
        <v>11</v>
      </c>
      <c r="I163" s="3">
        <f>-(SUM(I161:I162)+I81)</f>
        <v>50</v>
      </c>
    </row>
    <row r="164" spans="1:9" ht="15" thickBot="1" x14ac:dyDescent="0.35">
      <c r="A164" s="6" t="s">
        <v>124</v>
      </c>
      <c r="B164" s="7">
        <f t="shared" ref="B164:H164" si="42">+SUM(B161:B163)</f>
        <v>963</v>
      </c>
      <c r="C164" s="7">
        <f t="shared" si="42"/>
        <v>1143</v>
      </c>
      <c r="D164" s="7">
        <f t="shared" si="42"/>
        <v>1105</v>
      </c>
      <c r="E164" s="7">
        <f t="shared" si="42"/>
        <v>1028</v>
      </c>
      <c r="F164" s="7">
        <f t="shared" si="42"/>
        <v>1119</v>
      </c>
      <c r="G164" s="7">
        <f t="shared" si="42"/>
        <v>1086</v>
      </c>
      <c r="H164" s="7">
        <f t="shared" si="42"/>
        <v>695</v>
      </c>
      <c r="I164" s="7">
        <f>+SUM(I161:I163)</f>
        <v>758</v>
      </c>
    </row>
    <row r="165" spans="1:9" ht="15" thickTop="1" x14ac:dyDescent="0.3">
      <c r="A165" s="12" t="s">
        <v>112</v>
      </c>
      <c r="B165" s="13">
        <f t="shared" ref="B165:H165" si="43">+B164+B81</f>
        <v>0</v>
      </c>
      <c r="C165" s="13">
        <f t="shared" si="43"/>
        <v>0</v>
      </c>
      <c r="D165" s="13">
        <f t="shared" si="43"/>
        <v>0</v>
      </c>
      <c r="E165" s="13">
        <f t="shared" si="43"/>
        <v>0</v>
      </c>
      <c r="F165" s="13">
        <f t="shared" si="43"/>
        <v>0</v>
      </c>
      <c r="G165" s="13">
        <f t="shared" si="43"/>
        <v>0</v>
      </c>
      <c r="H165" s="13">
        <f t="shared" si="43"/>
        <v>0</v>
      </c>
      <c r="I165" s="13">
        <f>+I164+I81</f>
        <v>0</v>
      </c>
    </row>
    <row r="166" spans="1:9" x14ac:dyDescent="0.3">
      <c r="A166" s="1" t="s">
        <v>125</v>
      </c>
    </row>
    <row r="167" spans="1:9" x14ac:dyDescent="0.3">
      <c r="A167" s="2" t="s">
        <v>101</v>
      </c>
      <c r="B167" s="3">
        <v>121</v>
      </c>
      <c r="C167" s="3">
        <v>133</v>
      </c>
      <c r="D167" s="3">
        <v>140</v>
      </c>
      <c r="E167" s="3">
        <v>160</v>
      </c>
      <c r="F167" s="3">
        <v>149</v>
      </c>
      <c r="G167" s="3">
        <v>148</v>
      </c>
      <c r="H167" s="3">
        <v>130</v>
      </c>
      <c r="I167" s="3">
        <v>124</v>
      </c>
    </row>
    <row r="168" spans="1:9" x14ac:dyDescent="0.3">
      <c r="A168" s="2" t="s">
        <v>102</v>
      </c>
      <c r="B168" s="3">
        <f>75+12</f>
        <v>87</v>
      </c>
      <c r="C168" s="3">
        <v>85</v>
      </c>
      <c r="D168" s="3">
        <v>106</v>
      </c>
      <c r="E168" s="3">
        <v>116</v>
      </c>
      <c r="F168" s="3">
        <v>111</v>
      </c>
      <c r="G168" s="3">
        <v>132</v>
      </c>
      <c r="H168" s="3">
        <v>136</v>
      </c>
      <c r="I168" s="3">
        <v>134</v>
      </c>
    </row>
    <row r="169" spans="1:9" x14ac:dyDescent="0.3">
      <c r="A169" s="2" t="s">
        <v>103</v>
      </c>
      <c r="B169" s="3">
        <v>46</v>
      </c>
      <c r="C169" s="3">
        <v>48</v>
      </c>
      <c r="D169" s="3">
        <v>54</v>
      </c>
      <c r="E169" s="3">
        <v>56</v>
      </c>
      <c r="F169" s="3">
        <v>50</v>
      </c>
      <c r="G169" s="3">
        <v>44</v>
      </c>
      <c r="H169" s="3">
        <v>46</v>
      </c>
      <c r="I169" s="3">
        <v>41</v>
      </c>
    </row>
    <row r="170" spans="1:9" x14ac:dyDescent="0.3">
      <c r="A170" s="2" t="s">
        <v>107</v>
      </c>
      <c r="B170" s="3">
        <f>22+27</f>
        <v>49</v>
      </c>
      <c r="C170" s="3">
        <v>42</v>
      </c>
      <c r="D170" s="3">
        <v>54</v>
      </c>
      <c r="E170" s="3">
        <v>55</v>
      </c>
      <c r="F170" s="3">
        <v>53</v>
      </c>
      <c r="G170" s="3">
        <v>46</v>
      </c>
      <c r="H170" s="3">
        <v>43</v>
      </c>
      <c r="I170" s="3">
        <v>42</v>
      </c>
    </row>
    <row r="171" spans="1:9" x14ac:dyDescent="0.3">
      <c r="A171" s="2" t="s">
        <v>108</v>
      </c>
      <c r="B171" s="3">
        <v>210</v>
      </c>
      <c r="C171" s="3">
        <v>230</v>
      </c>
      <c r="D171" s="3">
        <v>233</v>
      </c>
      <c r="E171" s="3">
        <v>217</v>
      </c>
      <c r="F171" s="3">
        <v>195</v>
      </c>
      <c r="G171" s="3">
        <v>214</v>
      </c>
      <c r="H171" s="3">
        <v>222</v>
      </c>
      <c r="I171" s="3">
        <v>220</v>
      </c>
    </row>
    <row r="172" spans="1:9" x14ac:dyDescent="0.3">
      <c r="A172" s="4" t="s">
        <v>120</v>
      </c>
      <c r="B172" s="5">
        <f t="shared" ref="B172:I172" si="44">+SUM(B167:B171)</f>
        <v>513</v>
      </c>
      <c r="C172" s="5">
        <f t="shared" si="44"/>
        <v>538</v>
      </c>
      <c r="D172" s="5">
        <f t="shared" si="44"/>
        <v>587</v>
      </c>
      <c r="E172" s="5">
        <f t="shared" si="44"/>
        <v>604</v>
      </c>
      <c r="F172" s="5">
        <f t="shared" si="44"/>
        <v>558</v>
      </c>
      <c r="G172" s="5">
        <f t="shared" si="44"/>
        <v>584</v>
      </c>
      <c r="H172" s="5">
        <f t="shared" si="44"/>
        <v>577</v>
      </c>
      <c r="I172" s="5">
        <f t="shared" si="44"/>
        <v>561</v>
      </c>
    </row>
    <row r="173" spans="1:9" x14ac:dyDescent="0.3">
      <c r="A173" s="2" t="s">
        <v>105</v>
      </c>
      <c r="B173" s="3">
        <v>18</v>
      </c>
      <c r="C173" s="3">
        <v>27</v>
      </c>
      <c r="D173" s="3">
        <v>28</v>
      </c>
      <c r="E173" s="3">
        <v>33</v>
      </c>
      <c r="F173" s="3">
        <v>31</v>
      </c>
      <c r="G173" s="3">
        <v>25</v>
      </c>
      <c r="H173" s="3">
        <v>26</v>
      </c>
      <c r="I173" s="3">
        <v>22</v>
      </c>
    </row>
    <row r="174" spans="1:9" x14ac:dyDescent="0.3">
      <c r="A174" s="2" t="s">
        <v>109</v>
      </c>
      <c r="B174" s="3">
        <v>75</v>
      </c>
      <c r="C174" s="3">
        <v>84</v>
      </c>
      <c r="D174" s="3">
        <v>91</v>
      </c>
      <c r="E174" s="3">
        <v>110</v>
      </c>
      <c r="F174" s="3">
        <v>116</v>
      </c>
      <c r="G174" s="3">
        <v>112</v>
      </c>
      <c r="H174" s="3">
        <v>141</v>
      </c>
      <c r="I174" s="3">
        <v>134</v>
      </c>
    </row>
    <row r="175" spans="1:9" ht="15" thickBot="1" x14ac:dyDescent="0.35">
      <c r="A175" s="6" t="s">
        <v>126</v>
      </c>
      <c r="B175" s="7">
        <f t="shared" ref="B175:H175" si="45">+SUM(B172:B174)</f>
        <v>606</v>
      </c>
      <c r="C175" s="7">
        <f t="shared" si="45"/>
        <v>649</v>
      </c>
      <c r="D175" s="7">
        <f t="shared" si="45"/>
        <v>706</v>
      </c>
      <c r="E175" s="7">
        <f t="shared" si="45"/>
        <v>747</v>
      </c>
      <c r="F175" s="7">
        <f t="shared" si="45"/>
        <v>705</v>
      </c>
      <c r="G175" s="7">
        <f t="shared" si="45"/>
        <v>721</v>
      </c>
      <c r="H175" s="7">
        <f t="shared" si="45"/>
        <v>744</v>
      </c>
      <c r="I175" s="7">
        <f>+SUM(I172:I174)</f>
        <v>717</v>
      </c>
    </row>
    <row r="176" spans="1:9" ht="15" thickTop="1" x14ac:dyDescent="0.3">
      <c r="A176" s="12" t="s">
        <v>112</v>
      </c>
      <c r="B176" s="13">
        <f t="shared" ref="B176:H176" si="46">+B175-B66</f>
        <v>0</v>
      </c>
      <c r="C176" s="13">
        <f t="shared" si="46"/>
        <v>0</v>
      </c>
      <c r="D176" s="13">
        <f t="shared" si="46"/>
        <v>0</v>
      </c>
      <c r="E176" s="13">
        <f t="shared" si="46"/>
        <v>0</v>
      </c>
      <c r="F176" s="13">
        <f t="shared" si="46"/>
        <v>0</v>
      </c>
      <c r="G176" s="13">
        <f t="shared" si="46"/>
        <v>0</v>
      </c>
      <c r="H176" s="13">
        <f t="shared" si="46"/>
        <v>0</v>
      </c>
      <c r="I176" s="13">
        <f>+I175-I66</f>
        <v>0</v>
      </c>
    </row>
    <row r="177" spans="1:9" x14ac:dyDescent="0.3">
      <c r="A177" s="14" t="s">
        <v>127</v>
      </c>
      <c r="B177" s="14"/>
      <c r="C177" s="14"/>
      <c r="D177" s="14"/>
      <c r="E177" s="14"/>
      <c r="F177" s="14"/>
      <c r="G177" s="14"/>
      <c r="H177" s="14"/>
      <c r="I177" s="14"/>
    </row>
    <row r="178" spans="1:9" x14ac:dyDescent="0.3">
      <c r="A178" s="28" t="s">
        <v>128</v>
      </c>
    </row>
    <row r="179" spans="1:9" x14ac:dyDescent="0.3">
      <c r="A179" s="33" t="s">
        <v>101</v>
      </c>
      <c r="B179" s="34">
        <v>0.12</v>
      </c>
      <c r="C179" s="34">
        <v>0.08</v>
      </c>
      <c r="D179" s="34">
        <v>0.03</v>
      </c>
      <c r="E179" s="34">
        <v>-0.02</v>
      </c>
      <c r="F179" s="34">
        <v>7.0000000000000007E-2</v>
      </c>
      <c r="G179" s="34">
        <v>-0.09</v>
      </c>
      <c r="H179" s="34">
        <v>0.19</v>
      </c>
      <c r="I179" s="34">
        <v>7.0000000000000007E-2</v>
      </c>
    </row>
    <row r="180" spans="1:9" x14ac:dyDescent="0.3">
      <c r="A180" s="31" t="s">
        <v>114</v>
      </c>
      <c r="B180" s="30">
        <v>0.14000000000000001</v>
      </c>
      <c r="C180" s="34">
        <v>0.1</v>
      </c>
      <c r="D180" s="34">
        <v>0.04</v>
      </c>
      <c r="E180" s="34">
        <v>-0.04</v>
      </c>
      <c r="F180" s="34">
        <v>0.08</v>
      </c>
      <c r="G180" s="34">
        <v>-7.0000000000000007E-2</v>
      </c>
      <c r="H180" s="34">
        <v>0.25</v>
      </c>
      <c r="I180" s="30">
        <v>0.05</v>
      </c>
    </row>
    <row r="181" spans="1:9" x14ac:dyDescent="0.3">
      <c r="A181" s="31" t="s">
        <v>115</v>
      </c>
      <c r="B181" s="30">
        <v>0.12</v>
      </c>
      <c r="C181" s="34">
        <v>0.08</v>
      </c>
      <c r="D181" s="34">
        <v>0.03</v>
      </c>
      <c r="E181" s="34">
        <v>0.01</v>
      </c>
      <c r="F181" s="34">
        <v>7.0000000000000007E-2</v>
      </c>
      <c r="G181" s="34">
        <v>-0.12</v>
      </c>
      <c r="H181" s="34">
        <v>0.08</v>
      </c>
      <c r="I181" s="30">
        <v>0.09</v>
      </c>
    </row>
    <row r="182" spans="1:9" x14ac:dyDescent="0.3">
      <c r="A182" s="31" t="s">
        <v>116</v>
      </c>
      <c r="B182" s="30">
        <v>-0.05</v>
      </c>
      <c r="C182" s="34">
        <v>-0.13</v>
      </c>
      <c r="D182" s="34">
        <v>-0.1</v>
      </c>
      <c r="E182" s="34">
        <v>-0.08</v>
      </c>
      <c r="F182" s="34">
        <v>0</v>
      </c>
      <c r="G182" s="34">
        <v>-0.14000000000000001</v>
      </c>
      <c r="H182" s="34">
        <v>-0.02</v>
      </c>
      <c r="I182" s="30">
        <v>0.25</v>
      </c>
    </row>
    <row r="183" spans="1:9" x14ac:dyDescent="0.3">
      <c r="A183" s="33" t="s">
        <v>102</v>
      </c>
      <c r="B183" s="34">
        <f>AVERAGE(21,15)/100</f>
        <v>0.18</v>
      </c>
      <c r="C183" s="34">
        <f>AVERAGE(0.14,0.17)</f>
        <v>0.15500000000000003</v>
      </c>
      <c r="D183" s="34">
        <f>AVERAGE(0.11,0.07)</f>
        <v>0.09</v>
      </c>
      <c r="E183" s="34">
        <v>0.09</v>
      </c>
      <c r="F183" s="34">
        <v>0.11</v>
      </c>
      <c r="G183" s="34">
        <v>-0.01</v>
      </c>
      <c r="H183" s="34">
        <v>0.17</v>
      </c>
      <c r="I183" s="34">
        <v>0.12</v>
      </c>
    </row>
    <row r="184" spans="1:9" x14ac:dyDescent="0.3">
      <c r="A184" s="31" t="s">
        <v>114</v>
      </c>
      <c r="B184" s="30">
        <f>AVERAGE(0.25,0.22)</f>
        <v>0.23499999999999999</v>
      </c>
      <c r="C184" s="30">
        <f>AVERAGE(0.14,0.23)</f>
        <v>0.185</v>
      </c>
      <c r="D184" s="30">
        <f>AVERAGE(0.07,0.09)</f>
        <v>0.08</v>
      </c>
      <c r="E184" s="34">
        <v>0.06</v>
      </c>
      <c r="F184" s="34">
        <v>0.12</v>
      </c>
      <c r="G184" s="34">
        <v>-0.03</v>
      </c>
      <c r="H184" s="34">
        <v>0.13</v>
      </c>
      <c r="I184" s="30">
        <v>0.09</v>
      </c>
    </row>
    <row r="185" spans="1:9" x14ac:dyDescent="0.3">
      <c r="A185" s="31" t="s">
        <v>115</v>
      </c>
      <c r="B185" s="30">
        <f>AVERAGE(14,5)/100</f>
        <v>9.5000000000000001E-2</v>
      </c>
      <c r="C185" s="30">
        <f>AVERAGE(0.16,0.09)</f>
        <v>0.125</v>
      </c>
      <c r="D185" s="30">
        <f>AVERAGE(0.21,0.06)</f>
        <v>0.13500000000000001</v>
      </c>
      <c r="E185" s="34">
        <v>0.16</v>
      </c>
      <c r="F185" s="34">
        <v>0.09</v>
      </c>
      <c r="G185" s="34">
        <v>0.02</v>
      </c>
      <c r="H185" s="34">
        <v>0.25</v>
      </c>
      <c r="I185" s="30">
        <v>0.16</v>
      </c>
    </row>
    <row r="186" spans="1:9" x14ac:dyDescent="0.3">
      <c r="A186" s="31" t="s">
        <v>116</v>
      </c>
      <c r="B186" s="30">
        <f>AVERAGE(0.15,0.14)</f>
        <v>0.14500000000000002</v>
      </c>
      <c r="C186" s="30">
        <f>AVERAGE(0.08,0.07)</f>
        <v>7.5000000000000011E-2</v>
      </c>
      <c r="D186" s="30">
        <f>AVERAGE(0.07,0.06)</f>
        <v>6.5000000000000002E-2</v>
      </c>
      <c r="E186" s="34">
        <v>0.06</v>
      </c>
      <c r="F186" s="34">
        <v>0.05</v>
      </c>
      <c r="G186" s="34">
        <v>-0.03</v>
      </c>
      <c r="H186" s="34">
        <v>0.19</v>
      </c>
      <c r="I186" s="30">
        <v>0.17</v>
      </c>
    </row>
    <row r="187" spans="1:9" x14ac:dyDescent="0.3">
      <c r="A187" s="33" t="s">
        <v>103</v>
      </c>
      <c r="B187" s="34">
        <v>0.19</v>
      </c>
      <c r="C187" s="34">
        <v>0.27</v>
      </c>
      <c r="D187" s="34">
        <v>0.17</v>
      </c>
      <c r="E187" s="34">
        <v>0.18</v>
      </c>
      <c r="F187" s="34">
        <v>0.24</v>
      </c>
      <c r="G187" s="34">
        <v>0.11</v>
      </c>
      <c r="H187" s="34">
        <v>0.19</v>
      </c>
      <c r="I187" s="34">
        <v>-0.13</v>
      </c>
    </row>
    <row r="188" spans="1:9" x14ac:dyDescent="0.3">
      <c r="A188" s="31" t="s">
        <v>114</v>
      </c>
      <c r="B188" s="30">
        <v>0.28000000000000003</v>
      </c>
      <c r="C188" s="34">
        <v>0.33</v>
      </c>
      <c r="D188" s="34">
        <v>0.18</v>
      </c>
      <c r="E188" s="34">
        <v>0.16</v>
      </c>
      <c r="F188" s="34">
        <v>0.25</v>
      </c>
      <c r="G188" s="34">
        <v>0.12</v>
      </c>
      <c r="H188" s="34">
        <v>0.19</v>
      </c>
      <c r="I188" s="30">
        <v>-0.1</v>
      </c>
    </row>
    <row r="189" spans="1:9" x14ac:dyDescent="0.3">
      <c r="A189" s="31" t="s">
        <v>115</v>
      </c>
      <c r="B189" s="30">
        <v>7.0000000000000007E-2</v>
      </c>
      <c r="C189" s="34">
        <v>0.17</v>
      </c>
      <c r="D189" s="34">
        <v>0.18</v>
      </c>
      <c r="E189" s="34">
        <v>0.23</v>
      </c>
      <c r="F189" s="34">
        <v>0.23</v>
      </c>
      <c r="G189" s="34">
        <v>0.08</v>
      </c>
      <c r="H189" s="34">
        <v>0.19</v>
      </c>
      <c r="I189" s="30">
        <v>-0.21</v>
      </c>
    </row>
    <row r="190" spans="1:9" x14ac:dyDescent="0.3">
      <c r="A190" s="31" t="s">
        <v>116</v>
      </c>
      <c r="B190" s="30">
        <v>0.01</v>
      </c>
      <c r="C190" s="34">
        <v>7.0000000000000007E-2</v>
      </c>
      <c r="D190" s="34">
        <v>0.03</v>
      </c>
      <c r="E190" s="34">
        <v>-0.01</v>
      </c>
      <c r="F190" s="34">
        <v>0.08</v>
      </c>
      <c r="G190" s="34">
        <v>0.11</v>
      </c>
      <c r="H190" s="34">
        <v>0.26</v>
      </c>
      <c r="I190" s="30">
        <v>-0.06</v>
      </c>
    </row>
    <row r="191" spans="1:9" x14ac:dyDescent="0.3">
      <c r="A191" s="33" t="s">
        <v>107</v>
      </c>
      <c r="B191" s="34">
        <f>AVERAGE(0.09,0.08)</f>
        <v>8.4999999999999992E-2</v>
      </c>
      <c r="C191" s="34">
        <f>AVERAGE(0.22,0.13)</f>
        <v>0.17499999999999999</v>
      </c>
      <c r="D191" s="34">
        <f>AVERAGE(0.07,0.14)</f>
        <v>0.10500000000000001</v>
      </c>
      <c r="E191" s="34">
        <v>0.1</v>
      </c>
      <c r="F191" s="34">
        <v>0.13</v>
      </c>
      <c r="G191" s="34">
        <v>0.01</v>
      </c>
      <c r="H191" s="34">
        <v>0.08</v>
      </c>
      <c r="I191" s="34">
        <v>0.16</v>
      </c>
    </row>
    <row r="192" spans="1:9" x14ac:dyDescent="0.3">
      <c r="A192" s="31" t="s">
        <v>114</v>
      </c>
      <c r="B192" s="30">
        <f>AVERAGE(0.23,0.09)</f>
        <v>0.16</v>
      </c>
      <c r="C192" s="30">
        <f>AVERAGE(0.34,0.14)</f>
        <v>0.24000000000000002</v>
      </c>
      <c r="D192" s="30">
        <f>AVERAGE(0.07,0.08)</f>
        <v>7.5000000000000011E-2</v>
      </c>
      <c r="E192" s="34">
        <v>0.09</v>
      </c>
      <c r="F192" s="34">
        <v>0.12</v>
      </c>
      <c r="G192" s="34">
        <v>0</v>
      </c>
      <c r="H192" s="34">
        <v>0.08</v>
      </c>
      <c r="I192" s="30">
        <v>0.17</v>
      </c>
    </row>
    <row r="193" spans="1:9" x14ac:dyDescent="0.3">
      <c r="A193" s="31" t="s">
        <v>115</v>
      </c>
      <c r="B193" s="30">
        <f>AVERAGE(-0.08,0.05)</f>
        <v>-1.4999999999999999E-2</v>
      </c>
      <c r="C193" s="30">
        <f>AVERAGE(0.05,0.11)</f>
        <v>0.08</v>
      </c>
      <c r="D193" s="30">
        <f>AVERAGE(0.1,0.08)</f>
        <v>0.09</v>
      </c>
      <c r="E193" s="34">
        <v>0.15</v>
      </c>
      <c r="F193" s="34">
        <v>0.15</v>
      </c>
      <c r="G193" s="34">
        <v>0.03</v>
      </c>
      <c r="H193" s="34">
        <v>0.1</v>
      </c>
      <c r="I193" s="30">
        <v>0.12</v>
      </c>
    </row>
    <row r="194" spans="1:9" x14ac:dyDescent="0.3">
      <c r="A194" s="31" t="s">
        <v>116</v>
      </c>
      <c r="B194" s="30">
        <f>AVERAGE(-0.06,0.05)</f>
        <v>-4.9999999999999975E-3</v>
      </c>
      <c r="C194" s="30">
        <f>AVERAGE(0.03,0.11)</f>
        <v>7.0000000000000007E-2</v>
      </c>
      <c r="D194" s="30">
        <f>AVERAGE(-0.06,0.02)</f>
        <v>-1.9999999999999997E-2</v>
      </c>
      <c r="E194" s="34">
        <v>-0.08</v>
      </c>
      <c r="F194" s="34">
        <v>0.08</v>
      </c>
      <c r="G194" s="34">
        <v>-0.04</v>
      </c>
      <c r="H194" s="34">
        <v>-0.09</v>
      </c>
      <c r="I194" s="30">
        <v>0.28000000000000003</v>
      </c>
    </row>
    <row r="195" spans="1:9" x14ac:dyDescent="0.3">
      <c r="A195" s="33" t="s">
        <v>108</v>
      </c>
      <c r="B195" s="34">
        <v>-0.02</v>
      </c>
      <c r="C195" s="50">
        <v>-0.3</v>
      </c>
      <c r="D195" s="50">
        <v>0.02</v>
      </c>
      <c r="E195" s="50">
        <v>0.12</v>
      </c>
      <c r="F195" s="50">
        <v>-0.53</v>
      </c>
      <c r="G195" s="50">
        <v>-0.26</v>
      </c>
      <c r="H195" s="50">
        <v>-0.17</v>
      </c>
      <c r="I195" s="34">
        <v>3.02</v>
      </c>
    </row>
    <row r="196" spans="1:9" x14ac:dyDescent="0.3">
      <c r="A196" s="35" t="s">
        <v>104</v>
      </c>
      <c r="B196" s="37">
        <v>0.14000000000000001</v>
      </c>
      <c r="C196" s="34">
        <v>0.13</v>
      </c>
      <c r="D196" s="34">
        <v>0.08</v>
      </c>
      <c r="E196" s="34">
        <v>0.05</v>
      </c>
      <c r="F196" s="34">
        <v>0.11</v>
      </c>
      <c r="G196" s="34">
        <v>-0.02</v>
      </c>
      <c r="H196" s="34">
        <v>0.17</v>
      </c>
      <c r="I196" s="37">
        <v>0.06</v>
      </c>
    </row>
    <row r="197" spans="1:9" x14ac:dyDescent="0.3">
      <c r="A197" s="33" t="s">
        <v>105</v>
      </c>
      <c r="B197" s="34">
        <v>0.21</v>
      </c>
      <c r="C197" s="34">
        <v>0.02</v>
      </c>
      <c r="D197" s="34">
        <v>0.06</v>
      </c>
      <c r="E197" s="34">
        <v>-0.11</v>
      </c>
      <c r="F197" s="34">
        <v>0.03</v>
      </c>
      <c r="G197" s="34">
        <v>-0.01</v>
      </c>
      <c r="H197" s="34">
        <v>0.16</v>
      </c>
      <c r="I197" s="34">
        <v>7.0000000000000007E-2</v>
      </c>
    </row>
    <row r="198" spans="1:9" x14ac:dyDescent="0.3">
      <c r="A198" s="31" t="s">
        <v>114</v>
      </c>
      <c r="B198" s="30"/>
      <c r="C198" s="30"/>
      <c r="D198" s="30"/>
      <c r="E198" s="30"/>
      <c r="F198" s="30">
        <v>0.05</v>
      </c>
      <c r="G198" s="30">
        <v>0.01</v>
      </c>
      <c r="H198" s="30">
        <v>0.17</v>
      </c>
      <c r="I198" s="30">
        <v>0.06</v>
      </c>
    </row>
    <row r="199" spans="1:9" x14ac:dyDescent="0.3">
      <c r="A199" s="31" t="s">
        <v>115</v>
      </c>
      <c r="B199" s="30"/>
      <c r="C199" s="30"/>
      <c r="D199" s="30"/>
      <c r="E199" s="30"/>
      <c r="F199" s="30">
        <v>-0.17</v>
      </c>
      <c r="G199" s="30">
        <v>-0.22</v>
      </c>
      <c r="H199" s="30">
        <v>0.13</v>
      </c>
      <c r="I199" s="30">
        <v>-0.03</v>
      </c>
    </row>
    <row r="200" spans="1:9" x14ac:dyDescent="0.3">
      <c r="A200" s="31" t="s">
        <v>116</v>
      </c>
      <c r="B200" s="30"/>
      <c r="C200" s="30"/>
      <c r="D200" s="30"/>
      <c r="E200" s="30"/>
      <c r="F200" s="30">
        <v>-0.13</v>
      </c>
      <c r="G200" s="30">
        <v>0.08</v>
      </c>
      <c r="H200" s="30">
        <v>0.14000000000000001</v>
      </c>
      <c r="I200" s="30">
        <v>-0.16</v>
      </c>
    </row>
    <row r="201" spans="1:9" x14ac:dyDescent="0.3">
      <c r="A201" s="31" t="s">
        <v>122</v>
      </c>
      <c r="B201" s="30"/>
      <c r="C201" s="30"/>
      <c r="D201" s="30"/>
      <c r="E201" s="30"/>
      <c r="F201" s="30">
        <v>0.04</v>
      </c>
      <c r="G201" s="30">
        <v>-0.14000000000000001</v>
      </c>
      <c r="H201" s="30">
        <v>-0.01</v>
      </c>
      <c r="I201" s="30">
        <v>0.42</v>
      </c>
    </row>
    <row r="202" spans="1:9" x14ac:dyDescent="0.3">
      <c r="A202" s="29" t="s">
        <v>109</v>
      </c>
      <c r="B202" s="30"/>
      <c r="C202" s="30"/>
      <c r="D202" s="30"/>
      <c r="E202" s="30"/>
      <c r="F202" s="30"/>
      <c r="G202" s="30"/>
      <c r="H202" s="30"/>
      <c r="I202" s="30">
        <v>0</v>
      </c>
    </row>
    <row r="203" spans="1:9" ht="15" thickBot="1" x14ac:dyDescent="0.35">
      <c r="A203" s="32" t="s">
        <v>106</v>
      </c>
      <c r="B203" s="36">
        <v>0.14000000000000001</v>
      </c>
      <c r="C203" s="36">
        <v>0.12</v>
      </c>
      <c r="D203" s="36">
        <v>0.08</v>
      </c>
      <c r="E203" s="36">
        <v>0.04</v>
      </c>
      <c r="F203" s="36">
        <v>0.11</v>
      </c>
      <c r="G203" s="36">
        <v>-0.02</v>
      </c>
      <c r="H203" s="36">
        <v>0.17</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1"/>
  <sheetViews>
    <sheetView tabSelected="1" workbookViewId="0">
      <selection activeCell="I67" sqref="I67"/>
    </sheetView>
  </sheetViews>
  <sheetFormatPr defaultColWidth="8.77734375"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f>Historicals!B2</f>
        <v>30601</v>
      </c>
      <c r="C3">
        <f>Historicals!C2</f>
        <v>32376</v>
      </c>
      <c r="D3">
        <f>Historicals!D2</f>
        <v>34350</v>
      </c>
      <c r="E3">
        <f>Historicals!E2</f>
        <v>36397</v>
      </c>
      <c r="F3">
        <f>Historicals!F2</f>
        <v>39117</v>
      </c>
      <c r="G3">
        <f>Historicals!G2</f>
        <v>37403</v>
      </c>
      <c r="H3">
        <f>Historicals!H2</f>
        <v>44538</v>
      </c>
      <c r="I3">
        <f>Historicals!I2</f>
        <v>46710</v>
      </c>
      <c r="J3" s="67" t="s">
        <v>146</v>
      </c>
      <c r="K3" s="67"/>
      <c r="L3" s="67"/>
      <c r="M3" s="67"/>
      <c r="N3" s="67"/>
    </row>
    <row r="4" spans="1:14" x14ac:dyDescent="0.3">
      <c r="A4" s="42" t="s">
        <v>130</v>
      </c>
      <c r="C4" s="51">
        <f>C3/B3 -1</f>
        <v>5.8004640371229765E-2</v>
      </c>
      <c r="D4" s="51">
        <f t="shared" ref="D4:I4" si="2">D3/C3 -1</f>
        <v>6.0971089696071123E-2</v>
      </c>
      <c r="E4" s="51">
        <f t="shared" si="2"/>
        <v>5.95924308588065E-2</v>
      </c>
      <c r="F4" s="51">
        <f t="shared" si="2"/>
        <v>7.4731433909388079E-2</v>
      </c>
      <c r="G4" s="51">
        <f t="shared" si="2"/>
        <v>-4.3817266150267153E-2</v>
      </c>
      <c r="H4" s="51">
        <f t="shared" si="2"/>
        <v>0.19076009945726269</v>
      </c>
      <c r="I4" s="51">
        <f t="shared" si="2"/>
        <v>4.8767344739323759E-2</v>
      </c>
      <c r="J4" s="51"/>
      <c r="K4" s="51"/>
      <c r="L4" s="51"/>
      <c r="M4" s="51"/>
      <c r="N4" s="51"/>
    </row>
    <row r="5" spans="1:14" x14ac:dyDescent="0.3">
      <c r="A5" s="41" t="s">
        <v>131</v>
      </c>
      <c r="B5">
        <f>B11+B8</f>
        <v>4839</v>
      </c>
      <c r="C5">
        <f>C11+C8</f>
        <v>5291</v>
      </c>
      <c r="D5">
        <f t="shared" ref="D5:I5" si="3">D11+D8</f>
        <v>5651</v>
      </c>
      <c r="E5">
        <f t="shared" si="3"/>
        <v>5126</v>
      </c>
      <c r="F5">
        <f t="shared" si="3"/>
        <v>5555</v>
      </c>
      <c r="G5">
        <f t="shared" si="3"/>
        <v>3697</v>
      </c>
      <c r="H5">
        <f t="shared" si="3"/>
        <v>7667</v>
      </c>
      <c r="I5">
        <f t="shared" si="3"/>
        <v>7573</v>
      </c>
      <c r="J5" s="67" t="s">
        <v>146</v>
      </c>
    </row>
    <row r="6" spans="1:14" x14ac:dyDescent="0.3">
      <c r="A6" s="42" t="s">
        <v>130</v>
      </c>
      <c r="C6" s="51">
        <f>C5/B5 -1</f>
        <v>9.3407728869601137E-2</v>
      </c>
      <c r="D6" s="51">
        <f t="shared" ref="D6:I6" si="4">D5/C5 -1</f>
        <v>6.8040068040068125E-2</v>
      </c>
      <c r="E6" s="51">
        <f t="shared" si="4"/>
        <v>-9.2903910812245583E-2</v>
      </c>
      <c r="F6" s="51">
        <f t="shared" si="4"/>
        <v>8.3690987124463545E-2</v>
      </c>
      <c r="G6" s="51">
        <f t="shared" si="4"/>
        <v>-0.3344734473447345</v>
      </c>
      <c r="H6" s="51">
        <f t="shared" si="4"/>
        <v>1.0738436570192049</v>
      </c>
      <c r="I6" s="51">
        <f t="shared" si="4"/>
        <v>-1.2260336507108338E-2</v>
      </c>
      <c r="J6" s="51"/>
      <c r="K6" s="51"/>
      <c r="L6" s="51"/>
      <c r="M6" s="51"/>
      <c r="N6" s="51"/>
    </row>
    <row r="7" spans="1:14" x14ac:dyDescent="0.3">
      <c r="A7" s="42" t="s">
        <v>132</v>
      </c>
      <c r="B7" s="51">
        <f>B5/B3</f>
        <v>0.15813208718669325</v>
      </c>
      <c r="C7" s="51">
        <f t="shared" ref="C7:I7" si="5">C5/C3</f>
        <v>0.16342352359772672</v>
      </c>
      <c r="D7" s="51">
        <f t="shared" si="5"/>
        <v>0.16451237263464338</v>
      </c>
      <c r="E7" s="51">
        <f t="shared" si="5"/>
        <v>0.14083578316894249</v>
      </c>
      <c r="F7" s="51">
        <f t="shared" si="5"/>
        <v>0.14200986783240024</v>
      </c>
      <c r="G7" s="51">
        <f t="shared" si="5"/>
        <v>9.8842338849824879E-2</v>
      </c>
      <c r="H7" s="51">
        <f t="shared" si="5"/>
        <v>0.17214513449189456</v>
      </c>
      <c r="I7" s="51">
        <f t="shared" si="5"/>
        <v>0.16212802397773496</v>
      </c>
      <c r="J7" s="51"/>
      <c r="K7" s="51"/>
      <c r="L7" s="51"/>
      <c r="M7" s="51"/>
      <c r="N7" s="51"/>
    </row>
    <row r="8" spans="1:14" x14ac:dyDescent="0.3">
      <c r="A8" s="41" t="s">
        <v>133</v>
      </c>
      <c r="B8">
        <f>Historicals!B175</f>
        <v>606</v>
      </c>
      <c r="C8">
        <f>Historicals!C175</f>
        <v>649</v>
      </c>
      <c r="D8">
        <f>Historicals!D175</f>
        <v>706</v>
      </c>
      <c r="E8">
        <f>Historicals!E175</f>
        <v>747</v>
      </c>
      <c r="F8">
        <f>Historicals!F175</f>
        <v>705</v>
      </c>
      <c r="G8">
        <f>Historicals!G175</f>
        <v>721</v>
      </c>
      <c r="H8">
        <f>Historicals!H175</f>
        <v>744</v>
      </c>
      <c r="I8">
        <f>Historicals!I175</f>
        <v>717</v>
      </c>
      <c r="J8" s="67" t="s">
        <v>146</v>
      </c>
    </row>
    <row r="9" spans="1:14" x14ac:dyDescent="0.3">
      <c r="A9" s="42" t="s">
        <v>130</v>
      </c>
      <c r="C9" s="51">
        <f>C8/B8 -1</f>
        <v>7.0957095709570872E-2</v>
      </c>
      <c r="D9" s="51">
        <f t="shared" ref="D9:I9" si="6">D8/C8 -1</f>
        <v>8.7827426810477727E-2</v>
      </c>
      <c r="E9" s="51">
        <f t="shared" si="6"/>
        <v>5.8073654390934815E-2</v>
      </c>
      <c r="F9" s="51">
        <f t="shared" si="6"/>
        <v>-5.6224899598393607E-2</v>
      </c>
      <c r="G9" s="51">
        <f t="shared" si="6"/>
        <v>2.2695035460992941E-2</v>
      </c>
      <c r="H9" s="51">
        <f t="shared" si="6"/>
        <v>3.1900138696255187E-2</v>
      </c>
      <c r="I9" s="51">
        <f t="shared" si="6"/>
        <v>-3.6290322580645129E-2</v>
      </c>
      <c r="J9" s="51"/>
    </row>
    <row r="10" spans="1:14" x14ac:dyDescent="0.3">
      <c r="A10" s="42" t="s">
        <v>134</v>
      </c>
      <c r="B10" s="51">
        <f>B8/B3</f>
        <v>1.9803274402797295E-2</v>
      </c>
      <c r="C10" s="51">
        <f t="shared" ref="C10:I10" si="7">C8/C3</f>
        <v>2.0045712873733631E-2</v>
      </c>
      <c r="D10" s="51">
        <f t="shared" si="7"/>
        <v>2.0553129548762736E-2</v>
      </c>
      <c r="E10" s="51">
        <f t="shared" si="7"/>
        <v>2.0523669533203285E-2</v>
      </c>
      <c r="F10" s="51">
        <f t="shared" si="7"/>
        <v>1.8022854513382928E-2</v>
      </c>
      <c r="G10" s="51">
        <f t="shared" si="7"/>
        <v>1.9276528620698875E-2</v>
      </c>
      <c r="H10" s="51">
        <f t="shared" si="7"/>
        <v>1.6704836319547355E-2</v>
      </c>
      <c r="I10" s="51">
        <f t="shared" si="7"/>
        <v>1.5350032113037893E-2</v>
      </c>
    </row>
    <row r="11" spans="1:14" x14ac:dyDescent="0.3">
      <c r="A11" s="41" t="s">
        <v>135</v>
      </c>
      <c r="B11">
        <f>Historicals!B142</f>
        <v>4233</v>
      </c>
      <c r="C11">
        <f>Historicals!C142</f>
        <v>4642</v>
      </c>
      <c r="D11">
        <f>Historicals!D142</f>
        <v>4945</v>
      </c>
      <c r="E11">
        <f>Historicals!E142</f>
        <v>4379</v>
      </c>
      <c r="F11">
        <f>Historicals!F142</f>
        <v>4850</v>
      </c>
      <c r="G11">
        <f>Historicals!G142</f>
        <v>2976</v>
      </c>
      <c r="H11">
        <f>Historicals!H142</f>
        <v>6923</v>
      </c>
      <c r="I11">
        <f>Historicals!I142</f>
        <v>6856</v>
      </c>
      <c r="J11" t="s">
        <v>145</v>
      </c>
    </row>
    <row r="12" spans="1:14" x14ac:dyDescent="0.3">
      <c r="A12" s="42" t="s">
        <v>130</v>
      </c>
      <c r="C12" s="51">
        <f>C11/B11 -1</f>
        <v>9.6621781242617555E-2</v>
      </c>
      <c r="D12" s="51">
        <f t="shared" ref="D12:I12" si="8">D11/C11 -1</f>
        <v>6.5273588970271357E-2</v>
      </c>
      <c r="E12" s="51">
        <f t="shared" si="8"/>
        <v>-0.11445904954499497</v>
      </c>
      <c r="F12" s="51">
        <f t="shared" si="8"/>
        <v>0.10755880337976698</v>
      </c>
      <c r="G12" s="51">
        <f t="shared" si="8"/>
        <v>-0.38639175257731961</v>
      </c>
      <c r="H12" s="51">
        <f t="shared" si="8"/>
        <v>1.32627688172043</v>
      </c>
      <c r="I12" s="51">
        <f t="shared" si="8"/>
        <v>-9.67788530983682E-3</v>
      </c>
    </row>
    <row r="13" spans="1:14" x14ac:dyDescent="0.3">
      <c r="A13" s="42" t="s">
        <v>132</v>
      </c>
      <c r="B13" s="51">
        <f>B11/B3</f>
        <v>0.13832881278389594</v>
      </c>
      <c r="C13" s="51">
        <f t="shared" ref="C13:I13" si="9">C11/C3</f>
        <v>0.14337781072399308</v>
      </c>
      <c r="D13" s="51">
        <f t="shared" si="9"/>
        <v>0.14395924308588065</v>
      </c>
      <c r="E13" s="51">
        <f t="shared" si="9"/>
        <v>0.12031211363573921</v>
      </c>
      <c r="F13" s="51">
        <f t="shared" si="9"/>
        <v>0.12398701331901731</v>
      </c>
      <c r="G13" s="51">
        <f t="shared" si="9"/>
        <v>7.9565810229126011E-2</v>
      </c>
      <c r="H13" s="51">
        <f t="shared" si="9"/>
        <v>0.1554402981723472</v>
      </c>
      <c r="I13" s="51">
        <f t="shared" si="9"/>
        <v>0.14677799186469706</v>
      </c>
    </row>
    <row r="14" spans="1:14" x14ac:dyDescent="0.3">
      <c r="A14" s="41" t="s">
        <v>136</v>
      </c>
      <c r="B14">
        <f>-Historicals!B81</f>
        <v>963</v>
      </c>
      <c r="C14">
        <f>-Historicals!C81</f>
        <v>1143</v>
      </c>
      <c r="D14">
        <f>-Historicals!D81</f>
        <v>1105</v>
      </c>
      <c r="E14">
        <f>-Historicals!E81</f>
        <v>1028</v>
      </c>
      <c r="F14">
        <f>-Historicals!F81</f>
        <v>1119</v>
      </c>
      <c r="G14">
        <f>-Historicals!G81</f>
        <v>1086</v>
      </c>
      <c r="H14">
        <f>-Historicals!H81</f>
        <v>695</v>
      </c>
      <c r="I14">
        <f>-Historicals!I81</f>
        <v>758</v>
      </c>
      <c r="J14" s="67" t="s">
        <v>146</v>
      </c>
    </row>
    <row r="15" spans="1:14" x14ac:dyDescent="0.3">
      <c r="A15" s="42" t="s">
        <v>130</v>
      </c>
      <c r="C15" s="51">
        <f>C14/B14 -1</f>
        <v>0.18691588785046731</v>
      </c>
      <c r="D15" s="51">
        <f t="shared" ref="D15:I15" si="10">D14/C14 -1</f>
        <v>-3.3245844269466307E-2</v>
      </c>
      <c r="E15" s="51">
        <f t="shared" si="10"/>
        <v>-6.9683257918552011E-2</v>
      </c>
      <c r="F15" s="51">
        <f t="shared" si="10"/>
        <v>8.8521400778210024E-2</v>
      </c>
      <c r="G15" s="51">
        <f t="shared" si="10"/>
        <v>-2.9490616621983934E-2</v>
      </c>
      <c r="H15" s="51">
        <f t="shared" si="10"/>
        <v>-0.36003683241252304</v>
      </c>
      <c r="I15" s="51">
        <f t="shared" si="10"/>
        <v>9.0647482014388547E-2</v>
      </c>
    </row>
    <row r="16" spans="1:14" x14ac:dyDescent="0.3">
      <c r="A16" s="42" t="s">
        <v>134</v>
      </c>
      <c r="B16" s="51">
        <f>B14/B3</f>
        <v>3.146955981830659E-2</v>
      </c>
      <c r="C16" s="51">
        <f t="shared" ref="C16:I16" si="11">C14/C3</f>
        <v>3.5303928836174947E-2</v>
      </c>
      <c r="D16" s="51">
        <f t="shared" si="11"/>
        <v>3.2168850072780204E-2</v>
      </c>
      <c r="E16" s="51">
        <f t="shared" si="11"/>
        <v>2.8244086051048164E-2</v>
      </c>
      <c r="F16" s="51">
        <f t="shared" si="11"/>
        <v>2.8606488227624818E-2</v>
      </c>
      <c r="G16" s="51">
        <f t="shared" si="11"/>
        <v>2.9035104136031869E-2</v>
      </c>
      <c r="H16" s="51">
        <f t="shared" si="11"/>
        <v>1.5604652207104046E-2</v>
      </c>
      <c r="I16" s="51">
        <f t="shared" si="11"/>
        <v>1.6227788482123744E-2</v>
      </c>
    </row>
    <row r="17" spans="1:14" x14ac:dyDescent="0.3">
      <c r="A17" s="43" t="str">
        <f>+Historicals!A107</f>
        <v>North America</v>
      </c>
      <c r="B17" s="43"/>
      <c r="C17" s="43"/>
      <c r="D17" s="43"/>
      <c r="E17" s="43"/>
      <c r="F17" s="43"/>
      <c r="G17" s="43"/>
      <c r="H17" s="43"/>
      <c r="I17" s="43"/>
      <c r="J17" s="39"/>
      <c r="K17" s="39"/>
      <c r="L17" s="39"/>
      <c r="M17" s="39"/>
      <c r="N17" s="39"/>
    </row>
    <row r="18" spans="1:14"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68" t="s">
        <v>144</v>
      </c>
    </row>
    <row r="19" spans="1:14" x14ac:dyDescent="0.3">
      <c r="A19" s="44" t="s">
        <v>130</v>
      </c>
      <c r="B19" s="47" t="str">
        <f t="shared" ref="B19:H19" si="12">+IFERROR(B18/A18-1,"nm")</f>
        <v>nm</v>
      </c>
      <c r="C19" s="47">
        <f t="shared" si="12"/>
        <v>7.4526928675400228E-2</v>
      </c>
      <c r="D19" s="47">
        <f t="shared" si="12"/>
        <v>3.0615009482525046E-2</v>
      </c>
      <c r="E19" s="47">
        <f t="shared" si="12"/>
        <v>-2.372502628811779E-2</v>
      </c>
      <c r="F19" s="47">
        <f t="shared" si="12"/>
        <v>7.0481319421070276E-2</v>
      </c>
      <c r="G19" s="47">
        <f t="shared" si="12"/>
        <v>-8.9171173437303519E-2</v>
      </c>
      <c r="H19" s="47">
        <f t="shared" si="12"/>
        <v>0.18606738470035911</v>
      </c>
      <c r="I19" s="47">
        <f>+IFERROR(I18/H18-1,"nm")</f>
        <v>6.8339251411607238E-2</v>
      </c>
    </row>
    <row r="20" spans="1:14" x14ac:dyDescent="0.3">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x14ac:dyDescent="0.3">
      <c r="A21" s="44" t="s">
        <v>130</v>
      </c>
      <c r="B21" s="47" t="str">
        <f t="shared" ref="B21" si="13">+IFERROR(B20/A20-1,"nm")</f>
        <v>nm</v>
      </c>
      <c r="C21" s="47">
        <f>+IFERROR(C20/B20-1,"nm")</f>
        <v>9.3228309428638578E-2</v>
      </c>
      <c r="D21" s="47">
        <f t="shared" ref="D21" si="14">+IFERROR(D20/C20-1,"nm")</f>
        <v>4.1402301322722934E-2</v>
      </c>
      <c r="E21" s="47">
        <f t="shared" ref="E21" si="15">+IFERROR(E20/D20-1,"nm")</f>
        <v>-3.7381247418422192E-2</v>
      </c>
      <c r="F21" s="47">
        <f t="shared" ref="F21" si="16">+IFERROR(F20/E20-1,"nm")</f>
        <v>7.755846384895948E-2</v>
      </c>
      <c r="G21" s="47">
        <f t="shared" ref="G21" si="17">+IFERROR(G20/F20-1,"nm")</f>
        <v>-7.1279243404678949E-2</v>
      </c>
      <c r="H21" s="47">
        <f t="shared" ref="H21" si="18">+IFERROR(H20/G20-1,"nm")</f>
        <v>0.24815092721620746</v>
      </c>
      <c r="I21" s="47">
        <f>+IFERROR(I20/H20-1,"nm")</f>
        <v>5.0154586052902683E-2</v>
      </c>
    </row>
    <row r="22" spans="1:14" x14ac:dyDescent="0.3">
      <c r="A22" s="44" t="s">
        <v>138</v>
      </c>
      <c r="B22" s="47">
        <f>+Historicals!B180</f>
        <v>0.14000000000000001</v>
      </c>
      <c r="C22" s="47">
        <f>+Historicals!C180</f>
        <v>0.1</v>
      </c>
      <c r="D22" s="47">
        <f>+Historicals!D180</f>
        <v>0.04</v>
      </c>
      <c r="E22" s="47">
        <f>+Historicals!E180</f>
        <v>-0.04</v>
      </c>
      <c r="F22" s="47">
        <f>+Historicals!F180</f>
        <v>0.08</v>
      </c>
      <c r="G22" s="47">
        <f>+Historicals!G180</f>
        <v>-7.0000000000000007E-2</v>
      </c>
      <c r="H22" s="47">
        <f>+Historicals!H180</f>
        <v>0.25</v>
      </c>
      <c r="I22" s="47">
        <f>+Historicals!I180</f>
        <v>0.05</v>
      </c>
    </row>
    <row r="23" spans="1:14" x14ac:dyDescent="0.3">
      <c r="A23" s="44" t="s">
        <v>139</v>
      </c>
      <c r="B23" s="47" t="str">
        <f t="shared" ref="B23:H23" si="19">+IFERROR(B21-B22,"nm")</f>
        <v>nm</v>
      </c>
      <c r="C23" s="47">
        <f>+IFERROR(C21-C22,"nm")</f>
        <v>-6.7716905713614273E-3</v>
      </c>
      <c r="D23" s="47">
        <f t="shared" si="19"/>
        <v>1.4023013227229333E-3</v>
      </c>
      <c r="E23" s="47">
        <f t="shared" si="19"/>
        <v>2.6187525815778087E-3</v>
      </c>
      <c r="F23" s="47">
        <f t="shared" si="19"/>
        <v>-2.4415361510405215E-3</v>
      </c>
      <c r="G23" s="47">
        <f t="shared" si="19"/>
        <v>-1.2792434046789425E-3</v>
      </c>
      <c r="H23" s="47">
        <f t="shared" si="19"/>
        <v>-1.849072783792538E-3</v>
      </c>
      <c r="I23" s="47">
        <f>+IFERROR(I21-I22,"nm")</f>
        <v>1.5458605290268046E-4</v>
      </c>
    </row>
    <row r="24" spans="1:14" x14ac:dyDescent="0.3">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x14ac:dyDescent="0.3">
      <c r="A25" s="44" t="s">
        <v>130</v>
      </c>
      <c r="B25" s="47" t="str">
        <f t="shared" ref="B25" si="20">+IFERROR(B24/A24-1,"nm")</f>
        <v>nm</v>
      </c>
      <c r="C25" s="47">
        <f t="shared" ref="C25" si="21">+IFERROR(C24/B24-1,"nm")</f>
        <v>7.6190476190476142E-2</v>
      </c>
      <c r="D25" s="47">
        <f t="shared" ref="D25" si="22">+IFERROR(D24/C24-1,"nm")</f>
        <v>2.9498525073746285E-2</v>
      </c>
      <c r="E25" s="47">
        <f t="shared" ref="E25" si="23">+IFERROR(E24/D24-1,"nm")</f>
        <v>1.0642652476463343E-2</v>
      </c>
      <c r="F25" s="47">
        <f t="shared" ref="F25" si="24">+IFERROR(F24/E24-1,"nm")</f>
        <v>6.5208586472256025E-2</v>
      </c>
      <c r="G25" s="47">
        <f t="shared" ref="G25" si="25">+IFERROR(G24/F24-1,"nm")</f>
        <v>-0.11806083650190113</v>
      </c>
      <c r="H25" s="47">
        <f t="shared" ref="H25" si="26">+IFERROR(H24/G24-1,"nm")</f>
        <v>8.3854278939426541E-2</v>
      </c>
      <c r="I25" s="47">
        <f>+IFERROR(I24/H24-1,"nm")</f>
        <v>9.2283214001591007E-2</v>
      </c>
    </row>
    <row r="26" spans="1:14" x14ac:dyDescent="0.3">
      <c r="A26" s="44" t="s">
        <v>138</v>
      </c>
      <c r="B26" s="47">
        <f>+Historicals!B184</f>
        <v>0.23499999999999999</v>
      </c>
      <c r="C26" s="47">
        <f>+Historicals!C184</f>
        <v>0.185</v>
      </c>
      <c r="D26" s="47">
        <f>+Historicals!D184</f>
        <v>0.08</v>
      </c>
      <c r="E26" s="47">
        <f>+Historicals!E184</f>
        <v>0.06</v>
      </c>
      <c r="F26" s="47">
        <f>+Historicals!F184</f>
        <v>0.12</v>
      </c>
      <c r="G26" s="47">
        <f>+Historicals!G184</f>
        <v>-0.03</v>
      </c>
      <c r="H26" s="47">
        <f>+Historicals!H184</f>
        <v>0.13</v>
      </c>
      <c r="I26" s="47">
        <f>+Historicals!I184</f>
        <v>0.09</v>
      </c>
    </row>
    <row r="27" spans="1:14" x14ac:dyDescent="0.3">
      <c r="A27" s="44" t="s">
        <v>139</v>
      </c>
      <c r="B27" s="47" t="str">
        <f t="shared" ref="B27" si="27">+IFERROR(B25-B26,"nm")</f>
        <v>nm</v>
      </c>
      <c r="C27" s="47">
        <f t="shared" ref="C27" si="28">+IFERROR(C25-C26,"nm")</f>
        <v>-0.10880952380952386</v>
      </c>
      <c r="D27" s="47">
        <f t="shared" ref="D27" si="29">+IFERROR(D25-D26,"nm")</f>
        <v>-5.0501474926253717E-2</v>
      </c>
      <c r="E27" s="47">
        <f t="shared" ref="E27" si="30">+IFERROR(E25-E26,"nm")</f>
        <v>-4.9357347523536654E-2</v>
      </c>
      <c r="F27" s="47">
        <f t="shared" ref="F27" si="31">+IFERROR(F25-F26,"nm")</f>
        <v>-5.4791413527743971E-2</v>
      </c>
      <c r="G27" s="47">
        <f t="shared" ref="G27" si="32">+IFERROR(G25-G26,"nm")</f>
        <v>-8.8060836501901135E-2</v>
      </c>
      <c r="H27" s="47">
        <f t="shared" ref="H27" si="33">+IFERROR(H25-H26,"nm")</f>
        <v>-4.6145721060573464E-2</v>
      </c>
      <c r="I27" s="47">
        <f>+IFERROR(I25-I26,"nm")</f>
        <v>2.2832140015910107E-3</v>
      </c>
    </row>
    <row r="28" spans="1:14" x14ac:dyDescent="0.3">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x14ac:dyDescent="0.3">
      <c r="A29" s="44" t="s">
        <v>130</v>
      </c>
      <c r="B29" s="47" t="str">
        <f t="shared" ref="B29" si="34">+IFERROR(B28/A28-1,"nm")</f>
        <v>nm</v>
      </c>
      <c r="C29" s="47">
        <f t="shared" ref="C29" si="35">+IFERROR(C28/B28-1,"nm")</f>
        <v>-0.12742718446601942</v>
      </c>
      <c r="D29" s="47">
        <f t="shared" ref="D29" si="36">+IFERROR(D28/C28-1,"nm")</f>
        <v>-0.10152990264255912</v>
      </c>
      <c r="E29" s="47">
        <f t="shared" ref="E29" si="37">+IFERROR(E28/D28-1,"nm")</f>
        <v>-7.8947368421052655E-2</v>
      </c>
      <c r="F29" s="47">
        <f t="shared" ref="F29" si="38">+IFERROR(F28/E28-1,"nm")</f>
        <v>3.3613445378151141E-3</v>
      </c>
      <c r="G29" s="47">
        <f t="shared" ref="G29" si="39">+IFERROR(G28/F28-1,"nm")</f>
        <v>-0.13567839195979903</v>
      </c>
      <c r="H29" s="47">
        <f t="shared" ref="H29" si="40">+IFERROR(H28/G28-1,"nm")</f>
        <v>-1.744186046511631E-2</v>
      </c>
      <c r="I29" s="47">
        <f>+IFERROR(I28/H28-1,"nm")</f>
        <v>0.24852071005917153</v>
      </c>
    </row>
    <row r="30" spans="1:14" x14ac:dyDescent="0.3">
      <c r="A30" s="44" t="s">
        <v>138</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row>
    <row r="31" spans="1:14" x14ac:dyDescent="0.3">
      <c r="A31" s="44" t="s">
        <v>139</v>
      </c>
      <c r="B31" s="47" t="str">
        <f t="shared" ref="B31" si="41">+IFERROR(B29-B30,"nm")</f>
        <v>nm</v>
      </c>
      <c r="C31" s="47">
        <f t="shared" ref="C31" si="42">+IFERROR(C29-C30,"nm")</f>
        <v>2.572815533980588E-3</v>
      </c>
      <c r="D31" s="47">
        <f t="shared" ref="D31" si="43">+IFERROR(D29-D30,"nm")</f>
        <v>-1.5299026425591167E-3</v>
      </c>
      <c r="E31" s="47">
        <f t="shared" ref="E31" si="44">+IFERROR(E29-E30,"nm")</f>
        <v>1.0526315789473467E-3</v>
      </c>
      <c r="F31" s="47">
        <f t="shared" ref="F31" si="45">+IFERROR(F29-F30,"nm")</f>
        <v>3.3613445378151141E-3</v>
      </c>
      <c r="G31" s="47">
        <f t="shared" ref="G31" si="46">+IFERROR(G29-G30,"nm")</f>
        <v>4.321608040200986E-3</v>
      </c>
      <c r="H31" s="47">
        <f t="shared" ref="H31" si="47">+IFERROR(H29-H30,"nm")</f>
        <v>2.5581395348836904E-3</v>
      </c>
      <c r="I31" s="47">
        <f>+IFERROR(I29-I30,"nm")</f>
        <v>-1.4792899408284654E-3</v>
      </c>
    </row>
    <row r="32" spans="1:14" x14ac:dyDescent="0.3">
      <c r="A32" s="9" t="s">
        <v>131</v>
      </c>
      <c r="B32" s="48">
        <f t="shared" ref="B32:H32" si="48">+B38+B35</f>
        <v>3766</v>
      </c>
      <c r="C32" s="48">
        <f t="shared" si="48"/>
        <v>3896</v>
      </c>
      <c r="D32" s="48">
        <f t="shared" si="48"/>
        <v>4015</v>
      </c>
      <c r="E32" s="48">
        <f t="shared" si="48"/>
        <v>3760</v>
      </c>
      <c r="F32" s="48">
        <f t="shared" si="48"/>
        <v>4074</v>
      </c>
      <c r="G32" s="48">
        <f t="shared" si="48"/>
        <v>3047</v>
      </c>
      <c r="H32" s="48">
        <f t="shared" si="48"/>
        <v>5219</v>
      </c>
      <c r="I32" s="48">
        <f>+I38+I35</f>
        <v>5238</v>
      </c>
    </row>
    <row r="33" spans="1:14" x14ac:dyDescent="0.3">
      <c r="A33" s="46" t="s">
        <v>130</v>
      </c>
      <c r="B33" s="47" t="str">
        <f t="shared" ref="B33" si="49">+IFERROR(B32/A32-1,"nm")</f>
        <v>nm</v>
      </c>
      <c r="C33" s="47">
        <f t="shared" ref="C33" si="50">+IFERROR(C32/B32-1,"nm")</f>
        <v>3.4519383961763239E-2</v>
      </c>
      <c r="D33" s="47">
        <f t="shared" ref="D33" si="51">+IFERROR(D32/C32-1,"nm")</f>
        <v>3.0544147843942548E-2</v>
      </c>
      <c r="E33" s="47">
        <f t="shared" ref="E33" si="52">+IFERROR(E32/D32-1,"nm")</f>
        <v>-6.3511830635118338E-2</v>
      </c>
      <c r="F33" s="47">
        <f t="shared" ref="F33" si="53">+IFERROR(F32/E32-1,"nm")</f>
        <v>8.3510638297872308E-2</v>
      </c>
      <c r="G33" s="47">
        <f t="shared" ref="G33" si="54">+IFERROR(G32/F32-1,"nm")</f>
        <v>-0.25208640157093765</v>
      </c>
      <c r="H33" s="47">
        <f t="shared" ref="H33" si="55">+IFERROR(H32/G32-1,"nm")</f>
        <v>0.71283229405973092</v>
      </c>
      <c r="I33" s="47">
        <f>+IFERROR(I32/H32-1,"nm")</f>
        <v>3.6405441655489312E-3</v>
      </c>
    </row>
    <row r="34" spans="1:14" x14ac:dyDescent="0.3">
      <c r="A34" s="46" t="s">
        <v>132</v>
      </c>
      <c r="B34" s="47">
        <f>+IFERROR(B32/B$18,"nm")</f>
        <v>0.27409024745269289</v>
      </c>
      <c r="C34" s="47">
        <f t="shared" ref="C34:H34" si="56">+IFERROR(C32/C$18,"nm")</f>
        <v>0.26388512598211866</v>
      </c>
      <c r="D34" s="47">
        <f t="shared" si="56"/>
        <v>0.26386698212407994</v>
      </c>
      <c r="E34" s="47">
        <f t="shared" si="56"/>
        <v>0.25311342982160889</v>
      </c>
      <c r="F34" s="47">
        <f t="shared" si="56"/>
        <v>0.25619418941013711</v>
      </c>
      <c r="G34" s="47">
        <f t="shared" si="56"/>
        <v>0.2103700635183651</v>
      </c>
      <c r="H34" s="47">
        <f t="shared" si="56"/>
        <v>0.30380115256999823</v>
      </c>
      <c r="I34" s="47">
        <f>+IFERROR(I32/I$18,"nm")</f>
        <v>0.28540293140086087</v>
      </c>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
      <c r="A36" s="46" t="s">
        <v>130</v>
      </c>
      <c r="B36" s="47" t="str">
        <f t="shared" ref="B36" si="57">+IFERROR(B35/A35-1,"nm")</f>
        <v>nm</v>
      </c>
      <c r="C36" s="47">
        <f t="shared" ref="C36" si="58">+IFERROR(C35/B35-1,"nm")</f>
        <v>9.9173553719008156E-2</v>
      </c>
      <c r="D36" s="47">
        <f t="shared" ref="D36" si="59">+IFERROR(D35/C35-1,"nm")</f>
        <v>5.2631578947368363E-2</v>
      </c>
      <c r="E36" s="47">
        <f t="shared" ref="E36" si="60">+IFERROR(E35/D35-1,"nm")</f>
        <v>0.14285714285714279</v>
      </c>
      <c r="F36" s="47">
        <f t="shared" ref="F36" si="61">+IFERROR(F35/E35-1,"nm")</f>
        <v>-6.8749999999999978E-2</v>
      </c>
      <c r="G36" s="47">
        <f t="shared" ref="G36" si="62">+IFERROR(G35/F35-1,"nm")</f>
        <v>-6.7114093959731447E-3</v>
      </c>
      <c r="H36" s="47">
        <f t="shared" ref="H36" si="63">+IFERROR(H35/G35-1,"nm")</f>
        <v>-0.1216216216216216</v>
      </c>
      <c r="I36" s="47">
        <f>+IFERROR(I35/H35-1,"nm")</f>
        <v>-4.6153846153846101E-2</v>
      </c>
    </row>
    <row r="37" spans="1:14" x14ac:dyDescent="0.3">
      <c r="A37" s="46" t="s">
        <v>134</v>
      </c>
      <c r="B37" s="47">
        <f t="shared" ref="B37:H37" si="64">+IFERROR(B35/B$18,"nm")</f>
        <v>8.8064046579330417E-3</v>
      </c>
      <c r="C37" s="47">
        <f t="shared" si="64"/>
        <v>9.0083988079111346E-3</v>
      </c>
      <c r="D37" s="47">
        <f t="shared" si="64"/>
        <v>9.2008412197686646E-3</v>
      </c>
      <c r="E37" s="47">
        <f t="shared" si="64"/>
        <v>1.0770784247728038E-2</v>
      </c>
      <c r="F37" s="47">
        <f t="shared" si="64"/>
        <v>9.3698905798012821E-3</v>
      </c>
      <c r="G37" s="47">
        <f t="shared" si="64"/>
        <v>1.0218171775752554E-2</v>
      </c>
      <c r="H37" s="47">
        <f t="shared" si="64"/>
        <v>7.5673787764130628E-3</v>
      </c>
      <c r="I37" s="47">
        <f>+IFERROR(I35/I$18,"nm")</f>
        <v>6.7563886013185855E-3</v>
      </c>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x14ac:dyDescent="0.3">
      <c r="A39" s="46" t="s">
        <v>130</v>
      </c>
      <c r="B39" s="47" t="str">
        <f t="shared" ref="B39" si="65">+IFERROR(B38/A38-1,"nm")</f>
        <v>nm</v>
      </c>
      <c r="C39" s="47">
        <f t="shared" ref="C39" si="66">+IFERROR(C38/B38-1,"nm")</f>
        <v>3.2373113854595292E-2</v>
      </c>
      <c r="D39" s="47">
        <f t="shared" ref="D39" si="67">+IFERROR(D38/C38-1,"nm")</f>
        <v>2.9763486579856391E-2</v>
      </c>
      <c r="E39" s="47">
        <f t="shared" ref="E39" si="68">+IFERROR(E38/D38-1,"nm")</f>
        <v>-7.096774193548383E-2</v>
      </c>
      <c r="F39" s="47">
        <f t="shared" ref="F39" si="69">+IFERROR(F38/E38-1,"nm")</f>
        <v>9.0277777777777679E-2</v>
      </c>
      <c r="G39" s="47">
        <f t="shared" ref="G39" si="70">+IFERROR(G38/F38-1,"nm")</f>
        <v>-0.26140127388535028</v>
      </c>
      <c r="H39" s="47">
        <f t="shared" ref="H39" si="71">+IFERROR(H38/G38-1,"nm")</f>
        <v>0.75543290789927564</v>
      </c>
      <c r="I39" s="47">
        <f>+IFERROR(I38/H38-1,"nm")</f>
        <v>4.9125564943997002E-3</v>
      </c>
    </row>
    <row r="40" spans="1:14" x14ac:dyDescent="0.3">
      <c r="A40" s="46" t="s">
        <v>132</v>
      </c>
      <c r="B40" s="47">
        <f>+IFERROR(B38/B$18,"nm")</f>
        <v>0.26528384279475981</v>
      </c>
      <c r="C40" s="47">
        <f t="shared" ref="C40:H40" si="72">+IFERROR(C38/C$18,"nm")</f>
        <v>0.25487672717420751</v>
      </c>
      <c r="D40" s="47">
        <f t="shared" si="72"/>
        <v>0.25466614090431128</v>
      </c>
      <c r="E40" s="47">
        <f t="shared" si="72"/>
        <v>0.24234264557388085</v>
      </c>
      <c r="F40" s="47">
        <f t="shared" si="72"/>
        <v>0.2468242988303358</v>
      </c>
      <c r="G40" s="47">
        <f t="shared" si="72"/>
        <v>0.20015189174261253</v>
      </c>
      <c r="H40" s="47">
        <f t="shared" si="72"/>
        <v>0.29623377379358518</v>
      </c>
      <c r="I40" s="47">
        <f>+IFERROR(I38/I$18,"nm")</f>
        <v>0.27864654279954232</v>
      </c>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
      <c r="A42" s="46" t="s">
        <v>130</v>
      </c>
      <c r="B42" s="47" t="str">
        <f t="shared" ref="B42" si="73">+IFERROR(B41/A41-1,"nm")</f>
        <v>nm</v>
      </c>
      <c r="C42" s="47">
        <f t="shared" ref="C42" si="74">+IFERROR(C41/B41-1,"nm")</f>
        <v>0.16346153846153855</v>
      </c>
      <c r="D42" s="47">
        <f t="shared" ref="D42" si="75">+IFERROR(D41/C41-1,"nm")</f>
        <v>-7.8512396694214837E-2</v>
      </c>
      <c r="E42" s="47">
        <f t="shared" ref="E42" si="76">+IFERROR(E41/D41-1,"nm")</f>
        <v>-0.12107623318385652</v>
      </c>
      <c r="F42" s="47">
        <f t="shared" ref="F42" si="77">+IFERROR(F41/E41-1,"nm")</f>
        <v>-0.40306122448979587</v>
      </c>
      <c r="G42" s="47">
        <f t="shared" ref="G42" si="78">+IFERROR(G41/F41-1,"nm")</f>
        <v>-5.9829059829059839E-2</v>
      </c>
      <c r="H42" s="47">
        <f t="shared" ref="H42" si="79">+IFERROR(H41/G41-1,"nm")</f>
        <v>-0.10909090909090913</v>
      </c>
      <c r="I42" s="47">
        <f>+IFERROR(I41/H41-1,"nm")</f>
        <v>0.48979591836734704</v>
      </c>
    </row>
    <row r="43" spans="1:14" x14ac:dyDescent="0.3">
      <c r="A43" s="46" t="s">
        <v>134</v>
      </c>
      <c r="B43" s="47">
        <f t="shared" ref="B43:H43" si="80">+IFERROR(B41/B$18,"nm")</f>
        <v>1.5138282387190683E-2</v>
      </c>
      <c r="C43" s="47">
        <f t="shared" si="80"/>
        <v>1.6391221891086428E-2</v>
      </c>
      <c r="D43" s="47">
        <f t="shared" si="80"/>
        <v>1.4655625657202945E-2</v>
      </c>
      <c r="E43" s="47">
        <f t="shared" si="80"/>
        <v>1.3194210703466847E-2</v>
      </c>
      <c r="F43" s="47">
        <f t="shared" si="80"/>
        <v>7.3575650861526856E-3</v>
      </c>
      <c r="G43" s="47">
        <f t="shared" si="80"/>
        <v>7.5945871306268989E-3</v>
      </c>
      <c r="H43" s="47">
        <f t="shared" si="80"/>
        <v>5.7046393852960009E-3</v>
      </c>
      <c r="I43" s="47">
        <f>+IFERROR(I41/I$18,"nm")</f>
        <v>7.9551027080041418E-3</v>
      </c>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137</v>
      </c>
      <c r="B45" s="1">
        <f>Historicals!B111</f>
        <v>7126</v>
      </c>
      <c r="C45" s="1">
        <f>Historicals!C111</f>
        <v>7315</v>
      </c>
      <c r="D45" s="1">
        <f>Historicals!D111</f>
        <v>7698</v>
      </c>
      <c r="E45" s="1">
        <f>Historicals!E111</f>
        <v>9242</v>
      </c>
      <c r="F45" s="1">
        <f>Historicals!F111</f>
        <v>9812</v>
      </c>
      <c r="G45" s="1">
        <f>Historicals!G111</f>
        <v>9347</v>
      </c>
      <c r="H45" s="1">
        <f>Historicals!H111</f>
        <v>11456</v>
      </c>
      <c r="I45" s="1">
        <f>Historicals!I111</f>
        <v>12479</v>
      </c>
    </row>
    <row r="46" spans="1:14" x14ac:dyDescent="0.3">
      <c r="A46" s="44" t="s">
        <v>130</v>
      </c>
      <c r="B46" s="47" t="str">
        <f t="shared" ref="B46" si="81">+IFERROR(B45/A45-1,"nm")</f>
        <v>nm</v>
      </c>
      <c r="C46" s="47">
        <f t="shared" ref="C46" si="82">+IFERROR(C45/B45-1,"nm")</f>
        <v>2.6522593320235766E-2</v>
      </c>
      <c r="D46" s="47">
        <f t="shared" ref="D46" si="83">+IFERROR(D45/C45-1,"nm")</f>
        <v>5.2358168147641937E-2</v>
      </c>
      <c r="E46" s="47">
        <f t="shared" ref="E46" si="84">+IFERROR(E45/D45-1,"nm")</f>
        <v>0.20057157703299566</v>
      </c>
      <c r="F46" s="47">
        <f t="shared" ref="F46" si="85">+IFERROR(F45/E45-1,"nm")</f>
        <v>6.1674962129409261E-2</v>
      </c>
      <c r="G46" s="47">
        <f t="shared" ref="G46" si="86">+IFERROR(G45/F45-1,"nm")</f>
        <v>-4.7390949857317621E-2</v>
      </c>
      <c r="H46" s="47">
        <f t="shared" ref="H46" si="87">+IFERROR(H45/G45-1,"nm")</f>
        <v>0.22563389322777372</v>
      </c>
      <c r="I46" s="47">
        <f t="shared" ref="I46" si="88">+IFERROR(I45/H45-1,"nm")</f>
        <v>8.9298184357541999E-2</v>
      </c>
    </row>
    <row r="47" spans="1:14" x14ac:dyDescent="0.3">
      <c r="A47" s="45" t="s">
        <v>114</v>
      </c>
      <c r="B47" s="1">
        <f>Historicals!B112</f>
        <v>4703</v>
      </c>
      <c r="C47" s="1">
        <f>Historicals!C112</f>
        <v>4867</v>
      </c>
      <c r="D47" s="1">
        <f>Historicals!D112</f>
        <v>4995</v>
      </c>
      <c r="E47" s="1">
        <f>Historicals!E112</f>
        <v>5875</v>
      </c>
      <c r="F47" s="1">
        <f>Historicals!F112</f>
        <v>6293</v>
      </c>
      <c r="G47" s="1">
        <f>Historicals!G112</f>
        <v>5892</v>
      </c>
      <c r="H47" s="1">
        <f>Historicals!H112</f>
        <v>6970</v>
      </c>
      <c r="I47" s="1">
        <f>Historicals!I112</f>
        <v>7388</v>
      </c>
    </row>
    <row r="48" spans="1:14" x14ac:dyDescent="0.3">
      <c r="A48" s="44" t="s">
        <v>130</v>
      </c>
      <c r="B48" s="47" t="str">
        <f t="shared" ref="B48" si="89">+IFERROR(B47/A47-1,"nm")</f>
        <v>nm</v>
      </c>
      <c r="C48" s="47">
        <f t="shared" ref="C48" si="90">+IFERROR(C47/B47-1,"nm")</f>
        <v>3.4871358707208255E-2</v>
      </c>
      <c r="D48" s="47">
        <f t="shared" ref="D48" si="91">+IFERROR(D47/C47-1,"nm")</f>
        <v>2.6299568522703876E-2</v>
      </c>
      <c r="E48" s="47">
        <f t="shared" ref="E48" si="92">+IFERROR(E47/D47-1,"nm")</f>
        <v>0.1761761761761762</v>
      </c>
      <c r="F48" s="47">
        <f t="shared" ref="F48" si="93">+IFERROR(F47/E47-1,"nm")</f>
        <v>7.1148936170212673E-2</v>
      </c>
      <c r="G48" s="47">
        <f t="shared" ref="G48" si="94">+IFERROR(G47/F47-1,"nm")</f>
        <v>-6.3721595423486432E-2</v>
      </c>
      <c r="H48" s="47">
        <f t="shared" ref="H48" si="95">+IFERROR(H47/G47-1,"nm")</f>
        <v>0.18295994568907004</v>
      </c>
      <c r="I48" s="47">
        <f t="shared" ref="I48" si="96">+IFERROR(I47/H47-1,"nm")</f>
        <v>5.9971305595408975E-2</v>
      </c>
    </row>
    <row r="49" spans="1:9" x14ac:dyDescent="0.3">
      <c r="A49" s="44" t="s">
        <v>138</v>
      </c>
      <c r="B49" s="53">
        <f>Historicals!B184</f>
        <v>0.23499999999999999</v>
      </c>
      <c r="C49" s="53">
        <f>Historicals!C184</f>
        <v>0.185</v>
      </c>
      <c r="D49" s="53">
        <f>Historicals!D184</f>
        <v>0.08</v>
      </c>
      <c r="E49" s="53">
        <f>Historicals!E184</f>
        <v>0.06</v>
      </c>
      <c r="F49" s="53">
        <f>Historicals!F184</f>
        <v>0.12</v>
      </c>
      <c r="G49" s="53">
        <f>Historicals!G184</f>
        <v>-0.03</v>
      </c>
      <c r="H49" s="53">
        <f>Historicals!H184</f>
        <v>0.13</v>
      </c>
      <c r="I49" s="53">
        <f>Historicals!I184</f>
        <v>0.09</v>
      </c>
    </row>
    <row r="50" spans="1:9" x14ac:dyDescent="0.3">
      <c r="A50" s="44" t="s">
        <v>139</v>
      </c>
      <c r="B50" s="47" t="str">
        <f>+IFERROR(B48-B49,"nm")</f>
        <v>nm</v>
      </c>
      <c r="C50" s="47">
        <f t="shared" ref="C50:I50" si="97">+IFERROR(C48-C49,"nm")</f>
        <v>-0.15012864129279174</v>
      </c>
      <c r="D50" s="47">
        <f t="shared" si="97"/>
        <v>-5.3700431477296126E-2</v>
      </c>
      <c r="E50" s="47">
        <f t="shared" si="97"/>
        <v>0.1161761761761762</v>
      </c>
      <c r="F50" s="47">
        <f t="shared" si="97"/>
        <v>-4.8851063829787322E-2</v>
      </c>
      <c r="G50" s="47">
        <f t="shared" si="97"/>
        <v>-3.3721595423486433E-2</v>
      </c>
      <c r="H50" s="47">
        <f t="shared" si="97"/>
        <v>5.2959945689070032E-2</v>
      </c>
      <c r="I50" s="47">
        <f t="shared" si="97"/>
        <v>-3.0028694404591022E-2</v>
      </c>
    </row>
    <row r="51" spans="1:9" x14ac:dyDescent="0.3">
      <c r="A51" s="45" t="s">
        <v>115</v>
      </c>
      <c r="B51" s="1">
        <f>Historicals!B113</f>
        <v>2051</v>
      </c>
      <c r="C51" s="1">
        <f>Historicals!C113</f>
        <v>2091</v>
      </c>
      <c r="D51" s="1">
        <f>Historicals!D113</f>
        <v>2339</v>
      </c>
      <c r="E51" s="1">
        <f>Historicals!E113</f>
        <v>2940</v>
      </c>
      <c r="F51" s="1">
        <f>Historicals!F113</f>
        <v>3087</v>
      </c>
      <c r="G51" s="1">
        <f>Historicals!G113</f>
        <v>3053</v>
      </c>
      <c r="H51" s="1">
        <f>Historicals!H113</f>
        <v>3996</v>
      </c>
      <c r="I51" s="1">
        <f>Historicals!I113</f>
        <v>4527</v>
      </c>
    </row>
    <row r="52" spans="1:9" x14ac:dyDescent="0.3">
      <c r="A52" s="44" t="s">
        <v>130</v>
      </c>
      <c r="B52" s="47" t="str">
        <f t="shared" ref="B52" si="98">+IFERROR(B51/A51-1,"nm")</f>
        <v>nm</v>
      </c>
      <c r="C52" s="47">
        <f t="shared" ref="C52" si="99">+IFERROR(C51/B51-1,"nm")</f>
        <v>1.9502681618722484E-2</v>
      </c>
      <c r="D52" s="47">
        <f t="shared" ref="D52" si="100">+IFERROR(D51/C51-1,"nm")</f>
        <v>0.11860353897656628</v>
      </c>
      <c r="E52" s="47">
        <f t="shared" ref="E52" si="101">+IFERROR(E51/D51-1,"nm")</f>
        <v>0.25694741342454042</v>
      </c>
      <c r="F52" s="47">
        <f t="shared" ref="F52" si="102">+IFERROR(F51/E51-1,"nm")</f>
        <v>5.0000000000000044E-2</v>
      </c>
      <c r="G52" s="47">
        <f t="shared" ref="G52" si="103">+IFERROR(G51/F51-1,"nm")</f>
        <v>-1.1013929381276322E-2</v>
      </c>
      <c r="H52" s="47">
        <f t="shared" ref="H52" si="104">+IFERROR(H51/G51-1,"nm")</f>
        <v>0.30887651490337364</v>
      </c>
      <c r="I52" s="47">
        <f t="shared" ref="I52" si="105">+IFERROR(I51/H51-1,"nm")</f>
        <v>0.13288288288288297</v>
      </c>
    </row>
    <row r="53" spans="1:9" x14ac:dyDescent="0.3">
      <c r="A53" s="44" t="s">
        <v>138</v>
      </c>
      <c r="B53" s="47">
        <f>Historicals!B185</f>
        <v>9.5000000000000001E-2</v>
      </c>
      <c r="C53" s="47">
        <f>Historicals!C185</f>
        <v>0.125</v>
      </c>
      <c r="D53" s="47">
        <f>Historicals!D185</f>
        <v>0.13500000000000001</v>
      </c>
      <c r="E53" s="47">
        <f>Historicals!E185</f>
        <v>0.16</v>
      </c>
      <c r="F53" s="47">
        <f>Historicals!F185</f>
        <v>0.09</v>
      </c>
      <c r="G53" s="47">
        <f>Historicals!G185</f>
        <v>0.02</v>
      </c>
      <c r="H53" s="47">
        <f>Historicals!H185</f>
        <v>0.25</v>
      </c>
      <c r="I53" s="47">
        <f>Historicals!I185</f>
        <v>0.16</v>
      </c>
    </row>
    <row r="54" spans="1:9" x14ac:dyDescent="0.3">
      <c r="A54" s="44" t="s">
        <v>139</v>
      </c>
      <c r="B54" s="47" t="str">
        <f t="shared" ref="B54:I54" si="106">+IFERROR(B52-B53,"nm")</f>
        <v>nm</v>
      </c>
      <c r="C54" s="47">
        <f t="shared" si="106"/>
        <v>-0.10549731838127752</v>
      </c>
      <c r="D54" s="47">
        <f t="shared" si="106"/>
        <v>-1.6396461023433728E-2</v>
      </c>
      <c r="E54" s="47">
        <f t="shared" si="106"/>
        <v>9.6947413424540413E-2</v>
      </c>
      <c r="F54" s="47">
        <f t="shared" si="106"/>
        <v>-3.9999999999999952E-2</v>
      </c>
      <c r="G54" s="47">
        <f t="shared" si="106"/>
        <v>-3.1013929381276322E-2</v>
      </c>
      <c r="H54" s="47">
        <f t="shared" si="106"/>
        <v>5.8876514903373645E-2</v>
      </c>
      <c r="I54" s="47">
        <f t="shared" si="106"/>
        <v>-2.7117117117117034E-2</v>
      </c>
    </row>
    <row r="55" spans="1:9" x14ac:dyDescent="0.3">
      <c r="A55" s="45" t="s">
        <v>116</v>
      </c>
      <c r="B55" s="1">
        <f>Historicals!B114</f>
        <v>372</v>
      </c>
      <c r="C55" s="1">
        <f>Historicals!C114</f>
        <v>357</v>
      </c>
      <c r="D55" s="1">
        <f>Historicals!D114</f>
        <v>364</v>
      </c>
      <c r="E55" s="1">
        <f>Historicals!E114</f>
        <v>427</v>
      </c>
      <c r="F55" s="1">
        <f>Historicals!F114</f>
        <v>432</v>
      </c>
      <c r="G55" s="1">
        <f>Historicals!G114</f>
        <v>402</v>
      </c>
      <c r="H55" s="1">
        <f>Historicals!H114</f>
        <v>490</v>
      </c>
      <c r="I55" s="1">
        <f>Historicals!I114</f>
        <v>564</v>
      </c>
    </row>
    <row r="56" spans="1:9" x14ac:dyDescent="0.3">
      <c r="A56" s="44" t="s">
        <v>130</v>
      </c>
      <c r="B56" s="47" t="str">
        <f t="shared" ref="B56" si="107">+IFERROR(B55/A55-1,"nm")</f>
        <v>nm</v>
      </c>
      <c r="C56" s="47">
        <f t="shared" ref="C56" si="108">+IFERROR(C55/B55-1,"nm")</f>
        <v>-4.0322580645161255E-2</v>
      </c>
      <c r="D56" s="47">
        <f t="shared" ref="D56" si="109">+IFERROR(D55/C55-1,"nm")</f>
        <v>1.9607843137254832E-2</v>
      </c>
      <c r="E56" s="47">
        <f t="shared" ref="E56" si="110">+IFERROR(E55/D55-1,"nm")</f>
        <v>0.17307692307692313</v>
      </c>
      <c r="F56" s="47">
        <f t="shared" ref="F56" si="111">+IFERROR(F55/E55-1,"nm")</f>
        <v>1.1709601873536313E-2</v>
      </c>
      <c r="G56" s="47">
        <f t="shared" ref="G56" si="112">+IFERROR(G55/F55-1,"nm")</f>
        <v>-6.944444444444442E-2</v>
      </c>
      <c r="H56" s="47">
        <f t="shared" ref="H56" si="113">+IFERROR(H55/G55-1,"nm")</f>
        <v>0.21890547263681581</v>
      </c>
      <c r="I56" s="47">
        <f t="shared" ref="I56" si="114">+IFERROR(I55/H55-1,"nm")</f>
        <v>0.15102040816326534</v>
      </c>
    </row>
    <row r="57" spans="1:9" x14ac:dyDescent="0.3">
      <c r="A57" s="44" t="s">
        <v>138</v>
      </c>
      <c r="B57" s="52">
        <f>Historicals!B186</f>
        <v>0.14500000000000002</v>
      </c>
      <c r="C57" s="52">
        <f>Historicals!C186</f>
        <v>7.5000000000000011E-2</v>
      </c>
      <c r="D57" s="52">
        <f>Historicals!D186</f>
        <v>6.5000000000000002E-2</v>
      </c>
      <c r="E57" s="52">
        <f>Historicals!E186</f>
        <v>0.06</v>
      </c>
      <c r="F57" s="52">
        <f>Historicals!F186</f>
        <v>0.05</v>
      </c>
      <c r="G57" s="52">
        <f>Historicals!G186</f>
        <v>-0.03</v>
      </c>
      <c r="H57" s="52">
        <f>Historicals!H186</f>
        <v>0.19</v>
      </c>
      <c r="I57" s="52">
        <f>Historicals!I186</f>
        <v>0.17</v>
      </c>
    </row>
    <row r="58" spans="1:9" x14ac:dyDescent="0.3">
      <c r="A58" s="44" t="s">
        <v>139</v>
      </c>
      <c r="B58" s="47" t="str">
        <f t="shared" ref="B58:I58" si="115">+IFERROR(B56-B57,"nm")</f>
        <v>nm</v>
      </c>
      <c r="C58" s="47">
        <f t="shared" si="115"/>
        <v>-0.11532258064516127</v>
      </c>
      <c r="D58" s="47">
        <f t="shared" si="115"/>
        <v>-4.539215686274517E-2</v>
      </c>
      <c r="E58" s="47">
        <f t="shared" si="115"/>
        <v>0.11307692307692313</v>
      </c>
      <c r="F58" s="47">
        <f t="shared" si="115"/>
        <v>-3.829039812646369E-2</v>
      </c>
      <c r="G58" s="47">
        <f t="shared" si="115"/>
        <v>-3.9444444444444421E-2</v>
      </c>
      <c r="H58" s="47">
        <f t="shared" si="115"/>
        <v>2.890547263681581E-2</v>
      </c>
      <c r="I58" s="47">
        <f t="shared" si="115"/>
        <v>-1.8979591836734672E-2</v>
      </c>
    </row>
    <row r="59" spans="1:9" x14ac:dyDescent="0.3">
      <c r="A59" s="9" t="s">
        <v>131</v>
      </c>
      <c r="B59" s="1">
        <f>B62+B65</f>
        <v>1611</v>
      </c>
      <c r="C59" s="1">
        <f t="shared" ref="C59:I59" si="116">C62+C65</f>
        <v>1808</v>
      </c>
      <c r="D59" s="1">
        <f t="shared" si="116"/>
        <v>1553</v>
      </c>
      <c r="E59" s="1">
        <f t="shared" si="116"/>
        <v>1703</v>
      </c>
      <c r="F59" s="1">
        <f t="shared" si="116"/>
        <v>2106</v>
      </c>
      <c r="G59" s="1">
        <f t="shared" si="116"/>
        <v>1673</v>
      </c>
      <c r="H59" s="1">
        <f t="shared" si="116"/>
        <v>2571</v>
      </c>
      <c r="I59" s="1">
        <f t="shared" si="116"/>
        <v>3427</v>
      </c>
    </row>
    <row r="60" spans="1:9" x14ac:dyDescent="0.3">
      <c r="A60" s="46" t="s">
        <v>130</v>
      </c>
      <c r="B60" s="47" t="str">
        <f t="shared" ref="B60" si="117">+IFERROR(B59/A59-1,"nm")</f>
        <v>nm</v>
      </c>
      <c r="C60" s="47">
        <f t="shared" ref="C60" si="118">+IFERROR(C59/B59-1,"nm")</f>
        <v>0.12228429546865294</v>
      </c>
      <c r="D60" s="47">
        <f t="shared" ref="D60" si="119">+IFERROR(D59/C59-1,"nm")</f>
        <v>-0.14103982300884954</v>
      </c>
      <c r="E60" s="47">
        <f t="shared" ref="E60" si="120">+IFERROR(E59/D59-1,"nm")</f>
        <v>9.6587250482936149E-2</v>
      </c>
      <c r="F60" s="47">
        <f t="shared" ref="F60" si="121">+IFERROR(F59/E59-1,"nm")</f>
        <v>0.23664122137404586</v>
      </c>
      <c r="G60" s="47">
        <f t="shared" ref="G60" si="122">+IFERROR(G59/F59-1,"nm")</f>
        <v>-0.20560303893637222</v>
      </c>
      <c r="H60" s="47">
        <f t="shared" ref="H60" si="123">+IFERROR(H59/G59-1,"nm")</f>
        <v>0.53676031081888831</v>
      </c>
      <c r="I60" s="47">
        <f t="shared" ref="I60" si="124">+IFERROR(I59/H59-1,"nm")</f>
        <v>0.33294437961882539</v>
      </c>
    </row>
    <row r="61" spans="1:9" x14ac:dyDescent="0.3">
      <c r="A61" s="46" t="s">
        <v>132</v>
      </c>
      <c r="B61" s="47">
        <f>+IFERROR(B59/B45,"nm")</f>
        <v>0.22607353353915241</v>
      </c>
      <c r="C61" s="47">
        <f t="shared" ref="C61:I61" si="125">+IFERROR(C59/C45,"nm")</f>
        <v>0.24716336295283664</v>
      </c>
      <c r="D61" s="47">
        <f t="shared" si="125"/>
        <v>0.20174071187321382</v>
      </c>
      <c r="E61" s="47">
        <f t="shared" si="125"/>
        <v>0.18426747457260334</v>
      </c>
      <c r="F61" s="47">
        <f t="shared" si="125"/>
        <v>0.21463514064410924</v>
      </c>
      <c r="G61" s="47">
        <f t="shared" si="125"/>
        <v>0.17898791055953783</v>
      </c>
      <c r="H61" s="47">
        <f t="shared" si="125"/>
        <v>0.22442388268156424</v>
      </c>
      <c r="I61" s="47">
        <f t="shared" si="125"/>
        <v>0.27462136389133746</v>
      </c>
    </row>
    <row r="62" spans="1:9" x14ac:dyDescent="0.3">
      <c r="A62" s="9" t="s">
        <v>133</v>
      </c>
      <c r="B62" s="1">
        <f>Historicals!B168</f>
        <v>87</v>
      </c>
      <c r="C62" s="1">
        <f>Historicals!C168</f>
        <v>85</v>
      </c>
      <c r="D62" s="1">
        <f>Historicals!D168</f>
        <v>106</v>
      </c>
      <c r="E62" s="1">
        <f>Historicals!E168</f>
        <v>116</v>
      </c>
      <c r="F62" s="1">
        <f>Historicals!F168</f>
        <v>111</v>
      </c>
      <c r="G62" s="1">
        <f>Historicals!G168</f>
        <v>132</v>
      </c>
      <c r="H62" s="1">
        <f>Historicals!H168</f>
        <v>136</v>
      </c>
      <c r="I62" s="1">
        <f>Historicals!I168</f>
        <v>134</v>
      </c>
    </row>
    <row r="63" spans="1:9" x14ac:dyDescent="0.3">
      <c r="A63" s="46" t="s">
        <v>130</v>
      </c>
      <c r="B63" s="47" t="str">
        <f t="shared" ref="B63" si="126">+IFERROR(B62/A62-1,"nm")</f>
        <v>nm</v>
      </c>
      <c r="C63" s="47">
        <f t="shared" ref="C63" si="127">+IFERROR(C62/B62-1,"nm")</f>
        <v>-2.2988505747126409E-2</v>
      </c>
      <c r="D63" s="47">
        <f t="shared" ref="D63" si="128">+IFERROR(D62/C62-1,"nm")</f>
        <v>0.24705882352941178</v>
      </c>
      <c r="E63" s="47">
        <f t="shared" ref="E63" si="129">+IFERROR(E62/D62-1,"nm")</f>
        <v>9.4339622641509413E-2</v>
      </c>
      <c r="F63" s="47">
        <f t="shared" ref="F63" si="130">+IFERROR(F62/E62-1,"nm")</f>
        <v>-4.31034482758621E-2</v>
      </c>
      <c r="G63" s="47">
        <f t="shared" ref="G63" si="131">+IFERROR(G62/F62-1,"nm")</f>
        <v>0.18918918918918926</v>
      </c>
      <c r="H63" s="47">
        <f t="shared" ref="H63" si="132">+IFERROR(H62/G62-1,"nm")</f>
        <v>3.0303030303030276E-2</v>
      </c>
      <c r="I63" s="47">
        <f t="shared" ref="I63" si="133">+IFERROR(I62/H62-1,"nm")</f>
        <v>-1.4705882352941124E-2</v>
      </c>
    </row>
    <row r="64" spans="1:9" x14ac:dyDescent="0.3">
      <c r="A64" s="46" t="s">
        <v>134</v>
      </c>
      <c r="B64" s="47">
        <f>+IFERROR(B62/B$45,"nm")</f>
        <v>1.2208812798203761E-2</v>
      </c>
      <c r="C64" s="47">
        <f t="shared" ref="C64:I64" si="134">+IFERROR(C62/C$45,"nm")</f>
        <v>1.1619958988380041E-2</v>
      </c>
      <c r="D64" s="47">
        <f t="shared" si="134"/>
        <v>1.3769810340348142E-2</v>
      </c>
      <c r="E64" s="47">
        <f t="shared" si="134"/>
        <v>1.2551395801774508E-2</v>
      </c>
      <c r="F64" s="47">
        <f t="shared" si="134"/>
        <v>1.1312678353037097E-2</v>
      </c>
      <c r="G64" s="47">
        <f t="shared" si="134"/>
        <v>1.4122178239007167E-2</v>
      </c>
      <c r="H64" s="47">
        <f t="shared" si="134"/>
        <v>1.1871508379888268E-2</v>
      </c>
      <c r="I64" s="47">
        <f t="shared" si="134"/>
        <v>1.0738039907043834E-2</v>
      </c>
    </row>
    <row r="65" spans="1:14" x14ac:dyDescent="0.3">
      <c r="A65" s="9" t="s">
        <v>135</v>
      </c>
      <c r="B65" s="1">
        <f>Historicals!B135</f>
        <v>1524</v>
      </c>
      <c r="C65" s="1">
        <f>Historicals!C135</f>
        <v>1723</v>
      </c>
      <c r="D65" s="1">
        <f>Historicals!D135</f>
        <v>1447</v>
      </c>
      <c r="E65" s="1">
        <f>Historicals!E135</f>
        <v>1587</v>
      </c>
      <c r="F65" s="1">
        <f>Historicals!F135</f>
        <v>1995</v>
      </c>
      <c r="G65" s="1">
        <f>Historicals!G135</f>
        <v>1541</v>
      </c>
      <c r="H65" s="1">
        <f>Historicals!H135</f>
        <v>2435</v>
      </c>
      <c r="I65" s="1">
        <f>Historicals!I135</f>
        <v>3293</v>
      </c>
    </row>
    <row r="66" spans="1:14" x14ac:dyDescent="0.3">
      <c r="A66" s="46" t="s">
        <v>130</v>
      </c>
      <c r="B66" s="47" t="str">
        <f t="shared" ref="B66" si="135">+IFERROR(B65/A65-1,"nm")</f>
        <v>nm</v>
      </c>
      <c r="C66" s="47">
        <f t="shared" ref="C66" si="136">+IFERROR(C65/B65-1,"nm")</f>
        <v>0.13057742782152237</v>
      </c>
      <c r="D66" s="47">
        <f t="shared" ref="D66" si="137">+IFERROR(D65/C65-1,"nm")</f>
        <v>-0.16018572257690078</v>
      </c>
      <c r="E66" s="47">
        <f t="shared" ref="E66" si="138">+IFERROR(E65/D65-1,"nm")</f>
        <v>9.675190048375959E-2</v>
      </c>
      <c r="F66" s="47">
        <f t="shared" ref="F66" si="139">+IFERROR(F65/E65-1,"nm")</f>
        <v>0.25708884688090738</v>
      </c>
      <c r="G66" s="47">
        <f t="shared" ref="G66" si="140">+IFERROR(G65/F65-1,"nm")</f>
        <v>-0.22756892230576442</v>
      </c>
      <c r="H66" s="47">
        <f t="shared" ref="H66" si="141">+IFERROR(H65/G65-1,"nm")</f>
        <v>0.58014276443867629</v>
      </c>
      <c r="I66" s="47">
        <f t="shared" ref="I66" si="142">+IFERROR(I65/H65-1,"nm")</f>
        <v>0.3523613963039014</v>
      </c>
    </row>
    <row r="67" spans="1:14" x14ac:dyDescent="0.3">
      <c r="A67" s="46" t="s">
        <v>132</v>
      </c>
      <c r="B67" s="47">
        <f>+IFERROR(B65/B$45,"nm")</f>
        <v>0.21386472074094864</v>
      </c>
      <c r="C67" s="47">
        <f t="shared" ref="C67:I67" si="143">+IFERROR(C65/C$45,"nm")</f>
        <v>0.23554340396445658</v>
      </c>
      <c r="D67" s="47">
        <f t="shared" si="143"/>
        <v>0.18797090153286569</v>
      </c>
      <c r="E67" s="47">
        <f t="shared" si="143"/>
        <v>0.17171607877082881</v>
      </c>
      <c r="F67" s="47">
        <f t="shared" si="143"/>
        <v>0.20332246229107215</v>
      </c>
      <c r="G67" s="47">
        <f t="shared" si="143"/>
        <v>0.16486573232053064</v>
      </c>
      <c r="H67" s="47">
        <f t="shared" si="143"/>
        <v>0.21255237430167598</v>
      </c>
      <c r="I67" s="47">
        <f t="shared" si="143"/>
        <v>0.26388332398429359</v>
      </c>
    </row>
    <row r="68" spans="1:14" x14ac:dyDescent="0.3">
      <c r="A68" s="9" t="s">
        <v>136</v>
      </c>
      <c r="B68" s="1">
        <f>Historicals!B157</f>
        <v>236</v>
      </c>
      <c r="C68" s="1">
        <f>Historicals!C157</f>
        <v>234</v>
      </c>
      <c r="D68" s="1">
        <f>Historicals!D157</f>
        <v>173</v>
      </c>
      <c r="E68" s="1">
        <f>Historicals!E157</f>
        <v>240</v>
      </c>
      <c r="F68" s="1">
        <f>Historicals!F157</f>
        <v>233</v>
      </c>
      <c r="G68" s="1">
        <f>Historicals!G157</f>
        <v>139</v>
      </c>
      <c r="H68" s="1">
        <f>Historicals!H157</f>
        <v>153</v>
      </c>
      <c r="I68" s="1">
        <f>Historicals!I157</f>
        <v>197</v>
      </c>
    </row>
    <row r="69" spans="1:14" x14ac:dyDescent="0.3">
      <c r="A69" s="46" t="s">
        <v>130</v>
      </c>
      <c r="B69" s="47" t="str">
        <f t="shared" ref="B69" si="144">+IFERROR(B68/A68-1,"nm")</f>
        <v>nm</v>
      </c>
      <c r="C69" s="47">
        <f t="shared" ref="C69" si="145">+IFERROR(C68/B68-1,"nm")</f>
        <v>-8.4745762711864181E-3</v>
      </c>
      <c r="D69" s="47">
        <f t="shared" ref="D69" si="146">+IFERROR(D68/C68-1,"nm")</f>
        <v>-0.26068376068376065</v>
      </c>
      <c r="E69" s="47">
        <f t="shared" ref="E69" si="147">+IFERROR(E68/D68-1,"nm")</f>
        <v>0.38728323699421963</v>
      </c>
      <c r="F69" s="47">
        <f t="shared" ref="F69" si="148">+IFERROR(F68/E68-1,"nm")</f>
        <v>-2.9166666666666674E-2</v>
      </c>
      <c r="G69" s="47">
        <f t="shared" ref="G69" si="149">+IFERROR(G68/F68-1,"nm")</f>
        <v>-0.40343347639484983</v>
      </c>
      <c r="H69" s="47">
        <f t="shared" ref="H69" si="150">+IFERROR(H68/G68-1,"nm")</f>
        <v>0.10071942446043169</v>
      </c>
      <c r="I69" s="47">
        <f t="shared" ref="I69" si="151">+IFERROR(I68/H68-1,"nm")</f>
        <v>0.28758169934640532</v>
      </c>
    </row>
    <row r="70" spans="1:14" x14ac:dyDescent="0.3">
      <c r="A70" s="46" t="s">
        <v>134</v>
      </c>
      <c r="B70" s="47">
        <f>+IFERROR(B68/B$45,"nm")</f>
        <v>3.3118158854897557E-2</v>
      </c>
      <c r="C70" s="47">
        <f t="shared" ref="C70:I70" si="152">+IFERROR(C68/C$45,"nm")</f>
        <v>3.1989063568010935E-2</v>
      </c>
      <c r="D70" s="47">
        <f t="shared" si="152"/>
        <v>2.2473369706417251E-2</v>
      </c>
      <c r="E70" s="47">
        <f t="shared" si="152"/>
        <v>2.5968405107119671E-2</v>
      </c>
      <c r="F70" s="47">
        <f t="shared" si="152"/>
        <v>2.3746432939258051E-2</v>
      </c>
      <c r="G70" s="47">
        <f t="shared" si="152"/>
        <v>1.4871081630469669E-2</v>
      </c>
      <c r="H70" s="47">
        <f t="shared" si="152"/>
        <v>1.3355446927374302E-2</v>
      </c>
      <c r="I70" s="47">
        <f t="shared" si="152"/>
        <v>1.5786521355877874E-2</v>
      </c>
    </row>
    <row r="71" spans="1:14" x14ac:dyDescent="0.3">
      <c r="A71" s="43" t="str">
        <f>+Historicals!A115</f>
        <v>Greater China</v>
      </c>
      <c r="B71" s="43"/>
      <c r="C71" s="43"/>
      <c r="D71" s="43"/>
      <c r="E71" s="43"/>
      <c r="F71" s="43"/>
      <c r="G71" s="43"/>
      <c r="H71" s="43"/>
      <c r="I71" s="43"/>
      <c r="J71" s="39"/>
      <c r="K71" s="39"/>
      <c r="L71" s="39"/>
      <c r="M71" s="39"/>
      <c r="N71" s="39"/>
    </row>
    <row r="72" spans="1:14" x14ac:dyDescent="0.3">
      <c r="A72" s="9" t="s">
        <v>137</v>
      </c>
      <c r="B72" s="1">
        <f>Historicals!B115</f>
        <v>3067</v>
      </c>
      <c r="C72" s="1">
        <f>Historicals!C115</f>
        <v>3785</v>
      </c>
      <c r="D72" s="1">
        <f>Historicals!D115</f>
        <v>4237</v>
      </c>
      <c r="E72" s="1">
        <f>Historicals!E115</f>
        <v>5134</v>
      </c>
      <c r="F72" s="1">
        <f>Historicals!F115</f>
        <v>6208</v>
      </c>
      <c r="G72" s="1">
        <f>Historicals!G115</f>
        <v>6679</v>
      </c>
      <c r="H72" s="1">
        <f>Historicals!H115</f>
        <v>8290</v>
      </c>
      <c r="I72" s="1">
        <f>Historicals!I115</f>
        <v>7547</v>
      </c>
    </row>
    <row r="73" spans="1:14" x14ac:dyDescent="0.3">
      <c r="A73" s="44" t="s">
        <v>130</v>
      </c>
      <c r="B73" s="47" t="str">
        <f>+IFERROR(B72/A72-1,"nm")</f>
        <v>nm</v>
      </c>
      <c r="C73" s="47">
        <f t="shared" ref="C73:I73" si="153">+IFERROR(C72/B72-1,"nm")</f>
        <v>0.23410498858819695</v>
      </c>
      <c r="D73" s="47">
        <f t="shared" si="153"/>
        <v>0.11941875825627468</v>
      </c>
      <c r="E73" s="47">
        <f t="shared" si="153"/>
        <v>0.21170639603493036</v>
      </c>
      <c r="F73" s="47">
        <f t="shared" si="153"/>
        <v>0.20919361121932223</v>
      </c>
      <c r="G73" s="47">
        <f t="shared" si="153"/>
        <v>7.5869845360824639E-2</v>
      </c>
      <c r="H73" s="47">
        <f t="shared" si="153"/>
        <v>0.24120377301991325</v>
      </c>
      <c r="I73" s="47">
        <f t="shared" si="153"/>
        <v>-8.9626055488540413E-2</v>
      </c>
    </row>
    <row r="74" spans="1:14" x14ac:dyDescent="0.3">
      <c r="A74" s="45" t="s">
        <v>114</v>
      </c>
      <c r="B74" s="1">
        <f>Historicals!B116</f>
        <v>2016</v>
      </c>
      <c r="C74" s="1">
        <f>Historicals!C116</f>
        <v>2599</v>
      </c>
      <c r="D74" s="1">
        <f>Historicals!D116</f>
        <v>2920</v>
      </c>
      <c r="E74" s="1">
        <f>Historicals!E116</f>
        <v>3496</v>
      </c>
      <c r="F74" s="1">
        <f>Historicals!F116</f>
        <v>4262</v>
      </c>
      <c r="G74" s="1">
        <f>Historicals!G116</f>
        <v>4635</v>
      </c>
      <c r="H74" s="1">
        <f>Historicals!H116</f>
        <v>5748</v>
      </c>
      <c r="I74" s="1">
        <f>Historicals!I116</f>
        <v>5416</v>
      </c>
    </row>
    <row r="75" spans="1:14" x14ac:dyDescent="0.3">
      <c r="A75" s="44" t="s">
        <v>130</v>
      </c>
      <c r="B75" s="47" t="str">
        <f>+IFERROR(B74/A74-1,"nm")</f>
        <v>nm</v>
      </c>
      <c r="C75" s="47">
        <f t="shared" ref="C75:I75" si="154">+IFERROR(C74/B74-1,"nm")</f>
        <v>0.28918650793650791</v>
      </c>
      <c r="D75" s="47">
        <f t="shared" si="154"/>
        <v>0.12350904193920731</v>
      </c>
      <c r="E75" s="47">
        <f t="shared" si="154"/>
        <v>0.19726027397260282</v>
      </c>
      <c r="F75" s="47">
        <f t="shared" si="154"/>
        <v>0.21910755148741412</v>
      </c>
      <c r="G75" s="47">
        <f t="shared" si="154"/>
        <v>8.7517597372125833E-2</v>
      </c>
      <c r="H75" s="47">
        <f t="shared" si="154"/>
        <v>0.24012944983818763</v>
      </c>
      <c r="I75" s="47">
        <f t="shared" si="154"/>
        <v>-5.7759220598469052E-2</v>
      </c>
    </row>
    <row r="76" spans="1:14" x14ac:dyDescent="0.3">
      <c r="A76" s="44" t="s">
        <v>138</v>
      </c>
      <c r="B76" s="53">
        <f>Historicals!B188</f>
        <v>0.28000000000000003</v>
      </c>
      <c r="C76" s="53">
        <f>Historicals!C188</f>
        <v>0.33</v>
      </c>
      <c r="D76" s="53">
        <f>Historicals!D188</f>
        <v>0.18</v>
      </c>
      <c r="E76" s="53">
        <f>Historicals!E188</f>
        <v>0.16</v>
      </c>
      <c r="F76" s="53">
        <f>Historicals!F188</f>
        <v>0.25</v>
      </c>
      <c r="G76" s="53">
        <f>Historicals!G188</f>
        <v>0.12</v>
      </c>
      <c r="H76" s="53">
        <f>Historicals!H188</f>
        <v>0.19</v>
      </c>
      <c r="I76" s="53">
        <f>Historicals!I188</f>
        <v>-0.1</v>
      </c>
    </row>
    <row r="77" spans="1:14" x14ac:dyDescent="0.3">
      <c r="A77" s="44" t="s">
        <v>139</v>
      </c>
      <c r="B77" s="47" t="str">
        <f>+IFERROR(B75-B76,"nm")</f>
        <v>nm</v>
      </c>
      <c r="C77" s="47">
        <f t="shared" ref="C77:I77" si="155">+IFERROR(C75-C76,"nm")</f>
        <v>-4.0813492063492107E-2</v>
      </c>
      <c r="D77" s="47">
        <f t="shared" si="155"/>
        <v>-5.6490958060792684E-2</v>
      </c>
      <c r="E77" s="47">
        <f t="shared" si="155"/>
        <v>3.7260273972602814E-2</v>
      </c>
      <c r="F77" s="47">
        <f t="shared" si="155"/>
        <v>-3.0892448512585879E-2</v>
      </c>
      <c r="G77" s="47">
        <f t="shared" si="155"/>
        <v>-3.2482402627874163E-2</v>
      </c>
      <c r="H77" s="47">
        <f t="shared" si="155"/>
        <v>5.0129449838187623E-2</v>
      </c>
      <c r="I77" s="47">
        <f t="shared" si="155"/>
        <v>4.2240779401530953E-2</v>
      </c>
    </row>
    <row r="78" spans="1:14" x14ac:dyDescent="0.3">
      <c r="A78" s="45" t="s">
        <v>115</v>
      </c>
      <c r="B78" s="1">
        <f>Historicals!B117</f>
        <v>925</v>
      </c>
      <c r="C78" s="1">
        <f>Historicals!C117</f>
        <v>1055</v>
      </c>
      <c r="D78" s="1">
        <f>Historicals!D117</f>
        <v>1188</v>
      </c>
      <c r="E78" s="1">
        <f>Historicals!E117</f>
        <v>1508</v>
      </c>
      <c r="F78" s="1">
        <f>Historicals!F117</f>
        <v>1808</v>
      </c>
      <c r="G78" s="1">
        <f>Historicals!G117</f>
        <v>1896</v>
      </c>
      <c r="H78" s="1">
        <f>Historicals!H117</f>
        <v>2347</v>
      </c>
      <c r="I78" s="1">
        <f>Historicals!I117</f>
        <v>1938</v>
      </c>
    </row>
    <row r="79" spans="1:14" x14ac:dyDescent="0.3">
      <c r="A79" s="44" t="s">
        <v>130</v>
      </c>
      <c r="B79" s="47" t="str">
        <f>+IFERROR(B78/A78-1,"nm")</f>
        <v>nm</v>
      </c>
      <c r="C79" s="47">
        <f t="shared" ref="C79:I79" si="156">+IFERROR(C78/B78-1,"nm")</f>
        <v>0.14054054054054044</v>
      </c>
      <c r="D79" s="47">
        <f t="shared" si="156"/>
        <v>0.12606635071090055</v>
      </c>
      <c r="E79" s="47">
        <f t="shared" si="156"/>
        <v>0.26936026936026947</v>
      </c>
      <c r="F79" s="47">
        <f t="shared" si="156"/>
        <v>0.19893899204244025</v>
      </c>
      <c r="G79" s="47">
        <f t="shared" si="156"/>
        <v>4.8672566371681381E-2</v>
      </c>
      <c r="H79" s="47">
        <f t="shared" si="156"/>
        <v>0.2378691983122363</v>
      </c>
      <c r="I79" s="47">
        <f t="shared" si="156"/>
        <v>-0.17426501917341286</v>
      </c>
    </row>
    <row r="80" spans="1:14" x14ac:dyDescent="0.3">
      <c r="A80" s="44" t="s">
        <v>138</v>
      </c>
      <c r="B80" s="53">
        <f>Historicals!B189</f>
        <v>7.0000000000000007E-2</v>
      </c>
      <c r="C80" s="53">
        <f>Historicals!C189</f>
        <v>0.17</v>
      </c>
      <c r="D80" s="53">
        <f>Historicals!D189</f>
        <v>0.18</v>
      </c>
      <c r="E80" s="53">
        <f>Historicals!E189</f>
        <v>0.23</v>
      </c>
      <c r="F80" s="53">
        <f>Historicals!F189</f>
        <v>0.23</v>
      </c>
      <c r="G80" s="53">
        <f>Historicals!G189</f>
        <v>0.08</v>
      </c>
      <c r="H80" s="53">
        <f>Historicals!H189</f>
        <v>0.19</v>
      </c>
      <c r="I80" s="53">
        <f>Historicals!I189</f>
        <v>-0.21</v>
      </c>
    </row>
    <row r="81" spans="1:9" x14ac:dyDescent="0.3">
      <c r="A81" s="44" t="s">
        <v>139</v>
      </c>
      <c r="B81" s="47" t="str">
        <f>+IFERROR(B79-B80,"nm")</f>
        <v>nm</v>
      </c>
      <c r="C81" s="47">
        <f t="shared" ref="C81:I81" si="157">+IFERROR(C79-C80,"nm")</f>
        <v>-2.9459459459459575E-2</v>
      </c>
      <c r="D81" s="47">
        <f t="shared" si="157"/>
        <v>-5.3933649289099439E-2</v>
      </c>
      <c r="E81" s="47">
        <f t="shared" si="157"/>
        <v>3.9360269360269456E-2</v>
      </c>
      <c r="F81" s="47">
        <f t="shared" si="157"/>
        <v>-3.1061007957559755E-2</v>
      </c>
      <c r="G81" s="47">
        <f t="shared" si="157"/>
        <v>-3.1327433628318621E-2</v>
      </c>
      <c r="H81" s="47">
        <f t="shared" si="157"/>
        <v>4.7869198312236294E-2</v>
      </c>
      <c r="I81" s="47">
        <f t="shared" si="157"/>
        <v>3.5734980826587132E-2</v>
      </c>
    </row>
    <row r="82" spans="1:9" x14ac:dyDescent="0.3">
      <c r="A82" s="45" t="s">
        <v>116</v>
      </c>
      <c r="B82" s="1">
        <f>Historicals!B118</f>
        <v>126</v>
      </c>
      <c r="C82" s="1">
        <f>Historicals!C118</f>
        <v>131</v>
      </c>
      <c r="D82" s="1">
        <f>Historicals!D118</f>
        <v>129</v>
      </c>
      <c r="E82" s="1">
        <f>Historicals!E118</f>
        <v>130</v>
      </c>
      <c r="F82" s="1">
        <f>Historicals!F118</f>
        <v>138</v>
      </c>
      <c r="G82" s="1">
        <f>Historicals!G118</f>
        <v>148</v>
      </c>
      <c r="H82" s="1">
        <f>Historicals!H118</f>
        <v>195</v>
      </c>
      <c r="I82" s="1">
        <f>Historicals!I118</f>
        <v>193</v>
      </c>
    </row>
    <row r="83" spans="1:9" x14ac:dyDescent="0.3">
      <c r="A83" s="44" t="s">
        <v>130</v>
      </c>
      <c r="B83" s="47" t="str">
        <f>+IFERROR(B82/A82-1,"nm")</f>
        <v>nm</v>
      </c>
      <c r="C83" s="47">
        <f t="shared" ref="C83:I83" si="158">+IFERROR(C82/B82-1,"nm")</f>
        <v>3.9682539682539764E-2</v>
      </c>
      <c r="D83" s="47">
        <f t="shared" si="158"/>
        <v>-1.5267175572519109E-2</v>
      </c>
      <c r="E83" s="47">
        <f t="shared" si="158"/>
        <v>7.7519379844961378E-3</v>
      </c>
      <c r="F83" s="47">
        <f t="shared" si="158"/>
        <v>6.1538461538461542E-2</v>
      </c>
      <c r="G83" s="47">
        <f t="shared" si="158"/>
        <v>7.2463768115942129E-2</v>
      </c>
      <c r="H83" s="47">
        <f t="shared" si="158"/>
        <v>0.31756756756756754</v>
      </c>
      <c r="I83" s="47">
        <f t="shared" si="158"/>
        <v>-1.025641025641022E-2</v>
      </c>
    </row>
    <row r="84" spans="1:9" x14ac:dyDescent="0.3">
      <c r="A84" s="44" t="s">
        <v>138</v>
      </c>
      <c r="B84" s="53">
        <f>Historicals!B190</f>
        <v>0.01</v>
      </c>
      <c r="C84" s="53">
        <f>Historicals!C190</f>
        <v>7.0000000000000007E-2</v>
      </c>
      <c r="D84" s="53">
        <f>Historicals!D190</f>
        <v>0.03</v>
      </c>
      <c r="E84" s="53">
        <f>Historicals!E190</f>
        <v>-0.01</v>
      </c>
      <c r="F84" s="53">
        <f>Historicals!F190</f>
        <v>0.08</v>
      </c>
      <c r="G84" s="53">
        <f>Historicals!G190</f>
        <v>0.11</v>
      </c>
      <c r="H84" s="53">
        <f>Historicals!H190</f>
        <v>0.26</v>
      </c>
      <c r="I84" s="53">
        <f>Historicals!I190</f>
        <v>-0.06</v>
      </c>
    </row>
    <row r="85" spans="1:9" x14ac:dyDescent="0.3">
      <c r="A85" s="44" t="s">
        <v>139</v>
      </c>
      <c r="B85" s="47" t="str">
        <f>+IFERROR(B83-B84,"nm")</f>
        <v>nm</v>
      </c>
      <c r="C85" s="47">
        <f t="shared" ref="C85:I85" si="159">+IFERROR(C83-C84,"nm")</f>
        <v>-3.0317460317460243E-2</v>
      </c>
      <c r="D85" s="47">
        <f t="shared" si="159"/>
        <v>-4.5267175572519108E-2</v>
      </c>
      <c r="E85" s="47">
        <f t="shared" si="159"/>
        <v>1.775193798449614E-2</v>
      </c>
      <c r="F85" s="47">
        <f t="shared" si="159"/>
        <v>-1.846153846153846E-2</v>
      </c>
      <c r="G85" s="47">
        <f t="shared" si="159"/>
        <v>-3.7536231884057872E-2</v>
      </c>
      <c r="H85" s="47">
        <f t="shared" si="159"/>
        <v>5.7567567567567535E-2</v>
      </c>
      <c r="I85" s="47">
        <f t="shared" si="159"/>
        <v>4.9743589743589778E-2</v>
      </c>
    </row>
    <row r="86" spans="1:9" x14ac:dyDescent="0.3">
      <c r="A86" s="9" t="s">
        <v>131</v>
      </c>
      <c r="B86" s="1">
        <f>B89+B92</f>
        <v>1039</v>
      </c>
      <c r="C86" s="1">
        <f t="shared" ref="C86:I86" si="160">C89+C92</f>
        <v>1420</v>
      </c>
      <c r="D86" s="1">
        <f t="shared" si="160"/>
        <v>1561</v>
      </c>
      <c r="E86" s="1">
        <f t="shared" si="160"/>
        <v>1863</v>
      </c>
      <c r="F86" s="1">
        <f t="shared" si="160"/>
        <v>2426</v>
      </c>
      <c r="G86" s="1">
        <f t="shared" si="160"/>
        <v>2534</v>
      </c>
      <c r="H86" s="1">
        <f t="shared" si="160"/>
        <v>3289</v>
      </c>
      <c r="I86" s="1">
        <f t="shared" si="160"/>
        <v>2406</v>
      </c>
    </row>
    <row r="87" spans="1:9" x14ac:dyDescent="0.3">
      <c r="A87" s="46" t="s">
        <v>130</v>
      </c>
      <c r="B87" s="47" t="str">
        <f>+IFERROR(B86/A86-1,"nm")</f>
        <v>nm</v>
      </c>
      <c r="C87" s="47">
        <f t="shared" ref="C87:I87" si="161">+IFERROR(C86/B86-1,"nm")</f>
        <v>0.36669874879692022</v>
      </c>
      <c r="D87" s="47">
        <f t="shared" si="161"/>
        <v>9.9295774647887303E-2</v>
      </c>
      <c r="E87" s="47">
        <f t="shared" si="161"/>
        <v>0.19346572709801402</v>
      </c>
      <c r="F87" s="47">
        <f t="shared" si="161"/>
        <v>0.3022007514761138</v>
      </c>
      <c r="G87" s="47">
        <f t="shared" si="161"/>
        <v>4.4517724649629109E-2</v>
      </c>
      <c r="H87" s="47">
        <f t="shared" si="161"/>
        <v>0.29794790844514596</v>
      </c>
      <c r="I87" s="47">
        <f t="shared" si="161"/>
        <v>-0.26847065977500761</v>
      </c>
    </row>
    <row r="88" spans="1:9" x14ac:dyDescent="0.3">
      <c r="A88" s="46" t="s">
        <v>132</v>
      </c>
      <c r="B88" s="47">
        <f>+IFERROR(B86/B$72,"nm")</f>
        <v>0.33876752526899251</v>
      </c>
      <c r="C88" s="47">
        <f t="shared" ref="C88:I88" si="162">+IFERROR(C86/C$72,"nm")</f>
        <v>0.37516512549537651</v>
      </c>
      <c r="D88" s="47">
        <f t="shared" si="162"/>
        <v>0.36842105263157893</v>
      </c>
      <c r="E88" s="47">
        <f t="shared" si="162"/>
        <v>0.36287495130502534</v>
      </c>
      <c r="F88" s="47">
        <f t="shared" si="162"/>
        <v>0.3907860824742268</v>
      </c>
      <c r="G88" s="47">
        <f t="shared" si="162"/>
        <v>0.37939811349004343</v>
      </c>
      <c r="H88" s="47">
        <f t="shared" si="162"/>
        <v>0.39674306393244874</v>
      </c>
      <c r="I88" s="47">
        <f t="shared" si="162"/>
        <v>0.31880217304889358</v>
      </c>
    </row>
    <row r="89" spans="1:9" x14ac:dyDescent="0.3">
      <c r="A89" s="9" t="s">
        <v>133</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row>
    <row r="90" spans="1:9" x14ac:dyDescent="0.3">
      <c r="A90" s="46" t="s">
        <v>130</v>
      </c>
      <c r="B90" s="47" t="str">
        <f t="shared" ref="B90" si="163">+IFERROR(B89/A89-1,"nm")</f>
        <v>nm</v>
      </c>
      <c r="C90" s="47">
        <f t="shared" ref="C90" si="164">+IFERROR(C89/B89-1,"nm")</f>
        <v>4.3478260869565188E-2</v>
      </c>
      <c r="D90" s="47">
        <f t="shared" ref="D90" si="165">+IFERROR(D89/C89-1,"nm")</f>
        <v>0.125</v>
      </c>
      <c r="E90" s="47">
        <f t="shared" ref="E90" si="166">+IFERROR(E89/D89-1,"nm")</f>
        <v>3.7037037037036979E-2</v>
      </c>
      <c r="F90" s="47">
        <f t="shared" ref="F90" si="167">+IFERROR(F89/E89-1,"nm")</f>
        <v>-0.1071428571428571</v>
      </c>
      <c r="G90" s="47">
        <f t="shared" ref="G90" si="168">+IFERROR(G89/F89-1,"nm")</f>
        <v>-0.12</v>
      </c>
      <c r="H90" s="47">
        <f t="shared" ref="H90" si="169">+IFERROR(H89/G89-1,"nm")</f>
        <v>4.5454545454545414E-2</v>
      </c>
      <c r="I90" s="47">
        <f t="shared" ref="I90" si="170">+IFERROR(I89/H89-1,"nm")</f>
        <v>-0.10869565217391308</v>
      </c>
    </row>
    <row r="91" spans="1:9" x14ac:dyDescent="0.3">
      <c r="A91" s="46" t="s">
        <v>134</v>
      </c>
      <c r="B91" s="47">
        <f>+IFERROR(B89/B$72,"nm")</f>
        <v>1.4998369742419302E-2</v>
      </c>
      <c r="C91" s="47">
        <f t="shared" ref="C91:I91" si="171">+IFERROR(C89/C$72,"nm")</f>
        <v>1.2681638044914135E-2</v>
      </c>
      <c r="D91" s="47">
        <f t="shared" si="171"/>
        <v>1.2744866650932263E-2</v>
      </c>
      <c r="E91" s="47">
        <f t="shared" si="171"/>
        <v>1.090767432800935E-2</v>
      </c>
      <c r="F91" s="47">
        <f t="shared" si="171"/>
        <v>8.0541237113402053E-3</v>
      </c>
      <c r="G91" s="47">
        <f t="shared" si="171"/>
        <v>6.5878125467884411E-3</v>
      </c>
      <c r="H91" s="47">
        <f t="shared" si="171"/>
        <v>5.5488540410132689E-3</v>
      </c>
      <c r="I91" s="47">
        <f t="shared" si="171"/>
        <v>5.4326222340002651E-3</v>
      </c>
    </row>
    <row r="92" spans="1:9" x14ac:dyDescent="0.3">
      <c r="A92" s="9" t="s">
        <v>135</v>
      </c>
      <c r="B92" s="1">
        <f>Historicals!B136</f>
        <v>993</v>
      </c>
      <c r="C92" s="1">
        <f>Historicals!C136</f>
        <v>1372</v>
      </c>
      <c r="D92" s="1">
        <f>Historicals!D136</f>
        <v>1507</v>
      </c>
      <c r="E92" s="1">
        <f>Historicals!E136</f>
        <v>1807</v>
      </c>
      <c r="F92" s="1">
        <f>Historicals!F136</f>
        <v>2376</v>
      </c>
      <c r="G92" s="1">
        <f>Historicals!G136</f>
        <v>2490</v>
      </c>
      <c r="H92" s="1">
        <f>Historicals!H136</f>
        <v>3243</v>
      </c>
      <c r="I92" s="1">
        <f>Historicals!I136</f>
        <v>2365</v>
      </c>
    </row>
    <row r="93" spans="1:9" x14ac:dyDescent="0.3">
      <c r="A93" s="46" t="s">
        <v>130</v>
      </c>
      <c r="B93" s="47" t="str">
        <f t="shared" ref="B93" si="172">+IFERROR(B92/A92-1,"nm")</f>
        <v>nm</v>
      </c>
      <c r="C93" s="47">
        <f t="shared" ref="C93" si="173">+IFERROR(C92/B92-1,"nm")</f>
        <v>0.38167170191339372</v>
      </c>
      <c r="D93" s="47">
        <f t="shared" ref="D93" si="174">+IFERROR(D92/C92-1,"nm")</f>
        <v>9.8396501457725938E-2</v>
      </c>
      <c r="E93" s="47">
        <f t="shared" ref="E93" si="175">+IFERROR(E92/D92-1,"nm")</f>
        <v>0.19907100199071004</v>
      </c>
      <c r="F93" s="47">
        <f t="shared" ref="F93" si="176">+IFERROR(F92/E92-1,"nm")</f>
        <v>0.31488655229662421</v>
      </c>
      <c r="G93" s="47">
        <f t="shared" ref="G93" si="177">+IFERROR(G92/F92-1,"nm")</f>
        <v>4.7979797979798011E-2</v>
      </c>
      <c r="H93" s="47">
        <f t="shared" ref="H93" si="178">+IFERROR(H92/G92-1,"nm")</f>
        <v>0.30240963855421676</v>
      </c>
      <c r="I93" s="47">
        <f t="shared" ref="I93" si="179">+IFERROR(I92/H92-1,"nm")</f>
        <v>-0.27073697193956214</v>
      </c>
    </row>
    <row r="94" spans="1:9" x14ac:dyDescent="0.3">
      <c r="A94" s="46" t="s">
        <v>132</v>
      </c>
      <c r="B94" s="47">
        <f>+IFERROR(B92/B$72,"nm")</f>
        <v>0.3237691555265732</v>
      </c>
      <c r="C94" s="47">
        <f t="shared" ref="C94:I94" si="180">+IFERROR(C92/C$72,"nm")</f>
        <v>0.36248348745046233</v>
      </c>
      <c r="D94" s="47">
        <f t="shared" si="180"/>
        <v>0.35567618598064671</v>
      </c>
      <c r="E94" s="47">
        <f t="shared" si="180"/>
        <v>0.35196727697701596</v>
      </c>
      <c r="F94" s="47">
        <f t="shared" si="180"/>
        <v>0.38273195876288657</v>
      </c>
      <c r="G94" s="47">
        <f t="shared" si="180"/>
        <v>0.37281030094325496</v>
      </c>
      <c r="H94" s="47">
        <f t="shared" si="180"/>
        <v>0.39119420989143544</v>
      </c>
      <c r="I94" s="47">
        <f t="shared" si="180"/>
        <v>0.31336955081489332</v>
      </c>
    </row>
    <row r="95" spans="1:9" x14ac:dyDescent="0.3">
      <c r="A95" s="9" t="s">
        <v>136</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row>
    <row r="96" spans="1:9" x14ac:dyDescent="0.3">
      <c r="A96" s="46" t="s">
        <v>130</v>
      </c>
      <c r="B96" s="47" t="str">
        <f t="shared" ref="B96" si="181">+IFERROR(B95/A95-1,"nm")</f>
        <v>nm</v>
      </c>
      <c r="C96" s="47">
        <f t="shared" ref="C96" si="182">+IFERROR(C95/B95-1,"nm")</f>
        <v>-0.3623188405797102</v>
      </c>
      <c r="D96" s="47">
        <f t="shared" ref="D96" si="183">+IFERROR(D95/C95-1,"nm")</f>
        <v>0.15909090909090917</v>
      </c>
      <c r="E96" s="47">
        <f t="shared" ref="E96" si="184">+IFERROR(E95/D95-1,"nm")</f>
        <v>0.49019607843137258</v>
      </c>
      <c r="F96" s="47">
        <f t="shared" ref="F96" si="185">+IFERROR(F95/E95-1,"nm")</f>
        <v>-0.35526315789473684</v>
      </c>
      <c r="G96" s="47">
        <f t="shared" ref="G96" si="186">+IFERROR(G95/F95-1,"nm")</f>
        <v>-0.4285714285714286</v>
      </c>
      <c r="H96" s="47">
        <f t="shared" ref="H96" si="187">+IFERROR(H95/G95-1,"nm")</f>
        <v>2.3571428571428572</v>
      </c>
      <c r="I96" s="47">
        <f t="shared" ref="I96" si="188">+IFERROR(I95/H95-1,"nm")</f>
        <v>-0.17021276595744683</v>
      </c>
    </row>
    <row r="97" spans="1:14" x14ac:dyDescent="0.3">
      <c r="A97" s="46" t="s">
        <v>134</v>
      </c>
      <c r="B97" s="47">
        <f>+IFERROR(B95/B$72,"nm")</f>
        <v>2.2497554613628953E-2</v>
      </c>
      <c r="C97" s="47">
        <f t="shared" ref="C97:I97" si="189">+IFERROR(C95/C$72,"nm")</f>
        <v>1.1624834874504624E-2</v>
      </c>
      <c r="D97" s="47">
        <f t="shared" si="189"/>
        <v>1.2036818503658248E-2</v>
      </c>
      <c r="E97" s="47">
        <f t="shared" si="189"/>
        <v>1.4803272302298403E-2</v>
      </c>
      <c r="F97" s="47">
        <f t="shared" si="189"/>
        <v>7.8930412371134018E-3</v>
      </c>
      <c r="G97" s="47">
        <f t="shared" si="189"/>
        <v>4.1922443479562805E-3</v>
      </c>
      <c r="H97" s="47">
        <f t="shared" si="189"/>
        <v>1.1338962605548853E-2</v>
      </c>
      <c r="I97" s="47">
        <f t="shared" si="189"/>
        <v>1.0335232542732211E-2</v>
      </c>
    </row>
    <row r="98" spans="1:14" x14ac:dyDescent="0.3">
      <c r="A98" s="43" t="str">
        <f>+Historicals!A119</f>
        <v>Asia Pacific &amp; Latin America</v>
      </c>
      <c r="B98" s="43"/>
      <c r="C98" s="43"/>
      <c r="D98" s="43"/>
      <c r="E98" s="43"/>
      <c r="F98" s="43"/>
      <c r="G98" s="43"/>
      <c r="H98" s="43"/>
      <c r="I98" s="43"/>
      <c r="J98" s="39"/>
      <c r="K98" s="39"/>
      <c r="L98" s="39"/>
      <c r="M98" s="39"/>
      <c r="N98" s="39"/>
    </row>
    <row r="99" spans="1:14" x14ac:dyDescent="0.3">
      <c r="A99" s="9" t="s">
        <v>137</v>
      </c>
      <c r="B99" s="1">
        <f>Historicals!B119</f>
        <v>4653</v>
      </c>
      <c r="C99" s="1">
        <f>Historicals!C119</f>
        <v>4570</v>
      </c>
      <c r="D99" s="1">
        <f>Historicals!D119</f>
        <v>5009</v>
      </c>
      <c r="E99" s="1">
        <f>Historicals!E119</f>
        <v>5166</v>
      </c>
      <c r="F99" s="1">
        <f>Historicals!F119</f>
        <v>5254</v>
      </c>
      <c r="G99" s="1">
        <f>Historicals!G119</f>
        <v>5028</v>
      </c>
      <c r="H99" s="1">
        <f>Historicals!H119</f>
        <v>5343</v>
      </c>
      <c r="I99" s="1">
        <f>Historicals!I119</f>
        <v>5955</v>
      </c>
    </row>
    <row r="100" spans="1:14" x14ac:dyDescent="0.3">
      <c r="A100" s="44" t="s">
        <v>130</v>
      </c>
      <c r="B100" s="47" t="str">
        <f>+IFERROR(B99/A99-1,"nm")</f>
        <v>nm</v>
      </c>
      <c r="C100" s="47">
        <f t="shared" ref="C100:I100" si="190">+IFERROR(C99/B99-1,"nm")</f>
        <v>-1.783795400816679E-2</v>
      </c>
      <c r="D100" s="47">
        <f t="shared" si="190"/>
        <v>9.6061269146608286E-2</v>
      </c>
      <c r="E100" s="47">
        <f t="shared" si="190"/>
        <v>3.1343581553204158E-2</v>
      </c>
      <c r="F100" s="47">
        <f t="shared" si="190"/>
        <v>1.7034456058846237E-2</v>
      </c>
      <c r="G100" s="47">
        <f t="shared" si="190"/>
        <v>-4.3014845831747195E-2</v>
      </c>
      <c r="H100" s="47">
        <f t="shared" si="190"/>
        <v>6.2649164677804237E-2</v>
      </c>
      <c r="I100" s="47">
        <f t="shared" si="190"/>
        <v>0.11454239191465465</v>
      </c>
    </row>
    <row r="101" spans="1:14" x14ac:dyDescent="0.3">
      <c r="A101" s="45" t="s">
        <v>114</v>
      </c>
      <c r="B101" s="1">
        <f>Historicals!B116</f>
        <v>2016</v>
      </c>
      <c r="C101" s="1">
        <f>Historicals!C116</f>
        <v>2599</v>
      </c>
      <c r="D101" s="1">
        <f>Historicals!D116</f>
        <v>2920</v>
      </c>
      <c r="E101" s="1">
        <f>Historicals!E116</f>
        <v>3496</v>
      </c>
      <c r="F101" s="1">
        <f>Historicals!F116</f>
        <v>4262</v>
      </c>
      <c r="G101" s="1">
        <f>Historicals!G116</f>
        <v>4635</v>
      </c>
      <c r="H101" s="1">
        <f>Historicals!H116</f>
        <v>5748</v>
      </c>
      <c r="I101" s="1">
        <f>Historicals!I116</f>
        <v>5416</v>
      </c>
    </row>
    <row r="102" spans="1:14" x14ac:dyDescent="0.3">
      <c r="A102" s="44" t="s">
        <v>130</v>
      </c>
      <c r="B102" s="47" t="str">
        <f>+IFERROR(B101/A101-1,"nm")</f>
        <v>nm</v>
      </c>
      <c r="C102" s="47">
        <f t="shared" ref="C102:I102" si="191">+IFERROR(C101/B101-1,"nm")</f>
        <v>0.28918650793650791</v>
      </c>
      <c r="D102" s="47">
        <f t="shared" si="191"/>
        <v>0.12350904193920731</v>
      </c>
      <c r="E102" s="47">
        <f t="shared" si="191"/>
        <v>0.19726027397260282</v>
      </c>
      <c r="F102" s="47">
        <f t="shared" si="191"/>
        <v>0.21910755148741412</v>
      </c>
      <c r="G102" s="47">
        <f t="shared" si="191"/>
        <v>8.7517597372125833E-2</v>
      </c>
      <c r="H102" s="47">
        <f t="shared" si="191"/>
        <v>0.24012944983818763</v>
      </c>
      <c r="I102" s="47">
        <f t="shared" si="191"/>
        <v>-5.7759220598469052E-2</v>
      </c>
    </row>
    <row r="103" spans="1:14" x14ac:dyDescent="0.3">
      <c r="A103" s="44" t="s">
        <v>138</v>
      </c>
      <c r="B103" s="53">
        <f>Historicals!B192</f>
        <v>0.16</v>
      </c>
      <c r="C103" s="53">
        <f>Historicals!C192</f>
        <v>0.24000000000000002</v>
      </c>
      <c r="D103" s="53">
        <f>Historicals!D192</f>
        <v>7.5000000000000011E-2</v>
      </c>
      <c r="E103" s="53">
        <f>Historicals!E192</f>
        <v>0.09</v>
      </c>
      <c r="F103" s="53">
        <f>Historicals!F192</f>
        <v>0.12</v>
      </c>
      <c r="G103" s="53">
        <f>Historicals!G192</f>
        <v>0</v>
      </c>
      <c r="H103" s="53">
        <f>Historicals!H192</f>
        <v>0.08</v>
      </c>
      <c r="I103" s="53">
        <f>Historicals!I192</f>
        <v>0.17</v>
      </c>
    </row>
    <row r="104" spans="1:14" x14ac:dyDescent="0.3">
      <c r="A104" s="44" t="s">
        <v>139</v>
      </c>
      <c r="B104" s="47" t="str">
        <f>+IFERROR(B102-B103,"nm")</f>
        <v>nm</v>
      </c>
      <c r="C104" s="47">
        <f t="shared" ref="C104:I104" si="192">+IFERROR(C102-C103,"nm")</f>
        <v>4.9186507936507889E-2</v>
      </c>
      <c r="D104" s="47">
        <f t="shared" si="192"/>
        <v>4.8509041939207298E-2</v>
      </c>
      <c r="E104" s="47">
        <f t="shared" si="192"/>
        <v>0.10726027397260282</v>
      </c>
      <c r="F104" s="47">
        <f t="shared" si="192"/>
        <v>9.9107551487414125E-2</v>
      </c>
      <c r="G104" s="47">
        <f t="shared" si="192"/>
        <v>8.7517597372125833E-2</v>
      </c>
      <c r="H104" s="47">
        <f t="shared" si="192"/>
        <v>0.16012944983818761</v>
      </c>
      <c r="I104" s="47">
        <f t="shared" si="192"/>
        <v>-0.22775922059846906</v>
      </c>
    </row>
    <row r="105" spans="1:14" x14ac:dyDescent="0.3">
      <c r="A105" s="45" t="s">
        <v>115</v>
      </c>
      <c r="B105" s="1">
        <f>Historicals!B117</f>
        <v>925</v>
      </c>
      <c r="C105" s="1">
        <f>Historicals!C117</f>
        <v>1055</v>
      </c>
      <c r="D105" s="1">
        <f>Historicals!D117</f>
        <v>1188</v>
      </c>
      <c r="E105" s="1">
        <f>Historicals!E117</f>
        <v>1508</v>
      </c>
      <c r="F105" s="1">
        <f>Historicals!F117</f>
        <v>1808</v>
      </c>
      <c r="G105" s="1">
        <f>Historicals!G117</f>
        <v>1896</v>
      </c>
      <c r="H105" s="1">
        <f>Historicals!H117</f>
        <v>2347</v>
      </c>
      <c r="I105" s="1">
        <f>Historicals!I117</f>
        <v>1938</v>
      </c>
    </row>
    <row r="106" spans="1:14" x14ac:dyDescent="0.3">
      <c r="A106" s="44" t="s">
        <v>130</v>
      </c>
      <c r="B106" s="47" t="str">
        <f>+IFERROR(B105/A105-1,"nm")</f>
        <v>nm</v>
      </c>
      <c r="C106" s="47">
        <f t="shared" ref="C106:I106" si="193">+IFERROR(C105/B105-1,"nm")</f>
        <v>0.14054054054054044</v>
      </c>
      <c r="D106" s="47">
        <f t="shared" si="193"/>
        <v>0.12606635071090055</v>
      </c>
      <c r="E106" s="47">
        <f t="shared" si="193"/>
        <v>0.26936026936026947</v>
      </c>
      <c r="F106" s="47">
        <f t="shared" si="193"/>
        <v>0.19893899204244025</v>
      </c>
      <c r="G106" s="47">
        <f t="shared" si="193"/>
        <v>4.8672566371681381E-2</v>
      </c>
      <c r="H106" s="47">
        <f t="shared" si="193"/>
        <v>0.2378691983122363</v>
      </c>
      <c r="I106" s="47">
        <f t="shared" si="193"/>
        <v>-0.17426501917341286</v>
      </c>
    </row>
    <row r="107" spans="1:14" x14ac:dyDescent="0.3">
      <c r="A107" s="44" t="s">
        <v>138</v>
      </c>
      <c r="B107">
        <f>Historicals!B193</f>
        <v>-1.4999999999999999E-2</v>
      </c>
      <c r="C107">
        <f>Historicals!C193</f>
        <v>0.08</v>
      </c>
      <c r="D107">
        <f>Historicals!D193</f>
        <v>0.09</v>
      </c>
      <c r="E107">
        <f>Historicals!E193</f>
        <v>0.15</v>
      </c>
      <c r="F107">
        <f>Historicals!F193</f>
        <v>0.15</v>
      </c>
      <c r="G107">
        <f>Historicals!G193</f>
        <v>0.03</v>
      </c>
      <c r="H107">
        <f>Historicals!H193</f>
        <v>0.1</v>
      </c>
      <c r="I107">
        <f>Historicals!I193</f>
        <v>0.12</v>
      </c>
    </row>
    <row r="108" spans="1:14" x14ac:dyDescent="0.3">
      <c r="A108" s="44" t="s">
        <v>139</v>
      </c>
      <c r="B108" s="47" t="str">
        <f>+IFERROR(B106-B107,"nm")</f>
        <v>nm</v>
      </c>
      <c r="C108" s="47">
        <f t="shared" ref="C108:I108" si="194">+IFERROR(C106-C107,"nm")</f>
        <v>6.0540540540540436E-2</v>
      </c>
      <c r="D108" s="47">
        <f t="shared" si="194"/>
        <v>3.6066350710900558E-2</v>
      </c>
      <c r="E108" s="47">
        <f t="shared" si="194"/>
        <v>0.11936026936026947</v>
      </c>
      <c r="F108" s="47">
        <f t="shared" si="194"/>
        <v>4.893899204244026E-2</v>
      </c>
      <c r="G108" s="47">
        <f t="shared" si="194"/>
        <v>1.8672566371681382E-2</v>
      </c>
      <c r="H108" s="47">
        <f t="shared" si="194"/>
        <v>0.13786919831223629</v>
      </c>
      <c r="I108" s="47">
        <f t="shared" si="194"/>
        <v>-0.29426501917341286</v>
      </c>
    </row>
    <row r="109" spans="1:14" x14ac:dyDescent="0.3">
      <c r="A109" s="45" t="s">
        <v>116</v>
      </c>
      <c r="B109" s="1">
        <f>Historicals!B118</f>
        <v>126</v>
      </c>
      <c r="C109" s="1">
        <f>Historicals!C118</f>
        <v>131</v>
      </c>
      <c r="D109" s="1">
        <f>Historicals!D118</f>
        <v>129</v>
      </c>
      <c r="E109" s="1">
        <f>Historicals!E118</f>
        <v>130</v>
      </c>
      <c r="F109" s="1">
        <f>Historicals!F118</f>
        <v>138</v>
      </c>
      <c r="G109" s="1">
        <f>Historicals!G118</f>
        <v>148</v>
      </c>
      <c r="H109" s="1">
        <f>Historicals!H118</f>
        <v>195</v>
      </c>
      <c r="I109" s="1">
        <f>Historicals!I118</f>
        <v>193</v>
      </c>
    </row>
    <row r="110" spans="1:14" x14ac:dyDescent="0.3">
      <c r="A110" s="44" t="s">
        <v>130</v>
      </c>
      <c r="B110" s="47" t="str">
        <f>+IFERROR(B109/A109-1,"nm")</f>
        <v>nm</v>
      </c>
      <c r="C110" s="47">
        <f t="shared" ref="C110:I110" si="195">+IFERROR(C109/B109-1,"nm")</f>
        <v>3.9682539682539764E-2</v>
      </c>
      <c r="D110" s="47">
        <f t="shared" si="195"/>
        <v>-1.5267175572519109E-2</v>
      </c>
      <c r="E110" s="47">
        <f t="shared" si="195"/>
        <v>7.7519379844961378E-3</v>
      </c>
      <c r="F110" s="47">
        <f t="shared" si="195"/>
        <v>6.1538461538461542E-2</v>
      </c>
      <c r="G110" s="47">
        <f t="shared" si="195"/>
        <v>7.2463768115942129E-2</v>
      </c>
      <c r="H110" s="47">
        <f t="shared" si="195"/>
        <v>0.31756756756756754</v>
      </c>
      <c r="I110" s="47">
        <f t="shared" si="195"/>
        <v>-1.025641025641022E-2</v>
      </c>
    </row>
    <row r="111" spans="1:14" x14ac:dyDescent="0.3">
      <c r="A111" s="44" t="s">
        <v>138</v>
      </c>
      <c r="B111">
        <f>Historicals!B194</f>
        <v>-4.9999999999999975E-3</v>
      </c>
      <c r="C111">
        <f>Historicals!C194</f>
        <v>7.0000000000000007E-2</v>
      </c>
      <c r="D111">
        <f>Historicals!D194</f>
        <v>-1.9999999999999997E-2</v>
      </c>
      <c r="E111">
        <f>Historicals!E194</f>
        <v>-0.08</v>
      </c>
      <c r="F111">
        <f>Historicals!F194</f>
        <v>0.08</v>
      </c>
      <c r="G111">
        <f>Historicals!G194</f>
        <v>-0.04</v>
      </c>
      <c r="H111">
        <f>Historicals!H194</f>
        <v>-0.09</v>
      </c>
      <c r="I111">
        <f>Historicals!I194</f>
        <v>0.28000000000000003</v>
      </c>
    </row>
    <row r="112" spans="1:14" x14ac:dyDescent="0.3">
      <c r="A112" s="44" t="s">
        <v>139</v>
      </c>
      <c r="B112" s="47" t="str">
        <f>+IFERROR(B110-B111,"nm")</f>
        <v>nm</v>
      </c>
      <c r="C112" s="47">
        <f t="shared" ref="C112:I112" si="196">+IFERROR(C110-C111,"nm")</f>
        <v>-3.0317460317460243E-2</v>
      </c>
      <c r="D112" s="47">
        <f t="shared" si="196"/>
        <v>4.7328244274808876E-3</v>
      </c>
      <c r="E112" s="47">
        <f t="shared" si="196"/>
        <v>8.7751937984496139E-2</v>
      </c>
      <c r="F112" s="47">
        <f t="shared" si="196"/>
        <v>-1.846153846153846E-2</v>
      </c>
      <c r="G112" s="47">
        <f t="shared" si="196"/>
        <v>0.11246376811594214</v>
      </c>
      <c r="H112" s="47">
        <f t="shared" si="196"/>
        <v>0.40756756756756751</v>
      </c>
      <c r="I112" s="47">
        <f t="shared" si="196"/>
        <v>-0.29025641025641025</v>
      </c>
    </row>
    <row r="113" spans="1:14" x14ac:dyDescent="0.3">
      <c r="A113" s="9" t="s">
        <v>131</v>
      </c>
      <c r="B113" s="1">
        <f>B116+B119</f>
        <v>1042</v>
      </c>
      <c r="C113" s="1">
        <f t="shared" ref="C113:I113" si="197">C116+C119</f>
        <v>1414</v>
      </c>
      <c r="D113" s="1">
        <f t="shared" si="197"/>
        <v>1561</v>
      </c>
      <c r="E113" s="1">
        <f t="shared" si="197"/>
        <v>1862</v>
      </c>
      <c r="F113" s="1">
        <f t="shared" si="197"/>
        <v>2429</v>
      </c>
      <c r="G113" s="1">
        <f t="shared" si="197"/>
        <v>2536</v>
      </c>
      <c r="H113" s="1">
        <f t="shared" si="197"/>
        <v>3286</v>
      </c>
      <c r="I113" s="1">
        <f t="shared" si="197"/>
        <v>2407</v>
      </c>
    </row>
    <row r="114" spans="1:14" x14ac:dyDescent="0.3">
      <c r="A114" s="46" t="s">
        <v>130</v>
      </c>
      <c r="B114" s="47" t="str">
        <f>+IFERROR(B113/A113-1,"nm")</f>
        <v>nm</v>
      </c>
      <c r="C114" s="47">
        <f t="shared" ref="C114:I114" si="198">+IFERROR(C113/B113-1,"nm")</f>
        <v>0.35700575815738955</v>
      </c>
      <c r="D114" s="47">
        <f t="shared" si="198"/>
        <v>0.10396039603960405</v>
      </c>
      <c r="E114" s="47">
        <f t="shared" si="198"/>
        <v>0.19282511210762321</v>
      </c>
      <c r="F114" s="47">
        <f t="shared" si="198"/>
        <v>0.30451127819548862</v>
      </c>
      <c r="G114" s="47">
        <f t="shared" si="198"/>
        <v>4.4051049814738619E-2</v>
      </c>
      <c r="H114" s="47">
        <f t="shared" si="198"/>
        <v>0.29574132492113558</v>
      </c>
      <c r="I114" s="47">
        <f t="shared" si="198"/>
        <v>-0.26749847839318319</v>
      </c>
    </row>
    <row r="115" spans="1:14" x14ac:dyDescent="0.3">
      <c r="A115" s="46" t="s">
        <v>132</v>
      </c>
      <c r="B115" s="47">
        <f>+IFERROR(B113/B$99,"nm")</f>
        <v>0.22394154309047926</v>
      </c>
      <c r="C115" s="47">
        <f t="shared" ref="C115:I115" si="199">+IFERROR(C113/C$99,"nm")</f>
        <v>0.30940919037199127</v>
      </c>
      <c r="D115" s="47">
        <f t="shared" si="199"/>
        <v>0.31163904971052109</v>
      </c>
      <c r="E115" s="47">
        <f t="shared" si="199"/>
        <v>0.36043360433604338</v>
      </c>
      <c r="F115" s="47">
        <f t="shared" si="199"/>
        <v>0.46231442710315951</v>
      </c>
      <c r="G115" s="47">
        <f t="shared" si="199"/>
        <v>0.50437549721559272</v>
      </c>
      <c r="H115" s="47">
        <f t="shared" si="199"/>
        <v>0.61501029384241068</v>
      </c>
      <c r="I115" s="47">
        <f t="shared" si="199"/>
        <v>0.40419815281276239</v>
      </c>
    </row>
    <row r="116" spans="1:14" x14ac:dyDescent="0.3">
      <c r="A116" s="9" t="s">
        <v>133</v>
      </c>
      <c r="B116" s="1">
        <f>Historicals!B170</f>
        <v>49</v>
      </c>
      <c r="C116" s="1">
        <f>Historicals!C170</f>
        <v>42</v>
      </c>
      <c r="D116" s="1">
        <f>Historicals!D170</f>
        <v>54</v>
      </c>
      <c r="E116" s="1">
        <f>Historicals!E170</f>
        <v>55</v>
      </c>
      <c r="F116" s="1">
        <f>Historicals!F170</f>
        <v>53</v>
      </c>
      <c r="G116" s="1">
        <f>Historicals!G170</f>
        <v>46</v>
      </c>
      <c r="H116" s="1">
        <f>Historicals!H170</f>
        <v>43</v>
      </c>
      <c r="I116" s="1">
        <f>Historicals!I170</f>
        <v>42</v>
      </c>
    </row>
    <row r="117" spans="1:14" x14ac:dyDescent="0.3">
      <c r="A117" s="46" t="s">
        <v>130</v>
      </c>
      <c r="B117" s="47" t="str">
        <f>+IFERROR(B116/A116-1,"nm")</f>
        <v>nm</v>
      </c>
      <c r="C117" s="47">
        <f t="shared" ref="C117:I117" si="200">+IFERROR(C116/B116-1,"nm")</f>
        <v>-0.1428571428571429</v>
      </c>
      <c r="D117" s="47">
        <f t="shared" si="200"/>
        <v>0.28571428571428581</v>
      </c>
      <c r="E117" s="47">
        <f t="shared" si="200"/>
        <v>1.8518518518518601E-2</v>
      </c>
      <c r="F117" s="47">
        <f t="shared" si="200"/>
        <v>-3.6363636363636376E-2</v>
      </c>
      <c r="G117" s="47">
        <f t="shared" si="200"/>
        <v>-0.13207547169811318</v>
      </c>
      <c r="H117" s="47">
        <f t="shared" si="200"/>
        <v>-6.5217391304347783E-2</v>
      </c>
      <c r="I117" s="47">
        <f t="shared" si="200"/>
        <v>-2.3255813953488413E-2</v>
      </c>
    </row>
    <row r="118" spans="1:14" x14ac:dyDescent="0.3">
      <c r="A118" s="46" t="s">
        <v>134</v>
      </c>
      <c r="B118" s="47">
        <f>+IFERROR(B116/B$99,"nm")</f>
        <v>1.053084031807436E-2</v>
      </c>
      <c r="C118" s="47">
        <f t="shared" ref="C118:I118" si="201">+IFERROR(C116/C$99,"nm")</f>
        <v>9.1903719912472641E-3</v>
      </c>
      <c r="D118" s="47">
        <f t="shared" si="201"/>
        <v>1.0780594929127571E-2</v>
      </c>
      <c r="E118" s="47">
        <f t="shared" si="201"/>
        <v>1.064653503677894E-2</v>
      </c>
      <c r="F118" s="47">
        <f t="shared" si="201"/>
        <v>1.0087552341073468E-2</v>
      </c>
      <c r="G118" s="47">
        <f t="shared" si="201"/>
        <v>9.148766905330152E-3</v>
      </c>
      <c r="H118" s="47">
        <f t="shared" si="201"/>
        <v>8.0479131574022079E-3</v>
      </c>
      <c r="I118" s="47">
        <f t="shared" si="201"/>
        <v>7.0528967254408059E-3</v>
      </c>
    </row>
    <row r="119" spans="1:14" x14ac:dyDescent="0.3">
      <c r="A119" s="9" t="s">
        <v>135</v>
      </c>
      <c r="B119" s="1">
        <f>Historicals!B136</f>
        <v>993</v>
      </c>
      <c r="C119" s="1">
        <f>Historicals!C136</f>
        <v>1372</v>
      </c>
      <c r="D119" s="1">
        <f>Historicals!D136</f>
        <v>1507</v>
      </c>
      <c r="E119" s="1">
        <f>Historicals!E136</f>
        <v>1807</v>
      </c>
      <c r="F119" s="1">
        <f>Historicals!F136</f>
        <v>2376</v>
      </c>
      <c r="G119" s="1">
        <f>Historicals!G136</f>
        <v>2490</v>
      </c>
      <c r="H119" s="1">
        <f>Historicals!H136</f>
        <v>3243</v>
      </c>
      <c r="I119" s="1">
        <f>Historicals!I136</f>
        <v>2365</v>
      </c>
    </row>
    <row r="120" spans="1:14" x14ac:dyDescent="0.3">
      <c r="A120" s="46" t="s">
        <v>130</v>
      </c>
      <c r="B120" s="47" t="str">
        <f>+IFERROR(B119/A119-1,"nm")</f>
        <v>nm</v>
      </c>
      <c r="C120" s="47">
        <f t="shared" ref="C120:I120" si="202">+IFERROR(C119/B119-1,"nm")</f>
        <v>0.38167170191339372</v>
      </c>
      <c r="D120" s="47">
        <f t="shared" si="202"/>
        <v>9.8396501457725938E-2</v>
      </c>
      <c r="E120" s="47">
        <f t="shared" si="202"/>
        <v>0.19907100199071004</v>
      </c>
      <c r="F120" s="47">
        <f t="shared" si="202"/>
        <v>0.31488655229662421</v>
      </c>
      <c r="G120" s="47">
        <f t="shared" si="202"/>
        <v>4.7979797979798011E-2</v>
      </c>
      <c r="H120" s="47">
        <f t="shared" si="202"/>
        <v>0.30240963855421676</v>
      </c>
      <c r="I120" s="47">
        <f t="shared" si="202"/>
        <v>-0.27073697193956214</v>
      </c>
    </row>
    <row r="121" spans="1:14" x14ac:dyDescent="0.3">
      <c r="A121" s="46" t="s">
        <v>132</v>
      </c>
      <c r="B121" s="47">
        <f>+IFERROR(B119/B$99,"nm")</f>
        <v>0.2134107027724049</v>
      </c>
      <c r="C121" s="47">
        <f t="shared" ref="C121:I121" si="203">+IFERROR(C119/C$99,"nm")</f>
        <v>0.30021881838074399</v>
      </c>
      <c r="D121" s="47">
        <f t="shared" si="203"/>
        <v>0.3008584547813935</v>
      </c>
      <c r="E121" s="47">
        <f t="shared" si="203"/>
        <v>0.3497870692992644</v>
      </c>
      <c r="F121" s="47">
        <f t="shared" si="203"/>
        <v>0.45222687476208601</v>
      </c>
      <c r="G121" s="47">
        <f t="shared" si="203"/>
        <v>0.49522673031026254</v>
      </c>
      <c r="H121" s="47">
        <f t="shared" si="203"/>
        <v>0.60696238068500841</v>
      </c>
      <c r="I121" s="47">
        <f t="shared" si="203"/>
        <v>0.3971452560873216</v>
      </c>
    </row>
    <row r="122" spans="1:14" x14ac:dyDescent="0.3">
      <c r="A122" s="9" t="s">
        <v>136</v>
      </c>
      <c r="B122" s="1">
        <f>Historicals!B159</f>
        <v>52</v>
      </c>
      <c r="C122" s="1">
        <f>Historicals!C159</f>
        <v>62</v>
      </c>
      <c r="D122" s="1">
        <f>Historicals!D159</f>
        <v>59</v>
      </c>
      <c r="E122" s="1">
        <f>Historicals!E159</f>
        <v>49</v>
      </c>
      <c r="F122" s="1">
        <f>Historicals!F159</f>
        <v>47</v>
      </c>
      <c r="G122" s="1">
        <f>Historicals!G159</f>
        <v>41</v>
      </c>
      <c r="H122" s="1">
        <f>Historicals!H159</f>
        <v>54</v>
      </c>
      <c r="I122" s="1">
        <f>Historicals!I159</f>
        <v>56</v>
      </c>
    </row>
    <row r="123" spans="1:14" x14ac:dyDescent="0.3">
      <c r="A123" s="46" t="s">
        <v>130</v>
      </c>
      <c r="B123" s="47" t="str">
        <f>+IFERROR(B122/A122-1,"nm")</f>
        <v>nm</v>
      </c>
      <c r="C123" s="47">
        <f t="shared" ref="C123:I123" si="204">+IFERROR(C122/B122-1,"nm")</f>
        <v>0.19230769230769229</v>
      </c>
      <c r="D123" s="47">
        <f t="shared" si="204"/>
        <v>-4.8387096774193505E-2</v>
      </c>
      <c r="E123" s="47">
        <f t="shared" si="204"/>
        <v>-0.16949152542372881</v>
      </c>
      <c r="F123" s="47">
        <f t="shared" si="204"/>
        <v>-4.081632653061229E-2</v>
      </c>
      <c r="G123" s="47">
        <f t="shared" si="204"/>
        <v>-0.12765957446808507</v>
      </c>
      <c r="H123" s="47">
        <f t="shared" si="204"/>
        <v>0.31707317073170738</v>
      </c>
      <c r="I123" s="47">
        <f t="shared" si="204"/>
        <v>3.7037037037036979E-2</v>
      </c>
    </row>
    <row r="124" spans="1:14" x14ac:dyDescent="0.3">
      <c r="A124" s="46" t="s">
        <v>134</v>
      </c>
      <c r="B124" s="47">
        <f>+IFERROR(B122/B$99,"nm")</f>
        <v>1.117558564367075E-2</v>
      </c>
      <c r="C124" s="47">
        <f t="shared" ref="C124:I124" si="205">+IFERROR(C122/C$99,"nm")</f>
        <v>1.3566739606126914E-2</v>
      </c>
      <c r="D124" s="47">
        <f t="shared" si="205"/>
        <v>1.1778798163306049E-2</v>
      </c>
      <c r="E124" s="47">
        <f t="shared" si="205"/>
        <v>9.485094850948509E-3</v>
      </c>
      <c r="F124" s="47">
        <f t="shared" si="205"/>
        <v>8.9455652835934533E-3</v>
      </c>
      <c r="G124" s="47">
        <f t="shared" si="205"/>
        <v>8.1543357199681775E-3</v>
      </c>
      <c r="H124" s="47">
        <f t="shared" si="205"/>
        <v>1.0106681639528355E-2</v>
      </c>
      <c r="I124" s="47">
        <f t="shared" si="205"/>
        <v>9.4038623005877411E-3</v>
      </c>
    </row>
    <row r="125" spans="1:14" x14ac:dyDescent="0.3">
      <c r="A125" s="43" t="str">
        <f>+Historicals!A123</f>
        <v>Global Brand Divisions</v>
      </c>
      <c r="B125" s="43"/>
      <c r="C125" s="43"/>
      <c r="D125" s="43"/>
      <c r="E125" s="43"/>
      <c r="F125" s="43"/>
      <c r="G125" s="43"/>
      <c r="H125" s="43"/>
      <c r="I125" s="43"/>
      <c r="J125" s="39"/>
      <c r="K125" s="39"/>
      <c r="L125" s="39"/>
      <c r="M125" s="39"/>
      <c r="N125" s="39"/>
    </row>
    <row r="126" spans="1:14" x14ac:dyDescent="0.3">
      <c r="A126" s="9" t="s">
        <v>137</v>
      </c>
      <c r="B126" s="1">
        <f>Historicals!B123</f>
        <v>115</v>
      </c>
      <c r="C126" s="1">
        <f>Historicals!C123</f>
        <v>73</v>
      </c>
      <c r="D126" s="1">
        <f>Historicals!D123</f>
        <v>73</v>
      </c>
      <c r="E126" s="1">
        <f>Historicals!E123</f>
        <v>88</v>
      </c>
      <c r="F126" s="1">
        <f>Historicals!F123</f>
        <v>42</v>
      </c>
      <c r="G126" s="1">
        <f>Historicals!G123</f>
        <v>30</v>
      </c>
      <c r="H126" s="1">
        <f>Historicals!H123</f>
        <v>25</v>
      </c>
      <c r="I126" s="1">
        <f>Historicals!I123</f>
        <v>102</v>
      </c>
    </row>
    <row r="127" spans="1:14" x14ac:dyDescent="0.3">
      <c r="A127" s="44" t="s">
        <v>130</v>
      </c>
      <c r="B127" s="47" t="str">
        <f>+IFERROR(B126/A126-1,"nm")</f>
        <v>nm</v>
      </c>
      <c r="C127" s="47">
        <f t="shared" ref="C127" si="206">+IFERROR(C126/B126-1,"nm")</f>
        <v>-0.36521739130434783</v>
      </c>
      <c r="D127" s="47">
        <f t="shared" ref="D127" si="207">+IFERROR(D126/C126-1,"nm")</f>
        <v>0</v>
      </c>
      <c r="E127" s="47">
        <f t="shared" ref="E127" si="208">+IFERROR(E126/D126-1,"nm")</f>
        <v>0.20547945205479445</v>
      </c>
      <c r="F127" s="47">
        <f t="shared" ref="F127" si="209">+IFERROR(F126/E126-1,"nm")</f>
        <v>-0.52272727272727271</v>
      </c>
      <c r="G127" s="47">
        <f t="shared" ref="G127" si="210">+IFERROR(G126/F126-1,"nm")</f>
        <v>-0.2857142857142857</v>
      </c>
      <c r="H127" s="47">
        <f t="shared" ref="H127" si="211">+IFERROR(H126/G126-1,"nm")</f>
        <v>-0.16666666666666663</v>
      </c>
      <c r="I127" s="47">
        <f t="shared" ref="I127" si="212">+IFERROR(I126/H126-1,"nm")</f>
        <v>3.08</v>
      </c>
    </row>
    <row r="128" spans="1:14" s="56" customFormat="1" x14ac:dyDescent="0.3">
      <c r="A128" s="54" t="s">
        <v>131</v>
      </c>
      <c r="B128" s="55">
        <f>B131+B134</f>
        <v>-2057</v>
      </c>
      <c r="C128" s="55">
        <f t="shared" ref="C128:I128" si="213">C131+C134</f>
        <v>-2366</v>
      </c>
      <c r="D128" s="55">
        <f t="shared" si="213"/>
        <v>-2444</v>
      </c>
      <c r="E128" s="55">
        <f t="shared" si="213"/>
        <v>-2441</v>
      </c>
      <c r="F128" s="55">
        <f t="shared" si="213"/>
        <v>-3067</v>
      </c>
      <c r="G128" s="55">
        <f t="shared" si="213"/>
        <v>-3254</v>
      </c>
      <c r="H128" s="55">
        <f t="shared" si="213"/>
        <v>-3434</v>
      </c>
      <c r="I128" s="55">
        <f t="shared" si="213"/>
        <v>-4042</v>
      </c>
    </row>
    <row r="129" spans="1:9" s="56" customFormat="1" x14ac:dyDescent="0.3">
      <c r="A129" s="57" t="s">
        <v>130</v>
      </c>
      <c r="B129" s="58" t="str">
        <f>+IFERROR(B128/A128-1,"nm")</f>
        <v>nm</v>
      </c>
      <c r="C129" s="58">
        <f t="shared" ref="C129" si="214">+IFERROR(C128/B128-1,"nm")</f>
        <v>0.15021876519202726</v>
      </c>
      <c r="D129" s="58">
        <f t="shared" ref="D129" si="215">+IFERROR(D128/C128-1,"nm")</f>
        <v>3.2967032967033072E-2</v>
      </c>
      <c r="E129" s="58">
        <f t="shared" ref="E129" si="216">+IFERROR(E128/D128-1,"nm")</f>
        <v>-1.2274959083469206E-3</v>
      </c>
      <c r="F129" s="58">
        <f t="shared" ref="F129" si="217">+IFERROR(F128/E128-1,"nm")</f>
        <v>0.25645227365833678</v>
      </c>
      <c r="G129" s="58">
        <f t="shared" ref="G129" si="218">+IFERROR(G128/F128-1,"nm")</f>
        <v>6.0971633518095869E-2</v>
      </c>
      <c r="H129" s="58">
        <f t="shared" ref="H129" si="219">+IFERROR(H128/G128-1,"nm")</f>
        <v>5.5316533497234088E-2</v>
      </c>
      <c r="I129" s="58">
        <f t="shared" ref="I129" si="220">+IFERROR(I128/H128-1,"nm")</f>
        <v>0.1770529994175889</v>
      </c>
    </row>
    <row r="130" spans="1:9" s="56" customFormat="1" x14ac:dyDescent="0.3">
      <c r="A130" s="57" t="s">
        <v>132</v>
      </c>
      <c r="B130" s="58">
        <f t="shared" ref="B130:I130" si="221">+IFERROR(B128/B$126,"nm")</f>
        <v>-17.88695652173913</v>
      </c>
      <c r="C130" s="58">
        <f t="shared" si="221"/>
        <v>-32.410958904109592</v>
      </c>
      <c r="D130" s="58">
        <f t="shared" si="221"/>
        <v>-33.479452054794521</v>
      </c>
      <c r="E130" s="58">
        <f t="shared" si="221"/>
        <v>-27.738636363636363</v>
      </c>
      <c r="F130" s="58">
        <f t="shared" si="221"/>
        <v>-73.023809523809518</v>
      </c>
      <c r="G130" s="58">
        <f t="shared" si="221"/>
        <v>-108.46666666666667</v>
      </c>
      <c r="H130" s="58">
        <f t="shared" si="221"/>
        <v>-137.36000000000001</v>
      </c>
      <c r="I130" s="58">
        <f t="shared" si="221"/>
        <v>-39.627450980392155</v>
      </c>
    </row>
    <row r="131" spans="1:9" x14ac:dyDescent="0.3">
      <c r="A131" s="9" t="s">
        <v>133</v>
      </c>
      <c r="B131" s="1">
        <f>Historicals!B171</f>
        <v>210</v>
      </c>
      <c r="C131" s="1">
        <f>Historicals!C171</f>
        <v>230</v>
      </c>
      <c r="D131" s="1">
        <f>Historicals!D171</f>
        <v>233</v>
      </c>
      <c r="E131" s="1">
        <f>Historicals!E171</f>
        <v>217</v>
      </c>
      <c r="F131" s="1">
        <f>Historicals!F171</f>
        <v>195</v>
      </c>
      <c r="G131" s="1">
        <f>Historicals!G171</f>
        <v>214</v>
      </c>
      <c r="H131" s="1">
        <f>Historicals!H171</f>
        <v>222</v>
      </c>
      <c r="I131" s="1">
        <f>Historicals!I171</f>
        <v>220</v>
      </c>
    </row>
    <row r="132" spans="1:9" x14ac:dyDescent="0.3">
      <c r="A132" s="46" t="s">
        <v>130</v>
      </c>
      <c r="B132" s="47" t="str">
        <f>+IFERROR(B131/A131-1,"nm")</f>
        <v>nm</v>
      </c>
      <c r="C132" s="47">
        <f t="shared" ref="C132" si="222">+IFERROR(C131/B131-1,"nm")</f>
        <v>9.5238095238095344E-2</v>
      </c>
      <c r="D132" s="47">
        <f t="shared" ref="D132" si="223">+IFERROR(D131/C131-1,"nm")</f>
        <v>1.304347826086949E-2</v>
      </c>
      <c r="E132" s="47">
        <f t="shared" ref="E132" si="224">+IFERROR(E131/D131-1,"nm")</f>
        <v>-6.8669527896995763E-2</v>
      </c>
      <c r="F132" s="47">
        <f t="shared" ref="F132" si="225">+IFERROR(F131/E131-1,"nm")</f>
        <v>-0.10138248847926268</v>
      </c>
      <c r="G132" s="47">
        <f t="shared" ref="G132" si="226">+IFERROR(G131/F131-1,"nm")</f>
        <v>9.7435897435897534E-2</v>
      </c>
      <c r="H132" s="47">
        <f t="shared" ref="H132" si="227">+IFERROR(H131/G131-1,"nm")</f>
        <v>3.7383177570093462E-2</v>
      </c>
      <c r="I132" s="47">
        <f t="shared" ref="I132" si="228">+IFERROR(I131/H131-1,"nm")</f>
        <v>-9.009009009009028E-3</v>
      </c>
    </row>
    <row r="133" spans="1:9" x14ac:dyDescent="0.3">
      <c r="A133" s="46" t="s">
        <v>134</v>
      </c>
      <c r="B133" s="47">
        <f t="shared" ref="B133:I133" si="229">+IFERROR(B131/B$126,"nm")</f>
        <v>1.826086956521739</v>
      </c>
      <c r="C133" s="47">
        <f t="shared" si="229"/>
        <v>3.1506849315068495</v>
      </c>
      <c r="D133" s="47">
        <f t="shared" si="229"/>
        <v>3.1917808219178081</v>
      </c>
      <c r="E133" s="47">
        <f t="shared" si="229"/>
        <v>2.4659090909090908</v>
      </c>
      <c r="F133" s="47">
        <f t="shared" si="229"/>
        <v>4.6428571428571432</v>
      </c>
      <c r="G133" s="47">
        <f t="shared" si="229"/>
        <v>7.1333333333333337</v>
      </c>
      <c r="H133" s="47">
        <f t="shared" si="229"/>
        <v>8.8800000000000008</v>
      </c>
      <c r="I133" s="47">
        <f t="shared" si="229"/>
        <v>2.1568627450980391</v>
      </c>
    </row>
    <row r="134" spans="1:9" s="56" customFormat="1" x14ac:dyDescent="0.3">
      <c r="A134" s="54" t="s">
        <v>135</v>
      </c>
      <c r="B134" s="55">
        <f>Historicals!B138</f>
        <v>-2267</v>
      </c>
      <c r="C134" s="55">
        <f>Historicals!C138</f>
        <v>-2596</v>
      </c>
      <c r="D134" s="55">
        <f>Historicals!D138</f>
        <v>-2677</v>
      </c>
      <c r="E134" s="55">
        <f>Historicals!E138</f>
        <v>-2658</v>
      </c>
      <c r="F134" s="55">
        <f>Historicals!F138</f>
        <v>-3262</v>
      </c>
      <c r="G134" s="55">
        <f>Historicals!G138</f>
        <v>-3468</v>
      </c>
      <c r="H134" s="55">
        <f>Historicals!H138</f>
        <v>-3656</v>
      </c>
      <c r="I134" s="55">
        <f>Historicals!I138</f>
        <v>-4262</v>
      </c>
    </row>
    <row r="135" spans="1:9" s="56" customFormat="1" x14ac:dyDescent="0.3">
      <c r="A135" s="57" t="s">
        <v>130</v>
      </c>
      <c r="B135" s="58" t="str">
        <f>+IFERROR(B134/A134-1,"nm")</f>
        <v>nm</v>
      </c>
      <c r="C135" s="58">
        <f t="shared" ref="C135" si="230">+IFERROR(C134/B134-1,"nm")</f>
        <v>0.145125716806352</v>
      </c>
      <c r="D135" s="58">
        <f t="shared" ref="D135" si="231">+IFERROR(D134/C134-1,"nm")</f>
        <v>3.1201848998459125E-2</v>
      </c>
      <c r="E135" s="58">
        <f t="shared" ref="E135" si="232">+IFERROR(E134/D134-1,"nm")</f>
        <v>-7.097497198356395E-3</v>
      </c>
      <c r="F135" s="58">
        <f t="shared" ref="F135" si="233">+IFERROR(F134/E134-1,"nm")</f>
        <v>0.22723852520692245</v>
      </c>
      <c r="G135" s="58">
        <f t="shared" ref="G135" si="234">+IFERROR(G134/F134-1,"nm")</f>
        <v>6.3151440833844275E-2</v>
      </c>
      <c r="H135" s="58">
        <f t="shared" ref="H135" si="235">+IFERROR(H134/G134-1,"nm")</f>
        <v>5.4209919261822392E-2</v>
      </c>
      <c r="I135" s="58">
        <f t="shared" ref="I135" si="236">+IFERROR(I134/H134-1,"nm")</f>
        <v>0.16575492341356668</v>
      </c>
    </row>
    <row r="136" spans="1:9" s="56" customFormat="1" x14ac:dyDescent="0.3">
      <c r="A136" s="57" t="s">
        <v>132</v>
      </c>
      <c r="B136" s="58">
        <f t="shared" ref="B136:I136" si="237">+IFERROR(B134/B$126,"nm")</f>
        <v>-19.713043478260868</v>
      </c>
      <c r="C136" s="58">
        <f t="shared" si="237"/>
        <v>-35.561643835616437</v>
      </c>
      <c r="D136" s="58">
        <f t="shared" si="237"/>
        <v>-36.671232876712331</v>
      </c>
      <c r="E136" s="58">
        <f t="shared" si="237"/>
        <v>-30.204545454545453</v>
      </c>
      <c r="F136" s="58">
        <f t="shared" si="237"/>
        <v>-77.666666666666671</v>
      </c>
      <c r="G136" s="58">
        <f t="shared" si="237"/>
        <v>-115.6</v>
      </c>
      <c r="H136" s="58">
        <f t="shared" si="237"/>
        <v>-146.24</v>
      </c>
      <c r="I136" s="58">
        <f t="shared" si="237"/>
        <v>-41.784313725490193</v>
      </c>
    </row>
    <row r="137" spans="1:9" x14ac:dyDescent="0.3">
      <c r="A137" s="9" t="s">
        <v>136</v>
      </c>
      <c r="B137" s="1">
        <f>Historicals!B160</f>
        <v>225</v>
      </c>
      <c r="C137" s="1">
        <f>Historicals!C160</f>
        <v>258</v>
      </c>
      <c r="D137" s="1">
        <f>Historicals!D160</f>
        <v>278</v>
      </c>
      <c r="E137" s="1">
        <f>Historicals!E160</f>
        <v>286</v>
      </c>
      <c r="F137" s="1">
        <f>Historicals!F160</f>
        <v>278</v>
      </c>
      <c r="G137" s="1">
        <f>Historicals!G160</f>
        <v>438</v>
      </c>
      <c r="H137" s="1">
        <f>Historicals!H160</f>
        <v>278</v>
      </c>
      <c r="I137" s="1">
        <f>Historicals!I160</f>
        <v>222</v>
      </c>
    </row>
    <row r="138" spans="1:9" x14ac:dyDescent="0.3">
      <c r="A138" s="46" t="s">
        <v>130</v>
      </c>
      <c r="B138" s="47" t="str">
        <f>+IFERROR(B137/A137-1,"nm")</f>
        <v>nm</v>
      </c>
      <c r="C138" s="47">
        <f t="shared" ref="C138" si="238">+IFERROR(C137/B137-1,"nm")</f>
        <v>0.14666666666666672</v>
      </c>
      <c r="D138" s="47">
        <f t="shared" ref="D138" si="239">+IFERROR(D137/C137-1,"nm")</f>
        <v>7.7519379844961156E-2</v>
      </c>
      <c r="E138" s="47">
        <f t="shared" ref="E138" si="240">+IFERROR(E137/D137-1,"nm")</f>
        <v>2.877697841726623E-2</v>
      </c>
      <c r="F138" s="47">
        <f t="shared" ref="F138" si="241">+IFERROR(F137/E137-1,"nm")</f>
        <v>-2.7972027972028024E-2</v>
      </c>
      <c r="G138" s="47">
        <f t="shared" ref="G138" si="242">+IFERROR(G137/F137-1,"nm")</f>
        <v>0.57553956834532372</v>
      </c>
      <c r="H138" s="47">
        <f t="shared" ref="H138" si="243">+IFERROR(H137/G137-1,"nm")</f>
        <v>-0.36529680365296802</v>
      </c>
      <c r="I138" s="47">
        <f t="shared" ref="I138" si="244">+IFERROR(I137/H137-1,"nm")</f>
        <v>-0.20143884892086328</v>
      </c>
    </row>
    <row r="139" spans="1:9" x14ac:dyDescent="0.3">
      <c r="A139" s="46" t="s">
        <v>134</v>
      </c>
      <c r="B139" s="47">
        <f>+IFERROR(B137/B$126,"nm")</f>
        <v>1.9565217391304348</v>
      </c>
      <c r="C139" s="47">
        <f t="shared" ref="C139:I139" si="245">+IFERROR(C137/C$126,"nm")</f>
        <v>3.5342465753424657</v>
      </c>
      <c r="D139" s="47">
        <f t="shared" si="245"/>
        <v>3.8082191780821919</v>
      </c>
      <c r="E139" s="47">
        <f t="shared" si="245"/>
        <v>3.25</v>
      </c>
      <c r="F139" s="47">
        <f t="shared" si="245"/>
        <v>6.6190476190476186</v>
      </c>
      <c r="G139" s="47">
        <f t="shared" si="245"/>
        <v>14.6</v>
      </c>
      <c r="H139" s="47">
        <f t="shared" si="245"/>
        <v>11.12</v>
      </c>
      <c r="I139" s="47">
        <f t="shared" si="245"/>
        <v>2.1764705882352939</v>
      </c>
    </row>
    <row r="140" spans="1:9" x14ac:dyDescent="0.3">
      <c r="A140" s="43" t="str">
        <f>+Historicals!A140</f>
        <v>Converse</v>
      </c>
      <c r="B140" s="43"/>
      <c r="C140" s="43"/>
      <c r="D140" s="43"/>
      <c r="E140" s="43"/>
      <c r="F140" s="43"/>
      <c r="G140" s="43"/>
      <c r="H140" s="43"/>
      <c r="I140" s="43"/>
    </row>
    <row r="141" spans="1:9" x14ac:dyDescent="0.3">
      <c r="A141" s="9" t="s">
        <v>137</v>
      </c>
      <c r="B141" s="1">
        <f>Historicals!B125</f>
        <v>1982</v>
      </c>
      <c r="C141" s="1">
        <f>Historicals!C125</f>
        <v>1955</v>
      </c>
      <c r="D141" s="1">
        <f>Historicals!D125</f>
        <v>2042</v>
      </c>
      <c r="E141" s="1">
        <f>Historicals!E125</f>
        <v>1886</v>
      </c>
      <c r="F141" s="1">
        <f>Historicals!F125</f>
        <v>1906</v>
      </c>
      <c r="G141" s="1">
        <f>Historicals!G125</f>
        <v>1846</v>
      </c>
      <c r="H141" s="1">
        <f>Historicals!H125</f>
        <v>2205</v>
      </c>
      <c r="I141" s="1">
        <f>Historicals!I125</f>
        <v>2346</v>
      </c>
    </row>
    <row r="142" spans="1:9" x14ac:dyDescent="0.3">
      <c r="A142" s="44" t="s">
        <v>130</v>
      </c>
      <c r="B142" s="47" t="str">
        <f>+IFERROR(B141/A141-1,"nm")</f>
        <v>nm</v>
      </c>
      <c r="C142" s="47">
        <f t="shared" ref="C142:I142" si="246">+IFERROR(C141/B141-1,"nm")</f>
        <v>-1.3622603430877955E-2</v>
      </c>
      <c r="D142" s="47">
        <f t="shared" si="246"/>
        <v>4.4501278772378416E-2</v>
      </c>
      <c r="E142" s="47">
        <f t="shared" si="246"/>
        <v>-7.6395690499510338E-2</v>
      </c>
      <c r="F142" s="47">
        <f t="shared" si="246"/>
        <v>1.0604453870625585E-2</v>
      </c>
      <c r="G142" s="47">
        <f t="shared" si="246"/>
        <v>-3.147953830010497E-2</v>
      </c>
      <c r="H142" s="47">
        <f t="shared" si="246"/>
        <v>0.19447453954496208</v>
      </c>
      <c r="I142" s="47">
        <f t="shared" si="246"/>
        <v>6.3945578231292544E-2</v>
      </c>
    </row>
    <row r="143" spans="1:9" x14ac:dyDescent="0.3">
      <c r="A143" s="45" t="s">
        <v>114</v>
      </c>
      <c r="B143" s="1"/>
      <c r="C143" s="1"/>
      <c r="D143" s="1"/>
      <c r="E143" s="1"/>
      <c r="F143" s="1">
        <f>Historicals!F126</f>
        <v>1658</v>
      </c>
      <c r="G143" s="1">
        <f>Historicals!G126</f>
        <v>1642</v>
      </c>
      <c r="H143" s="1">
        <f>Historicals!H126</f>
        <v>1986</v>
      </c>
      <c r="I143" s="1">
        <f>Historicals!I126</f>
        <v>2094</v>
      </c>
    </row>
    <row r="144" spans="1:9" x14ac:dyDescent="0.3">
      <c r="A144" s="44" t="s">
        <v>130</v>
      </c>
      <c r="B144" s="47"/>
      <c r="C144" s="47"/>
      <c r="D144" s="47"/>
      <c r="E144" s="47"/>
      <c r="F144" s="47" t="str">
        <f t="shared" ref="F144:I144" si="247">+IFERROR(F143/E143-1,"nm")</f>
        <v>nm</v>
      </c>
      <c r="G144" s="47">
        <f t="shared" si="247"/>
        <v>-9.6501809408926498E-3</v>
      </c>
      <c r="H144" s="47">
        <f t="shared" si="247"/>
        <v>0.2095006090133984</v>
      </c>
      <c r="I144" s="47">
        <f t="shared" si="247"/>
        <v>5.4380664652567967E-2</v>
      </c>
    </row>
    <row r="145" spans="1:9" x14ac:dyDescent="0.3">
      <c r="A145" s="44" t="s">
        <v>138</v>
      </c>
      <c r="B145" s="53"/>
      <c r="C145" s="53"/>
      <c r="D145" s="53"/>
      <c r="E145" s="53"/>
      <c r="F145" s="53">
        <f>Historicals!F198</f>
        <v>0.05</v>
      </c>
      <c r="G145" s="53">
        <f>Historicals!G198</f>
        <v>0.01</v>
      </c>
      <c r="H145" s="53">
        <f>Historicals!H198</f>
        <v>0.17</v>
      </c>
      <c r="I145" s="53">
        <f>Historicals!I198</f>
        <v>0.06</v>
      </c>
    </row>
    <row r="146" spans="1:9" x14ac:dyDescent="0.3">
      <c r="A146" s="44" t="s">
        <v>139</v>
      </c>
      <c r="B146" s="47"/>
      <c r="C146" s="47"/>
      <c r="D146" s="47"/>
      <c r="E146" s="47"/>
      <c r="F146" s="47" t="str">
        <f t="shared" ref="F146:I146" si="248">+IFERROR(F144-F145,"nm")</f>
        <v>nm</v>
      </c>
      <c r="G146" s="47">
        <f t="shared" si="248"/>
        <v>-1.9650180940892652E-2</v>
      </c>
      <c r="H146" s="47">
        <f t="shared" si="248"/>
        <v>3.9500609013398386E-2</v>
      </c>
      <c r="I146" s="47">
        <f t="shared" si="248"/>
        <v>-5.6193353474320307E-3</v>
      </c>
    </row>
    <row r="147" spans="1:9" x14ac:dyDescent="0.3">
      <c r="A147" s="45" t="s">
        <v>115</v>
      </c>
      <c r="B147" s="1"/>
      <c r="C147" s="1"/>
      <c r="D147" s="1"/>
      <c r="E147" s="1"/>
      <c r="F147" s="1">
        <f>Historicals!F127</f>
        <v>118</v>
      </c>
      <c r="G147" s="1">
        <f>Historicals!G127</f>
        <v>89</v>
      </c>
      <c r="H147" s="1">
        <f>Historicals!H127</f>
        <v>104</v>
      </c>
      <c r="I147" s="1">
        <f>Historicals!I127</f>
        <v>103</v>
      </c>
    </row>
    <row r="148" spans="1:9" x14ac:dyDescent="0.3">
      <c r="A148" s="44" t="s">
        <v>130</v>
      </c>
      <c r="B148" s="47"/>
      <c r="C148" s="47"/>
      <c r="D148" s="47"/>
      <c r="E148" s="47"/>
      <c r="F148" s="47" t="str">
        <f t="shared" ref="F148:I148" si="249">+IFERROR(F147/E147-1,"nm")</f>
        <v>nm</v>
      </c>
      <c r="G148" s="47">
        <f t="shared" si="249"/>
        <v>-0.24576271186440679</v>
      </c>
      <c r="H148" s="47">
        <f t="shared" si="249"/>
        <v>0.1685393258426966</v>
      </c>
      <c r="I148" s="47">
        <f t="shared" si="249"/>
        <v>-9.6153846153845812E-3</v>
      </c>
    </row>
    <row r="149" spans="1:9" x14ac:dyDescent="0.3">
      <c r="A149" s="44" t="s">
        <v>138</v>
      </c>
      <c r="B149" s="53"/>
      <c r="C149" s="53"/>
      <c r="D149" s="53"/>
      <c r="E149" s="53"/>
      <c r="F149" s="53">
        <f>Historicals!F199</f>
        <v>-0.17</v>
      </c>
      <c r="G149" s="53">
        <f>Historicals!G199</f>
        <v>-0.22</v>
      </c>
      <c r="H149" s="53">
        <f>Historicals!H199</f>
        <v>0.13</v>
      </c>
      <c r="I149" s="53">
        <f>Historicals!I199</f>
        <v>-0.03</v>
      </c>
    </row>
    <row r="150" spans="1:9" x14ac:dyDescent="0.3">
      <c r="A150" s="44" t="s">
        <v>139</v>
      </c>
      <c r="B150" s="47"/>
      <c r="C150" s="47"/>
      <c r="D150" s="47"/>
      <c r="E150" s="47"/>
      <c r="F150" s="47" t="str">
        <f t="shared" ref="F150:I150" si="250">+IFERROR(F148-F149,"nm")</f>
        <v>nm</v>
      </c>
      <c r="G150" s="47">
        <f t="shared" si="250"/>
        <v>-2.576271186440679E-2</v>
      </c>
      <c r="H150" s="47">
        <f t="shared" si="250"/>
        <v>3.8539325842696592E-2</v>
      </c>
      <c r="I150" s="47">
        <f t="shared" si="250"/>
        <v>2.0384615384615418E-2</v>
      </c>
    </row>
    <row r="151" spans="1:9" x14ac:dyDescent="0.3">
      <c r="A151" s="45" t="s">
        <v>116</v>
      </c>
      <c r="B151" s="1"/>
      <c r="C151" s="1"/>
      <c r="D151" s="1"/>
      <c r="E151" s="1"/>
      <c r="F151" s="1">
        <f>Historicals!F128</f>
        <v>24</v>
      </c>
      <c r="G151" s="1">
        <f>Historicals!G128</f>
        <v>25</v>
      </c>
      <c r="H151" s="1">
        <f>Historicals!H128</f>
        <v>29</v>
      </c>
      <c r="I151" s="1">
        <f>Historicals!I128</f>
        <v>26</v>
      </c>
    </row>
    <row r="152" spans="1:9" x14ac:dyDescent="0.3">
      <c r="A152" s="44" t="s">
        <v>130</v>
      </c>
      <c r="B152" s="47"/>
      <c r="C152" s="47"/>
      <c r="D152" s="47"/>
      <c r="E152" s="47"/>
      <c r="F152" s="47" t="str">
        <f t="shared" ref="F152:I152" si="251">+IFERROR(F151/E151-1,"nm")</f>
        <v>nm</v>
      </c>
      <c r="G152" s="47">
        <f t="shared" si="251"/>
        <v>4.1666666666666741E-2</v>
      </c>
      <c r="H152" s="47">
        <f t="shared" si="251"/>
        <v>0.15999999999999992</v>
      </c>
      <c r="I152" s="47">
        <f t="shared" si="251"/>
        <v>-0.10344827586206895</v>
      </c>
    </row>
    <row r="153" spans="1:9" x14ac:dyDescent="0.3">
      <c r="A153" s="44" t="s">
        <v>138</v>
      </c>
      <c r="B153" s="53"/>
      <c r="C153" s="53"/>
      <c r="D153" s="53"/>
      <c r="E153" s="53"/>
      <c r="F153" s="53">
        <f>Historicals!F200</f>
        <v>-0.13</v>
      </c>
      <c r="G153" s="53">
        <f>Historicals!G200</f>
        <v>0.08</v>
      </c>
      <c r="H153" s="53">
        <f>Historicals!H200</f>
        <v>0.14000000000000001</v>
      </c>
      <c r="I153" s="53">
        <f>Historicals!I200</f>
        <v>-0.16</v>
      </c>
    </row>
    <row r="154" spans="1:9" x14ac:dyDescent="0.3">
      <c r="A154" s="44" t="s">
        <v>139</v>
      </c>
      <c r="B154" s="47"/>
      <c r="C154" s="47"/>
      <c r="D154" s="47"/>
      <c r="E154" s="47"/>
      <c r="F154" s="47" t="str">
        <f t="shared" ref="F154:I154" si="252">+IFERROR(F152-F153,"nm")</f>
        <v>nm</v>
      </c>
      <c r="G154" s="47">
        <f t="shared" si="252"/>
        <v>-3.8333333333333261E-2</v>
      </c>
      <c r="H154" s="47">
        <f t="shared" si="252"/>
        <v>1.9999999999999907E-2</v>
      </c>
      <c r="I154" s="47">
        <f t="shared" si="252"/>
        <v>5.6551724137931053E-2</v>
      </c>
    </row>
    <row r="155" spans="1:9" x14ac:dyDescent="0.3">
      <c r="A155" s="59" t="s">
        <v>131</v>
      </c>
      <c r="B155" s="1">
        <f>B158+B161</f>
        <v>535</v>
      </c>
      <c r="C155" s="1">
        <f t="shared" ref="C155:I155" si="253">C158+C161</f>
        <v>514</v>
      </c>
      <c r="D155" s="1">
        <f t="shared" si="253"/>
        <v>505</v>
      </c>
      <c r="E155" s="1">
        <f t="shared" si="253"/>
        <v>343</v>
      </c>
      <c r="F155" s="1">
        <f t="shared" si="253"/>
        <v>334</v>
      </c>
      <c r="G155" s="1">
        <f t="shared" si="253"/>
        <v>322</v>
      </c>
      <c r="H155" s="1">
        <f t="shared" si="253"/>
        <v>569</v>
      </c>
      <c r="I155" s="1">
        <f t="shared" si="253"/>
        <v>691</v>
      </c>
    </row>
    <row r="156" spans="1:9" x14ac:dyDescent="0.3">
      <c r="A156" s="60" t="s">
        <v>130</v>
      </c>
      <c r="B156" s="61" t="str">
        <f>+IFERROR(B155/A155-1,"nm")</f>
        <v>nm</v>
      </c>
      <c r="C156" s="61">
        <f t="shared" ref="C156:I156" si="254">+IFERROR(C155/B155-1,"nm")</f>
        <v>-3.9252336448598157E-2</v>
      </c>
      <c r="D156" s="61">
        <f t="shared" si="254"/>
        <v>-1.7509727626459193E-2</v>
      </c>
      <c r="E156" s="61">
        <f t="shared" si="254"/>
        <v>-0.32079207920792074</v>
      </c>
      <c r="F156" s="61">
        <f t="shared" si="254"/>
        <v>-2.6239067055393583E-2</v>
      </c>
      <c r="G156" s="61">
        <f t="shared" si="254"/>
        <v>-3.59281437125748E-2</v>
      </c>
      <c r="H156" s="61">
        <f t="shared" si="254"/>
        <v>0.76708074534161486</v>
      </c>
      <c r="I156" s="61">
        <f t="shared" si="254"/>
        <v>0.21441124780316345</v>
      </c>
    </row>
    <row r="157" spans="1:9" x14ac:dyDescent="0.3">
      <c r="A157" s="60" t="s">
        <v>132</v>
      </c>
      <c r="B157" s="47">
        <f>+IFERROR(B155/B$141,"nm")</f>
        <v>0.26992936427850656</v>
      </c>
      <c r="C157" s="47">
        <f t="shared" ref="C157:I157" si="255">+IFERROR(C155/C$141,"nm")</f>
        <v>0.26291560102301792</v>
      </c>
      <c r="D157" s="47">
        <f t="shared" si="255"/>
        <v>0.24730656219392752</v>
      </c>
      <c r="E157" s="47">
        <f t="shared" si="255"/>
        <v>0.18186638388123011</v>
      </c>
      <c r="F157" s="47">
        <f t="shared" si="255"/>
        <v>0.17523609653725078</v>
      </c>
      <c r="G157" s="47">
        <f t="shared" si="255"/>
        <v>0.17443120260021669</v>
      </c>
      <c r="H157" s="47">
        <f t="shared" si="255"/>
        <v>0.25804988662131517</v>
      </c>
      <c r="I157" s="47">
        <f t="shared" si="255"/>
        <v>0.29454390451832907</v>
      </c>
    </row>
    <row r="158" spans="1:9" x14ac:dyDescent="0.3">
      <c r="A158" s="59" t="s">
        <v>133</v>
      </c>
      <c r="B158" s="1">
        <f>Historicals!B173</f>
        <v>18</v>
      </c>
      <c r="C158" s="1">
        <f>Historicals!C173</f>
        <v>27</v>
      </c>
      <c r="D158" s="1">
        <f>Historicals!D173</f>
        <v>28</v>
      </c>
      <c r="E158" s="1">
        <f>Historicals!E173</f>
        <v>33</v>
      </c>
      <c r="F158" s="1">
        <f>Historicals!F173</f>
        <v>31</v>
      </c>
      <c r="G158" s="1">
        <f>Historicals!G173</f>
        <v>25</v>
      </c>
      <c r="H158" s="1">
        <f>Historicals!H173</f>
        <v>26</v>
      </c>
      <c r="I158" s="1">
        <f>Historicals!I173</f>
        <v>22</v>
      </c>
    </row>
    <row r="159" spans="1:9" x14ac:dyDescent="0.3">
      <c r="A159" s="60" t="s">
        <v>130</v>
      </c>
      <c r="B159" s="61" t="str">
        <f>+IFERROR(B158/A158-1,"nm")</f>
        <v>nm</v>
      </c>
      <c r="C159" s="61">
        <f t="shared" ref="C159:I159" si="256">+IFERROR(C158/B158-1,"nm")</f>
        <v>0.5</v>
      </c>
      <c r="D159" s="61">
        <f t="shared" si="256"/>
        <v>3.7037037037036979E-2</v>
      </c>
      <c r="E159" s="61">
        <f t="shared" si="256"/>
        <v>0.1785714285714286</v>
      </c>
      <c r="F159" s="61">
        <f t="shared" si="256"/>
        <v>-6.0606060606060552E-2</v>
      </c>
      <c r="G159" s="61">
        <f t="shared" si="256"/>
        <v>-0.19354838709677424</v>
      </c>
      <c r="H159" s="61">
        <f t="shared" si="256"/>
        <v>4.0000000000000036E-2</v>
      </c>
      <c r="I159" s="61">
        <f t="shared" si="256"/>
        <v>-0.15384615384615385</v>
      </c>
    </row>
    <row r="160" spans="1:9" x14ac:dyDescent="0.3">
      <c r="A160" s="60" t="s">
        <v>134</v>
      </c>
      <c r="B160" s="47">
        <f>+IFERROR(B158/B$141,"nm")</f>
        <v>9.0817356205852677E-3</v>
      </c>
      <c r="C160" s="47">
        <f t="shared" ref="C160:I160" si="257">+IFERROR(C158/C$141,"nm")</f>
        <v>1.3810741687979539E-2</v>
      </c>
      <c r="D160" s="47">
        <f t="shared" si="257"/>
        <v>1.3712047012732615E-2</v>
      </c>
      <c r="E160" s="47">
        <f t="shared" si="257"/>
        <v>1.7497348886532343E-2</v>
      </c>
      <c r="F160" s="47">
        <f t="shared" si="257"/>
        <v>1.6264428121720881E-2</v>
      </c>
      <c r="G160" s="47">
        <f t="shared" si="257"/>
        <v>1.3542795232936078E-2</v>
      </c>
      <c r="H160" s="47">
        <f t="shared" si="257"/>
        <v>1.1791383219954649E-2</v>
      </c>
      <c r="I160" s="47">
        <f t="shared" si="257"/>
        <v>9.3776641091219103E-3</v>
      </c>
    </row>
    <row r="161" spans="1:9" x14ac:dyDescent="0.3">
      <c r="A161" s="59" t="s">
        <v>135</v>
      </c>
      <c r="B161" s="1">
        <f>Historicals!B140</f>
        <v>517</v>
      </c>
      <c r="C161" s="1">
        <f>Historicals!C140</f>
        <v>487</v>
      </c>
      <c r="D161" s="1">
        <f>Historicals!D140</f>
        <v>477</v>
      </c>
      <c r="E161" s="1">
        <f>Historicals!E140</f>
        <v>310</v>
      </c>
      <c r="F161" s="1">
        <f>Historicals!F140</f>
        <v>303</v>
      </c>
      <c r="G161" s="1">
        <f>Historicals!G140</f>
        <v>297</v>
      </c>
      <c r="H161" s="1">
        <f>Historicals!H140</f>
        <v>543</v>
      </c>
      <c r="I161" s="1">
        <f>Historicals!I140</f>
        <v>669</v>
      </c>
    </row>
    <row r="162" spans="1:9" x14ac:dyDescent="0.3">
      <c r="A162" s="60" t="s">
        <v>130</v>
      </c>
      <c r="B162" s="61" t="str">
        <f>+IFERROR(B161/A161-1,"nm")</f>
        <v>nm</v>
      </c>
      <c r="C162" s="61">
        <f t="shared" ref="C162:I162" si="258">+IFERROR(C161/B161-1,"nm")</f>
        <v>-5.8027079303675011E-2</v>
      </c>
      <c r="D162" s="61">
        <f t="shared" si="258"/>
        <v>-2.0533880903490731E-2</v>
      </c>
      <c r="E162" s="61">
        <f t="shared" si="258"/>
        <v>-0.35010482180293501</v>
      </c>
      <c r="F162" s="61">
        <f t="shared" si="258"/>
        <v>-2.2580645161290325E-2</v>
      </c>
      <c r="G162" s="61">
        <f t="shared" si="258"/>
        <v>-1.980198019801982E-2</v>
      </c>
      <c r="H162" s="61">
        <f t="shared" si="258"/>
        <v>0.82828282828282829</v>
      </c>
      <c r="I162" s="61">
        <f t="shared" si="258"/>
        <v>0.2320441988950277</v>
      </c>
    </row>
    <row r="163" spans="1:9" x14ac:dyDescent="0.3">
      <c r="A163" s="60" t="s">
        <v>132</v>
      </c>
      <c r="B163" s="47">
        <f>+IFERROR(B161/B$141,"nm")</f>
        <v>0.26084762865792127</v>
      </c>
      <c r="C163" s="47">
        <f t="shared" ref="C163:I163" si="259">+IFERROR(C161/C$141,"nm")</f>
        <v>0.24910485933503837</v>
      </c>
      <c r="D163" s="47">
        <f t="shared" si="259"/>
        <v>0.23359451518119489</v>
      </c>
      <c r="E163" s="47">
        <f t="shared" si="259"/>
        <v>0.16436903499469777</v>
      </c>
      <c r="F163" s="47">
        <f t="shared" si="259"/>
        <v>0.1589716684155299</v>
      </c>
      <c r="G163" s="47">
        <f t="shared" si="259"/>
        <v>0.16088840736728061</v>
      </c>
      <c r="H163" s="47">
        <f t="shared" si="259"/>
        <v>0.24625850340136055</v>
      </c>
      <c r="I163" s="47">
        <f t="shared" si="259"/>
        <v>0.28516624040920718</v>
      </c>
    </row>
    <row r="164" spans="1:9" x14ac:dyDescent="0.3">
      <c r="A164" s="9" t="s">
        <v>136</v>
      </c>
      <c r="B164" s="1">
        <f>Historicals!B162</f>
        <v>69</v>
      </c>
      <c r="C164" s="1">
        <f>Historicals!C162</f>
        <v>39</v>
      </c>
      <c r="D164" s="1">
        <f>Historicals!D162</f>
        <v>30</v>
      </c>
      <c r="E164" s="1">
        <f>Historicals!E162</f>
        <v>22</v>
      </c>
      <c r="F164" s="1">
        <f>Historicals!F162</f>
        <v>18</v>
      </c>
      <c r="G164" s="1">
        <f>Historicals!G162</f>
        <v>12</v>
      </c>
      <c r="H164" s="1">
        <f>Historicals!H162</f>
        <v>7</v>
      </c>
      <c r="I164" s="1">
        <f>Historicals!I162</f>
        <v>9</v>
      </c>
    </row>
    <row r="165" spans="1:9" x14ac:dyDescent="0.3">
      <c r="A165" s="46" t="s">
        <v>130</v>
      </c>
      <c r="B165" s="47" t="str">
        <f>+IFERROR(B164/A164-1,"nm")</f>
        <v>nm</v>
      </c>
      <c r="C165" s="47">
        <f t="shared" ref="C165:I165" si="260">+IFERROR(C164/B164-1,"nm")</f>
        <v>-0.43478260869565222</v>
      </c>
      <c r="D165" s="47">
        <f t="shared" si="260"/>
        <v>-0.23076923076923073</v>
      </c>
      <c r="E165" s="47">
        <f t="shared" si="260"/>
        <v>-0.26666666666666672</v>
      </c>
      <c r="F165" s="47">
        <f t="shared" si="260"/>
        <v>-0.18181818181818177</v>
      </c>
      <c r="G165" s="47">
        <f t="shared" si="260"/>
        <v>-0.33333333333333337</v>
      </c>
      <c r="H165" s="47">
        <f t="shared" si="260"/>
        <v>-0.41666666666666663</v>
      </c>
      <c r="I165" s="47">
        <f t="shared" si="260"/>
        <v>0.28571428571428581</v>
      </c>
    </row>
    <row r="166" spans="1:9" x14ac:dyDescent="0.3">
      <c r="A166" s="46" t="s">
        <v>134</v>
      </c>
      <c r="B166" s="47">
        <f>+IFERROR(B164/B$141,"nm")</f>
        <v>3.481331987891019E-2</v>
      </c>
      <c r="C166" s="47">
        <f t="shared" ref="C166:I166" si="261">+IFERROR(C164/C$141,"nm")</f>
        <v>1.9948849104859334E-2</v>
      </c>
      <c r="D166" s="47">
        <f t="shared" si="261"/>
        <v>1.4691478942213516E-2</v>
      </c>
      <c r="E166" s="47">
        <f t="shared" si="261"/>
        <v>1.166489925768823E-2</v>
      </c>
      <c r="F166" s="47">
        <f t="shared" si="261"/>
        <v>9.4438614900314802E-3</v>
      </c>
      <c r="G166" s="47">
        <f t="shared" si="261"/>
        <v>6.5005417118093175E-3</v>
      </c>
      <c r="H166" s="47">
        <f t="shared" si="261"/>
        <v>3.1746031746031746E-3</v>
      </c>
      <c r="I166" s="47">
        <f t="shared" si="261"/>
        <v>3.8363171355498722E-3</v>
      </c>
    </row>
    <row r="167" spans="1:9" x14ac:dyDescent="0.3">
      <c r="A167" s="43" t="str">
        <f>+Historicals!A174</f>
        <v>Corporate</v>
      </c>
      <c r="B167" s="43"/>
      <c r="C167" s="43"/>
      <c r="D167" s="43"/>
      <c r="E167" s="43"/>
      <c r="F167" s="43"/>
      <c r="G167" s="43"/>
      <c r="H167" s="43"/>
      <c r="I167" s="43"/>
    </row>
    <row r="168" spans="1:9" x14ac:dyDescent="0.3">
      <c r="A168" s="9" t="s">
        <v>137</v>
      </c>
      <c r="B168" s="48">
        <f>Historicals!B130</f>
        <v>-82</v>
      </c>
      <c r="C168" s="48">
        <f>Historicals!C130</f>
        <v>-86</v>
      </c>
      <c r="D168" s="48">
        <f>Historicals!D130</f>
        <v>75</v>
      </c>
      <c r="E168" s="48">
        <f>Historicals!E130</f>
        <v>26</v>
      </c>
      <c r="F168" s="48">
        <f>Historicals!F130</f>
        <v>-7</v>
      </c>
      <c r="G168" s="48">
        <f>Historicals!G130</f>
        <v>-11</v>
      </c>
      <c r="H168" s="48">
        <f>Historicals!H130</f>
        <v>40</v>
      </c>
      <c r="I168" s="48">
        <f>Historicals!I130</f>
        <v>-72</v>
      </c>
    </row>
    <row r="169" spans="1:9" x14ac:dyDescent="0.3">
      <c r="A169" s="44" t="s">
        <v>130</v>
      </c>
      <c r="B169" s="47" t="str">
        <f>+IFERROR(B168/A168-1,"nm")</f>
        <v>nm</v>
      </c>
      <c r="C169" s="47">
        <f t="shared" ref="C169" si="262">+IFERROR(C168/B168-1,"nm")</f>
        <v>4.8780487804878092E-2</v>
      </c>
      <c r="D169" s="47">
        <f t="shared" ref="D169" si="263">+IFERROR(D168/C168-1,"nm")</f>
        <v>-1.8720930232558139</v>
      </c>
      <c r="E169" s="47">
        <f t="shared" ref="E169" si="264">+IFERROR(E168/D168-1,"nm")</f>
        <v>-0.65333333333333332</v>
      </c>
      <c r="F169" s="47">
        <f t="shared" ref="F169" si="265">+IFERROR(F168/E168-1,"nm")</f>
        <v>-1.2692307692307692</v>
      </c>
      <c r="G169" s="47">
        <f t="shared" ref="G169" si="266">+IFERROR(G168/F168-1,"nm")</f>
        <v>0.5714285714285714</v>
      </c>
      <c r="H169" s="47">
        <f t="shared" ref="H169" si="267">+IFERROR(H168/G168-1,"nm")</f>
        <v>-4.6363636363636367</v>
      </c>
      <c r="I169" s="47">
        <f t="shared" ref="I169" si="268">+IFERROR(I168/H168-1,"nm")</f>
        <v>-2.8</v>
      </c>
    </row>
    <row r="170" spans="1:9" s="56" customFormat="1" x14ac:dyDescent="0.3">
      <c r="A170" s="54" t="s">
        <v>131</v>
      </c>
      <c r="B170" s="55">
        <f>B173+B176</f>
        <v>-1022</v>
      </c>
      <c r="C170" s="55">
        <f t="shared" ref="C170:I170" si="269">C173+C176</f>
        <v>-1089</v>
      </c>
      <c r="D170" s="55">
        <f t="shared" si="269"/>
        <v>-633</v>
      </c>
      <c r="E170" s="55">
        <f t="shared" si="269"/>
        <v>-1346</v>
      </c>
      <c r="F170" s="55">
        <f t="shared" si="269"/>
        <v>-1694</v>
      </c>
      <c r="G170" s="55">
        <f t="shared" si="269"/>
        <v>-1855</v>
      </c>
      <c r="H170" s="55">
        <f t="shared" si="269"/>
        <v>-2120</v>
      </c>
      <c r="I170" s="55">
        <f t="shared" si="269"/>
        <v>-2085</v>
      </c>
    </row>
    <row r="171" spans="1:9" s="56" customFormat="1" x14ac:dyDescent="0.3">
      <c r="A171" s="57" t="s">
        <v>130</v>
      </c>
      <c r="B171" s="58" t="str">
        <f>+IFERROR(B170/A170-1,"nm")</f>
        <v>nm</v>
      </c>
      <c r="C171" s="58">
        <f t="shared" ref="C171" si="270">+IFERROR(C170/B170-1,"nm")</f>
        <v>6.5557729941291498E-2</v>
      </c>
      <c r="D171" s="58">
        <f t="shared" ref="D171" si="271">+IFERROR(D170/C170-1,"nm")</f>
        <v>-0.41873278236914602</v>
      </c>
      <c r="E171" s="58">
        <f t="shared" ref="E171" si="272">+IFERROR(E170/D170-1,"nm")</f>
        <v>1.126382306477093</v>
      </c>
      <c r="F171" s="58">
        <f t="shared" ref="F171" si="273">+IFERROR(F170/E170-1,"nm")</f>
        <v>0.25854383358098065</v>
      </c>
      <c r="G171" s="58">
        <f t="shared" ref="G171" si="274">+IFERROR(G170/F170-1,"nm")</f>
        <v>9.5041322314049603E-2</v>
      </c>
      <c r="H171" s="58">
        <f t="shared" ref="H171" si="275">+IFERROR(H170/G170-1,"nm")</f>
        <v>0.14285714285714279</v>
      </c>
      <c r="I171" s="58">
        <f t="shared" ref="I171" si="276">+IFERROR(I170/H170-1,"nm")</f>
        <v>-1.650943396226412E-2</v>
      </c>
    </row>
    <row r="172" spans="1:9" s="56" customFormat="1" x14ac:dyDescent="0.3">
      <c r="A172" s="57" t="s">
        <v>132</v>
      </c>
      <c r="B172" s="58">
        <f>+IFERROR(B170/B$168,"nm")</f>
        <v>12.463414634146341</v>
      </c>
      <c r="C172" s="58">
        <f t="shared" ref="C172:I172" si="277">+IFERROR(C170/C$141,"nm")</f>
        <v>-0.5570332480818414</v>
      </c>
      <c r="D172" s="58">
        <f t="shared" si="277"/>
        <v>-0.30999020568070518</v>
      </c>
      <c r="E172" s="58">
        <f t="shared" si="277"/>
        <v>-0.71367974549310709</v>
      </c>
      <c r="F172" s="58">
        <f t="shared" si="277"/>
        <v>-0.88877229800629587</v>
      </c>
      <c r="G172" s="58">
        <f t="shared" si="277"/>
        <v>-1.004875406283857</v>
      </c>
      <c r="H172" s="58">
        <f t="shared" si="277"/>
        <v>-0.96145124716553287</v>
      </c>
      <c r="I172" s="58">
        <f t="shared" si="277"/>
        <v>-0.88874680306905374</v>
      </c>
    </row>
    <row r="173" spans="1:9" x14ac:dyDescent="0.3">
      <c r="A173" s="59" t="s">
        <v>133</v>
      </c>
      <c r="B173" s="1">
        <f>Historicals!B174</f>
        <v>75</v>
      </c>
      <c r="C173" s="1">
        <f>Historicals!C174</f>
        <v>84</v>
      </c>
      <c r="D173" s="1">
        <f>Historicals!D174</f>
        <v>91</v>
      </c>
      <c r="E173" s="1">
        <f>Historicals!E174</f>
        <v>110</v>
      </c>
      <c r="F173" s="1">
        <f>Historicals!F174</f>
        <v>116</v>
      </c>
      <c r="G173" s="1">
        <f>Historicals!G174</f>
        <v>112</v>
      </c>
      <c r="H173" s="1">
        <f>Historicals!H174</f>
        <v>141</v>
      </c>
      <c r="I173" s="1">
        <f>Historicals!I174</f>
        <v>134</v>
      </c>
    </row>
    <row r="174" spans="1:9" x14ac:dyDescent="0.3">
      <c r="A174" s="60" t="s">
        <v>130</v>
      </c>
      <c r="B174" s="61" t="str">
        <f>+IFERROR(B173/A173-1,"nm")</f>
        <v>nm</v>
      </c>
      <c r="C174" s="61">
        <f t="shared" ref="C174" si="278">+IFERROR(C173/B173-1,"nm")</f>
        <v>0.12000000000000011</v>
      </c>
      <c r="D174" s="61">
        <f t="shared" ref="D174" si="279">+IFERROR(D173/C173-1,"nm")</f>
        <v>8.3333333333333259E-2</v>
      </c>
      <c r="E174" s="61">
        <f t="shared" ref="E174" si="280">+IFERROR(E173/D173-1,"nm")</f>
        <v>0.20879120879120872</v>
      </c>
      <c r="F174" s="61">
        <f t="shared" ref="F174" si="281">+IFERROR(F173/E173-1,"nm")</f>
        <v>5.4545454545454453E-2</v>
      </c>
      <c r="G174" s="61">
        <f t="shared" ref="G174" si="282">+IFERROR(G173/F173-1,"nm")</f>
        <v>-3.4482758620689613E-2</v>
      </c>
      <c r="H174" s="61">
        <f t="shared" ref="H174" si="283">+IFERROR(H173/G173-1,"nm")</f>
        <v>0.2589285714285714</v>
      </c>
      <c r="I174" s="61">
        <f t="shared" ref="I174" si="284">+IFERROR(I173/H173-1,"nm")</f>
        <v>-4.9645390070921946E-2</v>
      </c>
    </row>
    <row r="175" spans="1:9" x14ac:dyDescent="0.3">
      <c r="A175" s="60" t="s">
        <v>134</v>
      </c>
      <c r="B175" s="47">
        <f>+IFERROR(B173/B$168,"nm")</f>
        <v>-0.91463414634146345</v>
      </c>
      <c r="C175" s="47">
        <f t="shared" ref="C175:I175" si="285">+IFERROR(C173/C$141,"nm")</f>
        <v>4.2966751918158567E-2</v>
      </c>
      <c r="D175" s="47">
        <f t="shared" si="285"/>
        <v>4.4564152791380998E-2</v>
      </c>
      <c r="E175" s="47">
        <f t="shared" si="285"/>
        <v>5.8324496288441142E-2</v>
      </c>
      <c r="F175" s="47">
        <f t="shared" si="285"/>
        <v>6.0860440713536204E-2</v>
      </c>
      <c r="G175" s="47">
        <f t="shared" si="285"/>
        <v>6.0671722643553631E-2</v>
      </c>
      <c r="H175" s="47">
        <f t="shared" si="285"/>
        <v>6.3945578231292516E-2</v>
      </c>
      <c r="I175" s="47">
        <f t="shared" si="285"/>
        <v>5.7118499573742543E-2</v>
      </c>
    </row>
    <row r="176" spans="1:9" s="64" customFormat="1" x14ac:dyDescent="0.3">
      <c r="A176" s="62" t="s">
        <v>135</v>
      </c>
      <c r="B176" s="63">
        <f>Historicals!B141</f>
        <v>-1097</v>
      </c>
      <c r="C176" s="63">
        <f>Historicals!C141</f>
        <v>-1173</v>
      </c>
      <c r="D176" s="63">
        <f>Historicals!D141</f>
        <v>-724</v>
      </c>
      <c r="E176" s="63">
        <f>Historicals!E141</f>
        <v>-1456</v>
      </c>
      <c r="F176" s="63">
        <f>Historicals!F141</f>
        <v>-1810</v>
      </c>
      <c r="G176" s="63">
        <f>Historicals!G141</f>
        <v>-1967</v>
      </c>
      <c r="H176" s="63">
        <f>Historicals!H141</f>
        <v>-2261</v>
      </c>
      <c r="I176" s="63">
        <f>Historicals!I141</f>
        <v>-2219</v>
      </c>
    </row>
    <row r="177" spans="1:9" s="64" customFormat="1" x14ac:dyDescent="0.3">
      <c r="A177" s="65" t="s">
        <v>130</v>
      </c>
      <c r="B177" s="66" t="str">
        <f>+IFERROR(B176/A176-1,"nm")</f>
        <v>nm</v>
      </c>
      <c r="C177" s="66">
        <f t="shared" ref="C177" si="286">+IFERROR(C176/B176-1,"nm")</f>
        <v>6.9279854147675568E-2</v>
      </c>
      <c r="D177" s="66">
        <f t="shared" ref="D177" si="287">+IFERROR(D176/C176-1,"nm")</f>
        <v>-0.38277919863597609</v>
      </c>
      <c r="E177" s="66">
        <f t="shared" ref="E177" si="288">+IFERROR(E176/D176-1,"nm")</f>
        <v>1.0110497237569063</v>
      </c>
      <c r="F177" s="66">
        <f t="shared" ref="F177" si="289">+IFERROR(F176/E176-1,"nm")</f>
        <v>0.24313186813186816</v>
      </c>
      <c r="G177" s="66">
        <f t="shared" ref="G177" si="290">+IFERROR(G176/F176-1,"nm")</f>
        <v>8.6740331491712785E-2</v>
      </c>
      <c r="H177" s="66">
        <f t="shared" ref="H177" si="291">+IFERROR(H176/G176-1,"nm")</f>
        <v>0.14946619217081847</v>
      </c>
      <c r="I177" s="66">
        <f t="shared" ref="I177" si="292">+IFERROR(I176/H176-1,"nm")</f>
        <v>-1.8575851393188847E-2</v>
      </c>
    </row>
    <row r="178" spans="1:9" s="64" customFormat="1" x14ac:dyDescent="0.3">
      <c r="A178" s="65" t="s">
        <v>132</v>
      </c>
      <c r="B178" s="66">
        <f>+IFERROR(B176/B$168,"nm")</f>
        <v>13.378048780487806</v>
      </c>
      <c r="C178" s="66">
        <f t="shared" ref="C178:I178" si="293">+IFERROR(C176/C$141,"nm")</f>
        <v>-0.6</v>
      </c>
      <c r="D178" s="66">
        <f t="shared" si="293"/>
        <v>-0.35455435847208622</v>
      </c>
      <c r="E178" s="66">
        <f t="shared" si="293"/>
        <v>-0.77200424178154825</v>
      </c>
      <c r="F178" s="66">
        <f t="shared" si="293"/>
        <v>-0.94963273871983211</v>
      </c>
      <c r="G178" s="66">
        <f t="shared" si="293"/>
        <v>-1.0655471289274105</v>
      </c>
      <c r="H178" s="66">
        <f t="shared" si="293"/>
        <v>-1.0253968253968253</v>
      </c>
      <c r="I178" s="66">
        <f t="shared" si="293"/>
        <v>-0.94586530264279622</v>
      </c>
    </row>
    <row r="179" spans="1:9" x14ac:dyDescent="0.3">
      <c r="A179" s="9" t="s">
        <v>136</v>
      </c>
      <c r="B179" s="1">
        <f>Historicals!B163</f>
        <v>104</v>
      </c>
      <c r="C179" s="1">
        <f>Historicals!C163</f>
        <v>264</v>
      </c>
      <c r="D179" s="1">
        <f>Historicals!D163</f>
        <v>291</v>
      </c>
      <c r="E179" s="1">
        <f>Historicals!E163</f>
        <v>159</v>
      </c>
      <c r="F179" s="1">
        <f>Historicals!F163</f>
        <v>377</v>
      </c>
      <c r="G179" s="1">
        <f>Historicals!G163</f>
        <v>318</v>
      </c>
      <c r="H179" s="1">
        <f>Historicals!H163</f>
        <v>11</v>
      </c>
      <c r="I179" s="1">
        <f>Historicals!I163</f>
        <v>50</v>
      </c>
    </row>
    <row r="180" spans="1:9" x14ac:dyDescent="0.3">
      <c r="A180" s="46" t="s">
        <v>130</v>
      </c>
      <c r="B180" s="47" t="str">
        <f>+IFERROR(B179/A179-1,"nm")</f>
        <v>nm</v>
      </c>
      <c r="C180" s="47">
        <f t="shared" ref="C180" si="294">+IFERROR(C179/B179-1,"nm")</f>
        <v>1.5384615384615383</v>
      </c>
      <c r="D180" s="47">
        <f t="shared" ref="D180" si="295">+IFERROR(D179/C179-1,"nm")</f>
        <v>0.10227272727272729</v>
      </c>
      <c r="E180" s="47">
        <f t="shared" ref="E180" si="296">+IFERROR(E179/D179-1,"nm")</f>
        <v>-0.45360824742268047</v>
      </c>
      <c r="F180" s="47">
        <f t="shared" ref="F180" si="297">+IFERROR(F179/E179-1,"nm")</f>
        <v>1.3710691823899372</v>
      </c>
      <c r="G180" s="47">
        <f t="shared" ref="G180" si="298">+IFERROR(G179/F179-1,"nm")</f>
        <v>-0.156498673740053</v>
      </c>
      <c r="H180" s="47">
        <f t="shared" ref="H180" si="299">+IFERROR(H179/G179-1,"nm")</f>
        <v>-0.96540880503144655</v>
      </c>
      <c r="I180" s="47">
        <f t="shared" ref="I180" si="300">+IFERROR(I179/H179-1,"nm")</f>
        <v>3.5454545454545459</v>
      </c>
    </row>
    <row r="181" spans="1:9" x14ac:dyDescent="0.3">
      <c r="A181" s="46" t="s">
        <v>134</v>
      </c>
      <c r="B181" s="47">
        <f>+IFERROR(B179/B$168,"nm")</f>
        <v>-1.2682926829268293</v>
      </c>
      <c r="C181" s="47">
        <f t="shared" ref="C181:I181" si="301">+IFERROR(C179/C$141,"nm")</f>
        <v>0.13503836317135551</v>
      </c>
      <c r="D181" s="47">
        <f t="shared" si="301"/>
        <v>0.1425073457394711</v>
      </c>
      <c r="E181" s="47">
        <f t="shared" si="301"/>
        <v>8.4305408271474022E-2</v>
      </c>
      <c r="F181" s="47">
        <f t="shared" si="301"/>
        <v>0.19779643231899266</v>
      </c>
      <c r="G181" s="47">
        <f t="shared" si="301"/>
        <v>0.1722643553629469</v>
      </c>
      <c r="H181" s="47">
        <f t="shared" si="301"/>
        <v>4.9886621315192742E-3</v>
      </c>
      <c r="I181" s="47">
        <f t="shared" si="301"/>
        <v>2.1312872975277068E-2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2023-10-12T17:36:57Z</dcterms:modified>
</cp:coreProperties>
</file>