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em Zeido\OneDrive - University of Bath\Desktop\QuillCapital\Level 1\Task 9\"/>
    </mc:Choice>
  </mc:AlternateContent>
  <xr:revisionPtr revIDLastSave="0" documentId="13_ncr:1_{B06A62B1-3BA8-49DA-BC69-3833EA48FB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gmental forecast (2)" sheetId="4" r:id="rId1"/>
    <sheet name="Sheet1" sheetId="2" r:id="rId2"/>
    <sheet name="Historicals" sheetId="1" r:id="rId3"/>
    <sheet name="Segmental forecas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7" i="4" l="1"/>
  <c r="L167" i="4" s="1"/>
  <c r="M167" i="4" s="1"/>
  <c r="N167" i="4" s="1"/>
  <c r="K87" i="4"/>
  <c r="L87" i="4" s="1"/>
  <c r="M87" i="4" s="1"/>
  <c r="N87" i="4" s="1"/>
  <c r="K88" i="4"/>
  <c r="L88" i="4" s="1"/>
  <c r="M88" i="4" s="1"/>
  <c r="N88" i="4" s="1"/>
  <c r="K28" i="4"/>
  <c r="J28" i="4"/>
  <c r="K24" i="4"/>
  <c r="L24" i="4"/>
  <c r="M24" i="4"/>
  <c r="N24" i="4"/>
  <c r="J24" i="4"/>
  <c r="K200" i="4"/>
  <c r="L200" i="4"/>
  <c r="M200" i="4"/>
  <c r="N200" i="4"/>
  <c r="J213" i="4"/>
  <c r="K213" i="4"/>
  <c r="L213" i="4"/>
  <c r="M213" i="4"/>
  <c r="N213" i="4"/>
  <c r="K210" i="4"/>
  <c r="L210" i="4"/>
  <c r="M210" i="4"/>
  <c r="N210" i="4"/>
  <c r="K207" i="4"/>
  <c r="L207" i="4"/>
  <c r="M207" i="4"/>
  <c r="N207" i="4"/>
  <c r="K203" i="4"/>
  <c r="L203" i="4"/>
  <c r="M203" i="4"/>
  <c r="N203" i="4"/>
  <c r="J195" i="4"/>
  <c r="K195" i="4"/>
  <c r="L195" i="4"/>
  <c r="M195" i="4"/>
  <c r="N195" i="4"/>
  <c r="K192" i="4"/>
  <c r="L192" i="4"/>
  <c r="M192" i="4"/>
  <c r="N192" i="4"/>
  <c r="K189" i="4"/>
  <c r="L189" i="4"/>
  <c r="M189" i="4"/>
  <c r="N189" i="4"/>
  <c r="K185" i="4"/>
  <c r="L185" i="4"/>
  <c r="M185" i="4"/>
  <c r="N185" i="4"/>
  <c r="K182" i="4"/>
  <c r="L182" i="4"/>
  <c r="M182" i="4"/>
  <c r="N182" i="4"/>
  <c r="J160" i="4"/>
  <c r="K160" i="4"/>
  <c r="L160" i="4"/>
  <c r="M160" i="4"/>
  <c r="N160" i="4"/>
  <c r="K157" i="4"/>
  <c r="L157" i="4"/>
  <c r="M157" i="4"/>
  <c r="N157" i="4"/>
  <c r="K154" i="4"/>
  <c r="L154" i="4"/>
  <c r="M154" i="4"/>
  <c r="N154" i="4"/>
  <c r="K150" i="4"/>
  <c r="L150" i="4"/>
  <c r="M150" i="4"/>
  <c r="N150" i="4"/>
  <c r="K147" i="4"/>
  <c r="L147" i="4"/>
  <c r="M147" i="4"/>
  <c r="N147" i="4"/>
  <c r="C18" i="4"/>
  <c r="D18" i="4"/>
  <c r="E18" i="4"/>
  <c r="F18" i="4"/>
  <c r="G18" i="4"/>
  <c r="H18" i="4"/>
  <c r="I18" i="4"/>
  <c r="B18" i="4"/>
  <c r="K176" i="4"/>
  <c r="L176" i="4" s="1"/>
  <c r="M176" i="4" s="1"/>
  <c r="N176" i="4" s="1"/>
  <c r="K175" i="4"/>
  <c r="L175" i="4" s="1"/>
  <c r="J174" i="4"/>
  <c r="K172" i="4"/>
  <c r="L172" i="4" s="1"/>
  <c r="M172" i="4" s="1"/>
  <c r="N172" i="4" s="1"/>
  <c r="K171" i="4"/>
  <c r="L171" i="4" s="1"/>
  <c r="J170" i="4"/>
  <c r="K168" i="4"/>
  <c r="L168" i="4" s="1"/>
  <c r="M168" i="4" s="1"/>
  <c r="N168" i="4" s="1"/>
  <c r="J166" i="4"/>
  <c r="K127" i="4"/>
  <c r="L127" i="4" s="1"/>
  <c r="M127" i="4" s="1"/>
  <c r="N127" i="4" s="1"/>
  <c r="L126" i="4"/>
  <c r="M126" i="4" s="1"/>
  <c r="K126" i="4"/>
  <c r="K125" i="4" s="1"/>
  <c r="J125" i="4"/>
  <c r="N123" i="4"/>
  <c r="M123" i="4"/>
  <c r="L123" i="4"/>
  <c r="K123" i="4"/>
  <c r="K122" i="4"/>
  <c r="L122" i="4" s="1"/>
  <c r="K121" i="4"/>
  <c r="J121" i="4"/>
  <c r="K119" i="4"/>
  <c r="L119" i="4" s="1"/>
  <c r="M119" i="4" s="1"/>
  <c r="N119" i="4" s="1"/>
  <c r="L118" i="4"/>
  <c r="M118" i="4" s="1"/>
  <c r="K118" i="4"/>
  <c r="K117" i="4" s="1"/>
  <c r="J117" i="4"/>
  <c r="K96" i="4"/>
  <c r="L96" i="4" s="1"/>
  <c r="M96" i="4" s="1"/>
  <c r="N96" i="4" s="1"/>
  <c r="K95" i="4"/>
  <c r="L95" i="4" s="1"/>
  <c r="J94" i="4"/>
  <c r="L92" i="4"/>
  <c r="M92" i="4" s="1"/>
  <c r="N92" i="4" s="1"/>
  <c r="K92" i="4"/>
  <c r="K91" i="4"/>
  <c r="L91" i="4" s="1"/>
  <c r="K90" i="4"/>
  <c r="J90" i="4"/>
  <c r="L65" i="4"/>
  <c r="M65" i="4" s="1"/>
  <c r="N65" i="4" s="1"/>
  <c r="K65" i="4"/>
  <c r="K64" i="4"/>
  <c r="L64" i="4" s="1"/>
  <c r="J63" i="4"/>
  <c r="K61" i="4"/>
  <c r="K59" i="4" s="1"/>
  <c r="K60" i="4"/>
  <c r="L60" i="4" s="1"/>
  <c r="J59" i="4"/>
  <c r="L57" i="4"/>
  <c r="M57" i="4" s="1"/>
  <c r="K57" i="4"/>
  <c r="M56" i="4"/>
  <c r="N56" i="4" s="1"/>
  <c r="L56" i="4"/>
  <c r="L55" i="4" s="1"/>
  <c r="K56" i="4"/>
  <c r="K55" i="4" s="1"/>
  <c r="J55" i="4"/>
  <c r="L34" i="4"/>
  <c r="M34" i="4" s="1"/>
  <c r="N34" i="4" s="1"/>
  <c r="K34" i="4"/>
  <c r="K33" i="4"/>
  <c r="L33" i="4" s="1"/>
  <c r="J32" i="4"/>
  <c r="M30" i="4"/>
  <c r="N30" i="4" s="1"/>
  <c r="L30" i="4"/>
  <c r="K30" i="4"/>
  <c r="K29" i="4"/>
  <c r="L26" i="4"/>
  <c r="M26" i="4" s="1"/>
  <c r="N26" i="4" s="1"/>
  <c r="K26" i="4"/>
  <c r="L25" i="4"/>
  <c r="M25" i="4" s="1"/>
  <c r="K25" i="4"/>
  <c r="K1" i="4"/>
  <c r="L1" i="4" s="1"/>
  <c r="M1" i="4" s="1"/>
  <c r="N1" i="4" s="1"/>
  <c r="J1" i="4"/>
  <c r="G196" i="4"/>
  <c r="C195" i="4"/>
  <c r="D195" i="4"/>
  <c r="E195" i="4"/>
  <c r="F195" i="4"/>
  <c r="G195" i="4"/>
  <c r="H195" i="4"/>
  <c r="I195" i="4"/>
  <c r="B195" i="4"/>
  <c r="H214" i="4"/>
  <c r="C213" i="4"/>
  <c r="D213" i="4"/>
  <c r="E213" i="4"/>
  <c r="F213" i="4"/>
  <c r="G213" i="4"/>
  <c r="H213" i="4"/>
  <c r="I213" i="4"/>
  <c r="B213" i="4"/>
  <c r="C160" i="4"/>
  <c r="D160" i="4"/>
  <c r="E160" i="4"/>
  <c r="F160" i="4"/>
  <c r="G160" i="4"/>
  <c r="H160" i="4"/>
  <c r="I160" i="4"/>
  <c r="B160" i="4"/>
  <c r="C142" i="4"/>
  <c r="D142" i="4"/>
  <c r="E142" i="4"/>
  <c r="F142" i="4"/>
  <c r="G142" i="4"/>
  <c r="H142" i="4"/>
  <c r="I142" i="4"/>
  <c r="B143" i="4"/>
  <c r="B142" i="4"/>
  <c r="C111" i="4"/>
  <c r="D111" i="4"/>
  <c r="E111" i="4"/>
  <c r="F111" i="4"/>
  <c r="G111" i="4"/>
  <c r="H111" i="4"/>
  <c r="I111" i="4"/>
  <c r="B111" i="4"/>
  <c r="C80" i="4"/>
  <c r="D80" i="4"/>
  <c r="E80" i="4"/>
  <c r="F80" i="4"/>
  <c r="G80" i="4"/>
  <c r="H80" i="4"/>
  <c r="I80" i="4"/>
  <c r="B80" i="4"/>
  <c r="C49" i="4"/>
  <c r="D49" i="4"/>
  <c r="E49" i="4"/>
  <c r="F49" i="4"/>
  <c r="G49" i="4"/>
  <c r="H49" i="4"/>
  <c r="I49" i="4"/>
  <c r="B49" i="4"/>
  <c r="C17" i="4"/>
  <c r="D17" i="4"/>
  <c r="E17" i="4"/>
  <c r="F17" i="4"/>
  <c r="G17" i="4"/>
  <c r="H17" i="4"/>
  <c r="I17" i="4"/>
  <c r="B17" i="4"/>
  <c r="J210" i="4"/>
  <c r="B210" i="4"/>
  <c r="J207" i="4"/>
  <c r="B207" i="4"/>
  <c r="I205" i="4"/>
  <c r="J205" i="4" s="1"/>
  <c r="K205" i="4" s="1"/>
  <c r="L205" i="4" s="1"/>
  <c r="M205" i="4" s="1"/>
  <c r="N205" i="4" s="1"/>
  <c r="H205" i="4"/>
  <c r="G205" i="4"/>
  <c r="F205" i="4"/>
  <c r="E205" i="4"/>
  <c r="D205" i="4"/>
  <c r="C205" i="4"/>
  <c r="B203" i="4"/>
  <c r="I214" i="4"/>
  <c r="J214" i="4" s="1"/>
  <c r="K214" i="4" s="1"/>
  <c r="L214" i="4" s="1"/>
  <c r="M214" i="4" s="1"/>
  <c r="N214" i="4" s="1"/>
  <c r="G214" i="4"/>
  <c r="F214" i="4"/>
  <c r="E214" i="4"/>
  <c r="D214" i="4"/>
  <c r="C214" i="4"/>
  <c r="B214" i="4"/>
  <c r="J192" i="4"/>
  <c r="J189" i="4"/>
  <c r="J185" i="4"/>
  <c r="H187" i="4"/>
  <c r="G187" i="4"/>
  <c r="F187" i="4"/>
  <c r="E187" i="4"/>
  <c r="D187" i="4"/>
  <c r="C187" i="4"/>
  <c r="B187" i="4"/>
  <c r="B178" i="4"/>
  <c r="B174" i="4"/>
  <c r="B166" i="4"/>
  <c r="I196" i="4"/>
  <c r="J196" i="4" s="1"/>
  <c r="K196" i="4" s="1"/>
  <c r="L196" i="4" s="1"/>
  <c r="M196" i="4" s="1"/>
  <c r="N196" i="4" s="1"/>
  <c r="H196" i="4"/>
  <c r="F186" i="4"/>
  <c r="E196" i="4"/>
  <c r="D196" i="4"/>
  <c r="C196" i="4"/>
  <c r="B196" i="4"/>
  <c r="J157" i="4"/>
  <c r="J154" i="4"/>
  <c r="I152" i="4"/>
  <c r="J152" i="4" s="1"/>
  <c r="K152" i="4" s="1"/>
  <c r="L152" i="4" s="1"/>
  <c r="M152" i="4" s="1"/>
  <c r="N152" i="4" s="1"/>
  <c r="H152" i="4"/>
  <c r="G152" i="4"/>
  <c r="F152" i="4"/>
  <c r="E152" i="4"/>
  <c r="D152" i="4"/>
  <c r="C152" i="4"/>
  <c r="B152" i="4"/>
  <c r="I161" i="4"/>
  <c r="J161" i="4" s="1"/>
  <c r="K161" i="4" s="1"/>
  <c r="L161" i="4" s="1"/>
  <c r="M161" i="4" s="1"/>
  <c r="N161" i="4" s="1"/>
  <c r="H161" i="4"/>
  <c r="G161" i="4"/>
  <c r="F161" i="4"/>
  <c r="E161" i="4"/>
  <c r="D161" i="4"/>
  <c r="C161" i="4"/>
  <c r="B161" i="4"/>
  <c r="I134" i="4"/>
  <c r="J134" i="4" s="1"/>
  <c r="K134" i="4" s="1"/>
  <c r="L134" i="4" s="1"/>
  <c r="M134" i="4" s="1"/>
  <c r="N134" i="4" s="1"/>
  <c r="H134" i="4"/>
  <c r="G134" i="4"/>
  <c r="F134" i="4"/>
  <c r="E134" i="4"/>
  <c r="D134" i="4"/>
  <c r="C134" i="4"/>
  <c r="B132" i="4"/>
  <c r="J124" i="4"/>
  <c r="K124" i="4" s="1"/>
  <c r="B125" i="4"/>
  <c r="B121" i="4"/>
  <c r="J116" i="4"/>
  <c r="K116" i="4" s="1"/>
  <c r="B117" i="4"/>
  <c r="I143" i="4"/>
  <c r="J143" i="4" s="1"/>
  <c r="K143" i="4" s="1"/>
  <c r="L143" i="4" s="1"/>
  <c r="M143" i="4" s="1"/>
  <c r="N143" i="4" s="1"/>
  <c r="H143" i="4"/>
  <c r="G143" i="4"/>
  <c r="F140" i="4"/>
  <c r="E143" i="4"/>
  <c r="D143" i="4"/>
  <c r="C143" i="4"/>
  <c r="B115" i="4"/>
  <c r="B108" i="4"/>
  <c r="B105" i="4"/>
  <c r="I103" i="4"/>
  <c r="J103" i="4" s="1"/>
  <c r="K103" i="4" s="1"/>
  <c r="L103" i="4" s="1"/>
  <c r="M103" i="4" s="1"/>
  <c r="N103" i="4" s="1"/>
  <c r="H103" i="4"/>
  <c r="G103" i="4"/>
  <c r="F103" i="4"/>
  <c r="E103" i="4"/>
  <c r="D103" i="4"/>
  <c r="C103" i="4"/>
  <c r="B101" i="4"/>
  <c r="J93" i="4"/>
  <c r="B94" i="4"/>
  <c r="B90" i="4"/>
  <c r="B86" i="4"/>
  <c r="I109" i="4"/>
  <c r="J109" i="4" s="1"/>
  <c r="K109" i="4" s="1"/>
  <c r="L109" i="4" s="1"/>
  <c r="M109" i="4" s="1"/>
  <c r="N109" i="4" s="1"/>
  <c r="H112" i="4"/>
  <c r="G112" i="4"/>
  <c r="F112" i="4"/>
  <c r="E112" i="4"/>
  <c r="D112" i="4"/>
  <c r="C112" i="4"/>
  <c r="B84" i="4"/>
  <c r="B77" i="4"/>
  <c r="B74" i="4"/>
  <c r="I72" i="4"/>
  <c r="J72" i="4" s="1"/>
  <c r="K72" i="4" s="1"/>
  <c r="L72" i="4" s="1"/>
  <c r="M72" i="4" s="1"/>
  <c r="N72" i="4" s="1"/>
  <c r="H72" i="4"/>
  <c r="G72" i="4"/>
  <c r="F72" i="4"/>
  <c r="E72" i="4"/>
  <c r="D72" i="4"/>
  <c r="C72" i="4"/>
  <c r="B70" i="4"/>
  <c r="J62" i="4"/>
  <c r="B63" i="4"/>
  <c r="B59" i="4"/>
  <c r="J54" i="4"/>
  <c r="K54" i="4" s="1"/>
  <c r="B55" i="4"/>
  <c r="I81" i="4"/>
  <c r="J81" i="4" s="1"/>
  <c r="K81" i="4" s="1"/>
  <c r="L81" i="4" s="1"/>
  <c r="M81" i="4" s="1"/>
  <c r="N81" i="4" s="1"/>
  <c r="H81" i="4"/>
  <c r="G81" i="4"/>
  <c r="F81" i="4"/>
  <c r="E81" i="4"/>
  <c r="D81" i="4"/>
  <c r="C81" i="4"/>
  <c r="B53" i="4"/>
  <c r="I41" i="4"/>
  <c r="J41" i="4" s="1"/>
  <c r="K41" i="4" s="1"/>
  <c r="L41" i="4" s="1"/>
  <c r="M41" i="4" s="1"/>
  <c r="N41" i="4" s="1"/>
  <c r="H41" i="4"/>
  <c r="G41" i="4"/>
  <c r="F41" i="4"/>
  <c r="E41" i="4"/>
  <c r="D41" i="4"/>
  <c r="C41" i="4"/>
  <c r="B41" i="4"/>
  <c r="B32" i="4"/>
  <c r="B28" i="4"/>
  <c r="B24" i="4"/>
  <c r="H1" i="4"/>
  <c r="G1" i="4" s="1"/>
  <c r="F1" i="4" s="1"/>
  <c r="E1" i="4" s="1"/>
  <c r="D1" i="4" s="1"/>
  <c r="C1" i="4" s="1"/>
  <c r="B1" i="4" s="1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J169" i="4" l="1"/>
  <c r="J58" i="4"/>
  <c r="K58" i="4" s="1"/>
  <c r="B112" i="4"/>
  <c r="J173" i="4"/>
  <c r="J150" i="4"/>
  <c r="J89" i="4"/>
  <c r="K89" i="4" s="1"/>
  <c r="J145" i="4"/>
  <c r="F143" i="4"/>
  <c r="J86" i="4"/>
  <c r="J85" i="4" s="1"/>
  <c r="J83" i="4" s="1"/>
  <c r="I112" i="4"/>
  <c r="J112" i="4" s="1"/>
  <c r="K112" i="4" s="1"/>
  <c r="L112" i="4" s="1"/>
  <c r="M112" i="4" s="1"/>
  <c r="N112" i="4" s="1"/>
  <c r="J27" i="4"/>
  <c r="K27" i="4" s="1"/>
  <c r="F196" i="4"/>
  <c r="J31" i="4"/>
  <c r="K31" i="4" s="1"/>
  <c r="L31" i="4" s="1"/>
  <c r="J120" i="4"/>
  <c r="J148" i="4"/>
  <c r="J203" i="4"/>
  <c r="B134" i="4"/>
  <c r="K145" i="4"/>
  <c r="B205" i="4"/>
  <c r="I187" i="4"/>
  <c r="J187" i="4" s="1"/>
  <c r="K187" i="4" s="1"/>
  <c r="L187" i="4" s="1"/>
  <c r="M187" i="4" s="1"/>
  <c r="N187" i="4" s="1"/>
  <c r="J165" i="4"/>
  <c r="C199" i="4"/>
  <c r="J188" i="4"/>
  <c r="J164" i="4"/>
  <c r="L166" i="4"/>
  <c r="M171" i="4"/>
  <c r="L170" i="4"/>
  <c r="M175" i="4"/>
  <c r="L174" i="4"/>
  <c r="K166" i="4"/>
  <c r="K174" i="4"/>
  <c r="K173" i="4" s="1"/>
  <c r="L173" i="4" s="1"/>
  <c r="K170" i="4"/>
  <c r="K169" i="4" s="1"/>
  <c r="L169" i="4" s="1"/>
  <c r="N118" i="4"/>
  <c r="N117" i="4" s="1"/>
  <c r="M117" i="4"/>
  <c r="N126" i="4"/>
  <c r="N125" i="4" s="1"/>
  <c r="M125" i="4"/>
  <c r="K120" i="4"/>
  <c r="J114" i="4"/>
  <c r="K114" i="4"/>
  <c r="L116" i="4"/>
  <c r="L121" i="4"/>
  <c r="M122" i="4"/>
  <c r="L124" i="4"/>
  <c r="M124" i="4" s="1"/>
  <c r="N124" i="4" s="1"/>
  <c r="L117" i="4"/>
  <c r="L125" i="4"/>
  <c r="L90" i="4"/>
  <c r="L89" i="4" s="1"/>
  <c r="M91" i="4"/>
  <c r="M95" i="4"/>
  <c r="L94" i="4"/>
  <c r="L86" i="4"/>
  <c r="K86" i="4"/>
  <c r="K94" i="4"/>
  <c r="K93" i="4" s="1"/>
  <c r="L93" i="4" s="1"/>
  <c r="K62" i="4"/>
  <c r="L62" i="4" s="1"/>
  <c r="L58" i="4"/>
  <c r="L54" i="4"/>
  <c r="M64" i="4"/>
  <c r="L63" i="4"/>
  <c r="L59" i="4"/>
  <c r="M60" i="4"/>
  <c r="M55" i="4"/>
  <c r="N57" i="4"/>
  <c r="N55" i="4" s="1"/>
  <c r="J52" i="4"/>
  <c r="K63" i="4"/>
  <c r="L61" i="4"/>
  <c r="M61" i="4" s="1"/>
  <c r="N61" i="4" s="1"/>
  <c r="M33" i="4"/>
  <c r="L32" i="4"/>
  <c r="N25" i="4"/>
  <c r="L29" i="4"/>
  <c r="K32" i="4"/>
  <c r="B103" i="4"/>
  <c r="B72" i="4"/>
  <c r="B81" i="4"/>
  <c r="E46" i="4"/>
  <c r="E157" i="4"/>
  <c r="D66" i="4"/>
  <c r="C97" i="4"/>
  <c r="I170" i="4"/>
  <c r="I14" i="4"/>
  <c r="I46" i="4"/>
  <c r="G66" i="4"/>
  <c r="G68" i="4" s="1"/>
  <c r="H70" i="4"/>
  <c r="G71" i="4"/>
  <c r="E14" i="4"/>
  <c r="D21" i="4"/>
  <c r="D40" i="4" s="1"/>
  <c r="F97" i="4"/>
  <c r="F99" i="4" s="1"/>
  <c r="C94" i="4"/>
  <c r="C96" i="4" s="1"/>
  <c r="F121" i="4"/>
  <c r="F123" i="4" s="1"/>
  <c r="I157" i="4"/>
  <c r="E166" i="4"/>
  <c r="E168" i="4" s="1"/>
  <c r="E203" i="4"/>
  <c r="I207" i="4"/>
  <c r="B26" i="4"/>
  <c r="B181" i="4"/>
  <c r="B183" i="4" s="1"/>
  <c r="F199" i="4"/>
  <c r="F201" i="4" s="1"/>
  <c r="B176" i="4"/>
  <c r="I172" i="4"/>
  <c r="F63" i="4"/>
  <c r="F65" i="4" s="1"/>
  <c r="D97" i="4"/>
  <c r="D99" i="4" s="1"/>
  <c r="B180" i="4"/>
  <c r="C70" i="4"/>
  <c r="B92" i="4"/>
  <c r="D166" i="4"/>
  <c r="D168" i="4" s="1"/>
  <c r="H86" i="4"/>
  <c r="C136" i="4"/>
  <c r="B61" i="4"/>
  <c r="F66" i="4"/>
  <c r="I101" i="4"/>
  <c r="H199" i="4"/>
  <c r="H201" i="4" s="1"/>
  <c r="D14" i="4"/>
  <c r="I108" i="4"/>
  <c r="D132" i="4"/>
  <c r="H150" i="4"/>
  <c r="D207" i="4"/>
  <c r="B123" i="4"/>
  <c r="I190" i="4"/>
  <c r="J190" i="4" s="1"/>
  <c r="K190" i="4" s="1"/>
  <c r="L190" i="4" s="1"/>
  <c r="M190" i="4" s="1"/>
  <c r="N190" i="4" s="1"/>
  <c r="G43" i="4"/>
  <c r="D24" i="4"/>
  <c r="D26" i="4" s="1"/>
  <c r="H32" i="4"/>
  <c r="H34" i="4" s="1"/>
  <c r="D8" i="4"/>
  <c r="B96" i="4"/>
  <c r="F24" i="4"/>
  <c r="F26" i="4" s="1"/>
  <c r="B30" i="4"/>
  <c r="I84" i="4"/>
  <c r="E94" i="4"/>
  <c r="E96" i="4" s="1"/>
  <c r="H115" i="4"/>
  <c r="H121" i="4"/>
  <c r="H123" i="4" s="1"/>
  <c r="C146" i="4"/>
  <c r="C148" i="4" s="1"/>
  <c r="F154" i="4"/>
  <c r="C164" i="4"/>
  <c r="F166" i="4"/>
  <c r="F168" i="4" s="1"/>
  <c r="C170" i="4"/>
  <c r="C172" i="4" s="1"/>
  <c r="C63" i="4"/>
  <c r="C65" i="4" s="1"/>
  <c r="B97" i="4"/>
  <c r="B98" i="4" s="1"/>
  <c r="F125" i="4"/>
  <c r="F127" i="4" s="1"/>
  <c r="F189" i="4"/>
  <c r="G59" i="4"/>
  <c r="G61" i="4" s="1"/>
  <c r="I39" i="4"/>
  <c r="H53" i="4"/>
  <c r="H59" i="4"/>
  <c r="H61" i="4" s="1"/>
  <c r="C86" i="4"/>
  <c r="C88" i="4" s="1"/>
  <c r="D117" i="4"/>
  <c r="D119" i="4" s="1"/>
  <c r="F164" i="4"/>
  <c r="G190" i="4"/>
  <c r="H128" i="4"/>
  <c r="H130" i="4" s="1"/>
  <c r="C32" i="4"/>
  <c r="C34" i="4" s="1"/>
  <c r="C43" i="4"/>
  <c r="B57" i="4"/>
  <c r="I94" i="4"/>
  <c r="I96" i="4" s="1"/>
  <c r="E117" i="4"/>
  <c r="E119" i="4" s="1"/>
  <c r="G164" i="4"/>
  <c r="I63" i="4"/>
  <c r="I65" i="4" s="1"/>
  <c r="D68" i="4"/>
  <c r="E97" i="4"/>
  <c r="E99" i="4" s="1"/>
  <c r="D115" i="4"/>
  <c r="I97" i="4"/>
  <c r="I99" i="4" s="1"/>
  <c r="J99" i="4" s="1"/>
  <c r="K99" i="4" s="1"/>
  <c r="L99" i="4" s="1"/>
  <c r="M99" i="4" s="1"/>
  <c r="N99" i="4" s="1"/>
  <c r="D140" i="4"/>
  <c r="F55" i="4"/>
  <c r="F57" i="4" s="1"/>
  <c r="I132" i="4"/>
  <c r="F139" i="4"/>
  <c r="C178" i="4"/>
  <c r="C180" i="4" s="1"/>
  <c r="E192" i="4"/>
  <c r="D35" i="4"/>
  <c r="G102" i="4"/>
  <c r="B66" i="4"/>
  <c r="B67" i="4" s="1"/>
  <c r="C39" i="4"/>
  <c r="F43" i="4"/>
  <c r="C55" i="4"/>
  <c r="C57" i="4" s="1"/>
  <c r="E115" i="4"/>
  <c r="D190" i="4"/>
  <c r="B140" i="4"/>
  <c r="H146" i="4"/>
  <c r="H148" i="4" s="1"/>
  <c r="E24" i="4"/>
  <c r="E26" i="4" s="1"/>
  <c r="E35" i="4"/>
  <c r="G137" i="4"/>
  <c r="B127" i="4"/>
  <c r="D139" i="4"/>
  <c r="C158" i="4"/>
  <c r="E170" i="4"/>
  <c r="E172" i="4" s="1"/>
  <c r="I193" i="4"/>
  <c r="J193" i="4" s="1"/>
  <c r="K193" i="4" s="1"/>
  <c r="L193" i="4" s="1"/>
  <c r="M193" i="4" s="1"/>
  <c r="N193" i="4" s="1"/>
  <c r="H207" i="4"/>
  <c r="G75" i="4"/>
  <c r="B14" i="4"/>
  <c r="B15" i="4" s="1"/>
  <c r="C84" i="4"/>
  <c r="I140" i="4"/>
  <c r="J140" i="4" s="1"/>
  <c r="K140" i="4" s="1"/>
  <c r="L140" i="4" s="1"/>
  <c r="M140" i="4" s="1"/>
  <c r="N140" i="4" s="1"/>
  <c r="H193" i="4"/>
  <c r="G170" i="4"/>
  <c r="G172" i="4" s="1"/>
  <c r="H24" i="4"/>
  <c r="H26" i="4" s="1"/>
  <c r="H35" i="4"/>
  <c r="D78" i="4"/>
  <c r="H55" i="4"/>
  <c r="H57" i="4" s="1"/>
  <c r="D59" i="4"/>
  <c r="D61" i="4" s="1"/>
  <c r="G86" i="4"/>
  <c r="G88" i="4" s="1"/>
  <c r="B119" i="4"/>
  <c r="G157" i="4"/>
  <c r="F185" i="4"/>
  <c r="I189" i="4"/>
  <c r="E78" i="4"/>
  <c r="H88" i="4"/>
  <c r="D155" i="4"/>
  <c r="B168" i="4"/>
  <c r="G181" i="4"/>
  <c r="G183" i="4" s="1"/>
  <c r="H28" i="4"/>
  <c r="H30" i="4" s="1"/>
  <c r="C53" i="4"/>
  <c r="D125" i="4"/>
  <c r="D127" i="4" s="1"/>
  <c r="B34" i="4"/>
  <c r="H39" i="4"/>
  <c r="C77" i="4"/>
  <c r="E90" i="4"/>
  <c r="E92" i="4" s="1"/>
  <c r="I128" i="4"/>
  <c r="I130" i="4" s="1"/>
  <c r="J130" i="4" s="1"/>
  <c r="K130" i="4" s="1"/>
  <c r="L130" i="4" s="1"/>
  <c r="M130" i="4" s="1"/>
  <c r="N130" i="4" s="1"/>
  <c r="D136" i="4"/>
  <c r="I139" i="4"/>
  <c r="B146" i="4"/>
  <c r="B147" i="4" s="1"/>
  <c r="C166" i="4"/>
  <c r="C168" i="4" s="1"/>
  <c r="H185" i="4"/>
  <c r="H154" i="4"/>
  <c r="H174" i="4"/>
  <c r="H176" i="4" s="1"/>
  <c r="D178" i="4"/>
  <c r="D180" i="4" s="1"/>
  <c r="G211" i="4"/>
  <c r="I105" i="4"/>
  <c r="F77" i="4"/>
  <c r="F32" i="4"/>
  <c r="F34" i="4" s="1"/>
  <c r="B35" i="4"/>
  <c r="B36" i="4" s="1"/>
  <c r="G166" i="4"/>
  <c r="G168" i="4" s="1"/>
  <c r="F178" i="4"/>
  <c r="F180" i="4" s="1"/>
  <c r="F192" i="4"/>
  <c r="G28" i="4"/>
  <c r="G30" i="4" s="1"/>
  <c r="I121" i="4"/>
  <c r="I123" i="4" s="1"/>
  <c r="G146" i="4"/>
  <c r="D203" i="4"/>
  <c r="G208" i="4"/>
  <c r="I28" i="4"/>
  <c r="I30" i="4" s="1"/>
  <c r="C46" i="4"/>
  <c r="F84" i="4"/>
  <c r="C90" i="4"/>
  <c r="C92" i="4" s="1"/>
  <c r="H101" i="4"/>
  <c r="F117" i="4"/>
  <c r="F119" i="4" s="1"/>
  <c r="D133" i="4"/>
  <c r="E155" i="4"/>
  <c r="F170" i="4"/>
  <c r="F172" i="4" s="1"/>
  <c r="H178" i="4"/>
  <c r="H180" i="4" s="1"/>
  <c r="H63" i="4"/>
  <c r="H65" i="4" s="1"/>
  <c r="B137" i="4"/>
  <c r="E164" i="4"/>
  <c r="H181" i="4"/>
  <c r="G204" i="4"/>
  <c r="E59" i="4"/>
  <c r="E61" i="4" s="1"/>
  <c r="C75" i="4"/>
  <c r="I86" i="4"/>
  <c r="I88" i="4" s="1"/>
  <c r="G97" i="4"/>
  <c r="G99" i="4" s="1"/>
  <c r="E151" i="4"/>
  <c r="I164" i="4"/>
  <c r="I35" i="4"/>
  <c r="F14" i="4"/>
  <c r="D75" i="4"/>
  <c r="H97" i="4"/>
  <c r="I117" i="4"/>
  <c r="I119" i="4" s="1"/>
  <c r="D137" i="4"/>
  <c r="F150" i="4"/>
  <c r="C174" i="4"/>
  <c r="C176" i="4" s="1"/>
  <c r="C186" i="4"/>
  <c r="E189" i="4"/>
  <c r="G193" i="4"/>
  <c r="I204" i="4"/>
  <c r="J204" i="4" s="1"/>
  <c r="K204" i="4" s="1"/>
  <c r="L204" i="4" s="1"/>
  <c r="M204" i="4" s="1"/>
  <c r="N204" i="4" s="1"/>
  <c r="B8" i="4"/>
  <c r="B9" i="4" s="1"/>
  <c r="C117" i="4"/>
  <c r="C119" i="4" s="1"/>
  <c r="C132" i="4"/>
  <c r="E137" i="4"/>
  <c r="G139" i="4"/>
  <c r="G158" i="4"/>
  <c r="I154" i="4"/>
  <c r="F157" i="4"/>
  <c r="D186" i="4"/>
  <c r="F190" i="4"/>
  <c r="I192" i="4"/>
  <c r="B199" i="4"/>
  <c r="B200" i="4" s="1"/>
  <c r="H203" i="4"/>
  <c r="G8" i="4"/>
  <c r="E43" i="4"/>
  <c r="H46" i="4"/>
  <c r="I53" i="4"/>
  <c r="C66" i="4"/>
  <c r="D67" i="4" s="1"/>
  <c r="F74" i="4"/>
  <c r="I90" i="4"/>
  <c r="I92" i="4" s="1"/>
  <c r="G109" i="4"/>
  <c r="F137" i="4"/>
  <c r="H170" i="4"/>
  <c r="H172" i="4" s="1"/>
  <c r="F35" i="4"/>
  <c r="I59" i="4"/>
  <c r="I61" i="4" s="1"/>
  <c r="D71" i="4"/>
  <c r="D77" i="4"/>
  <c r="H108" i="4"/>
  <c r="G128" i="4"/>
  <c r="G130" i="4" s="1"/>
  <c r="I158" i="4"/>
  <c r="J158" i="4" s="1"/>
  <c r="K158" i="4" s="1"/>
  <c r="L158" i="4" s="1"/>
  <c r="M158" i="4" s="1"/>
  <c r="N158" i="4" s="1"/>
  <c r="G154" i="4"/>
  <c r="G174" i="4"/>
  <c r="G176" i="4" s="1"/>
  <c r="G185" i="4"/>
  <c r="H189" i="4"/>
  <c r="G199" i="4"/>
  <c r="G201" i="4" s="1"/>
  <c r="C24" i="4"/>
  <c r="C26" i="4" s="1"/>
  <c r="E70" i="4"/>
  <c r="H74" i="4"/>
  <c r="F94" i="4"/>
  <c r="F96" i="4" s="1"/>
  <c r="I115" i="4"/>
  <c r="G121" i="4"/>
  <c r="G123" i="4" s="1"/>
  <c r="F128" i="4"/>
  <c r="I136" i="4"/>
  <c r="E139" i="4"/>
  <c r="G150" i="4"/>
  <c r="F193" i="4"/>
  <c r="E28" i="4"/>
  <c r="E30" i="4" s="1"/>
  <c r="F39" i="4"/>
  <c r="H43" i="4"/>
  <c r="G106" i="4"/>
  <c r="E207" i="4"/>
  <c r="G39" i="4"/>
  <c r="I43" i="4"/>
  <c r="D55" i="4"/>
  <c r="D57" i="4" s="1"/>
  <c r="G94" i="4"/>
  <c r="G96" i="4" s="1"/>
  <c r="H105" i="4"/>
  <c r="H132" i="4"/>
  <c r="F146" i="4"/>
  <c r="D158" i="4"/>
  <c r="H166" i="4"/>
  <c r="H168" i="4" s="1"/>
  <c r="I174" i="4"/>
  <c r="I176" i="4" s="1"/>
  <c r="E178" i="4"/>
  <c r="E180" i="4" s="1"/>
  <c r="I186" i="4"/>
  <c r="J186" i="4" s="1"/>
  <c r="K186" i="4" s="1"/>
  <c r="L186" i="4" s="1"/>
  <c r="M186" i="4" s="1"/>
  <c r="N186" i="4" s="1"/>
  <c r="C203" i="4"/>
  <c r="F8" i="4"/>
  <c r="B21" i="4"/>
  <c r="I24" i="4"/>
  <c r="I26" i="4" s="1"/>
  <c r="G32" i="4"/>
  <c r="G34" i="4" s="1"/>
  <c r="G55" i="4"/>
  <c r="G57" i="4" s="1"/>
  <c r="D63" i="4"/>
  <c r="D65" i="4" s="1"/>
  <c r="I71" i="4"/>
  <c r="J71" i="4" s="1"/>
  <c r="K71" i="4" s="1"/>
  <c r="L71" i="4" s="1"/>
  <c r="M71" i="4" s="1"/>
  <c r="N71" i="4" s="1"/>
  <c r="G74" i="4"/>
  <c r="E77" i="4"/>
  <c r="B109" i="4"/>
  <c r="E86" i="4"/>
  <c r="E88" i="4" s="1"/>
  <c r="F102" i="4"/>
  <c r="F106" i="4"/>
  <c r="F109" i="4"/>
  <c r="B133" i="4"/>
  <c r="F132" i="4"/>
  <c r="B136" i="4"/>
  <c r="E146" i="4"/>
  <c r="D151" i="4"/>
  <c r="C155" i="4"/>
  <c r="B158" i="4"/>
  <c r="H164" i="4"/>
  <c r="D170" i="4"/>
  <c r="D172" i="4" s="1"/>
  <c r="F181" i="4"/>
  <c r="B186" i="4"/>
  <c r="I185" i="4"/>
  <c r="B211" i="4"/>
  <c r="H204" i="4"/>
  <c r="I8" i="4"/>
  <c r="E21" i="4"/>
  <c r="C21" i="4"/>
  <c r="I32" i="4"/>
  <c r="I34" i="4" s="1"/>
  <c r="C35" i="4"/>
  <c r="F46" i="4"/>
  <c r="I55" i="4"/>
  <c r="I57" i="4" s="1"/>
  <c r="C59" i="4"/>
  <c r="C61" i="4" s="1"/>
  <c r="D70" i="4"/>
  <c r="I75" i="4"/>
  <c r="J75" i="4" s="1"/>
  <c r="K75" i="4" s="1"/>
  <c r="L75" i="4" s="1"/>
  <c r="M75" i="4" s="1"/>
  <c r="N75" i="4" s="1"/>
  <c r="G77" i="4"/>
  <c r="D84" i="4"/>
  <c r="F86" i="4"/>
  <c r="F88" i="4" s="1"/>
  <c r="G117" i="4"/>
  <c r="G119" i="4" s="1"/>
  <c r="F133" i="4"/>
  <c r="G186" i="4"/>
  <c r="G189" i="4"/>
  <c r="F21" i="4"/>
  <c r="D28" i="4"/>
  <c r="D30" i="4" s="1"/>
  <c r="D53" i="4"/>
  <c r="G63" i="4"/>
  <c r="G65" i="4" s="1"/>
  <c r="B71" i="4"/>
  <c r="C74" i="4"/>
  <c r="H77" i="4"/>
  <c r="E84" i="4"/>
  <c r="H117" i="4"/>
  <c r="H119" i="4" s="1"/>
  <c r="C125" i="4"/>
  <c r="C127" i="4" s="1"/>
  <c r="E133" i="4"/>
  <c r="G133" i="4"/>
  <c r="E136" i="4"/>
  <c r="E158" i="4"/>
  <c r="D164" i="4"/>
  <c r="I181" i="4"/>
  <c r="J182" i="4" s="1"/>
  <c r="E186" i="4"/>
  <c r="I199" i="4"/>
  <c r="J200" i="4" s="1"/>
  <c r="I203" i="4"/>
  <c r="C210" i="4"/>
  <c r="C14" i="4"/>
  <c r="D32" i="4"/>
  <c r="D34" i="4" s="1"/>
  <c r="E53" i="4"/>
  <c r="D74" i="4"/>
  <c r="I78" i="4"/>
  <c r="J78" i="4" s="1"/>
  <c r="K78" i="4" s="1"/>
  <c r="L78" i="4" s="1"/>
  <c r="M78" i="4" s="1"/>
  <c r="N78" i="4" s="1"/>
  <c r="G101" i="4"/>
  <c r="G105" i="4"/>
  <c r="G108" i="4"/>
  <c r="F136" i="4"/>
  <c r="B139" i="4"/>
  <c r="I146" i="4"/>
  <c r="H151" i="4"/>
  <c r="B190" i="4"/>
  <c r="D210" i="4"/>
  <c r="H21" i="4"/>
  <c r="F28" i="4"/>
  <c r="F30" i="4" s="1"/>
  <c r="G53" i="4"/>
  <c r="F59" i="4"/>
  <c r="F61" i="4" s="1"/>
  <c r="E71" i="4"/>
  <c r="B75" i="4"/>
  <c r="G84" i="4"/>
  <c r="H94" i="4"/>
  <c r="H96" i="4" s="1"/>
  <c r="F115" i="4"/>
  <c r="E125" i="4"/>
  <c r="E127" i="4" s="1"/>
  <c r="G132" i="4"/>
  <c r="C139" i="4"/>
  <c r="F158" i="4"/>
  <c r="H155" i="4"/>
  <c r="G178" i="4"/>
  <c r="G180" i="4" s="1"/>
  <c r="C190" i="4"/>
  <c r="C207" i="4"/>
  <c r="E210" i="4"/>
  <c r="G35" i="4"/>
  <c r="C71" i="4"/>
  <c r="G115" i="4"/>
  <c r="E150" i="4"/>
  <c r="H158" i="4"/>
  <c r="G192" i="4"/>
  <c r="F211" i="4"/>
  <c r="E66" i="4"/>
  <c r="E75" i="4"/>
  <c r="B78" i="4"/>
  <c r="D90" i="4"/>
  <c r="D92" i="4" s="1"/>
  <c r="I102" i="4"/>
  <c r="J102" i="4" s="1"/>
  <c r="K102" i="4" s="1"/>
  <c r="L102" i="4" s="1"/>
  <c r="M102" i="4" s="1"/>
  <c r="N102" i="4" s="1"/>
  <c r="I106" i="4"/>
  <c r="J106" i="4" s="1"/>
  <c r="K106" i="4" s="1"/>
  <c r="L106" i="4" s="1"/>
  <c r="M106" i="4" s="1"/>
  <c r="N106" i="4" s="1"/>
  <c r="D121" i="4"/>
  <c r="D123" i="4" s="1"/>
  <c r="H125" i="4"/>
  <c r="H127" i="4" s="1"/>
  <c r="B128" i="4"/>
  <c r="E154" i="4"/>
  <c r="I178" i="4"/>
  <c r="I180" i="4" s="1"/>
  <c r="E190" i="4"/>
  <c r="H192" i="4"/>
  <c r="D94" i="4"/>
  <c r="D96" i="4" s="1"/>
  <c r="C128" i="4"/>
  <c r="C130" i="4" s="1"/>
  <c r="E185" i="4"/>
  <c r="B193" i="4"/>
  <c r="F208" i="4"/>
  <c r="H211" i="4"/>
  <c r="C8" i="4"/>
  <c r="G46" i="4"/>
  <c r="F70" i="4"/>
  <c r="F90" i="4"/>
  <c r="F92" i="4" s="1"/>
  <c r="C101" i="4"/>
  <c r="C105" i="4"/>
  <c r="C108" i="4"/>
  <c r="E121" i="4"/>
  <c r="E123" i="4" s="1"/>
  <c r="I125" i="4"/>
  <c r="I127" i="4" s="1"/>
  <c r="D128" i="4"/>
  <c r="G136" i="4"/>
  <c r="I166" i="4"/>
  <c r="I168" i="4" s="1"/>
  <c r="D174" i="4"/>
  <c r="D176" i="4" s="1"/>
  <c r="C181" i="4"/>
  <c r="C183" i="4" s="1"/>
  <c r="C193" i="4"/>
  <c r="I211" i="4"/>
  <c r="J211" i="4" s="1"/>
  <c r="K211" i="4" s="1"/>
  <c r="L211" i="4" s="1"/>
  <c r="M211" i="4" s="1"/>
  <c r="N211" i="4" s="1"/>
  <c r="G14" i="4"/>
  <c r="G24" i="4"/>
  <c r="G26" i="4" s="1"/>
  <c r="E32" i="4"/>
  <c r="E34" i="4" s="1"/>
  <c r="F53" i="4"/>
  <c r="E55" i="4"/>
  <c r="E57" i="4" s="1"/>
  <c r="B65" i="4"/>
  <c r="H66" i="4"/>
  <c r="G70" i="4"/>
  <c r="E74" i="4"/>
  <c r="C78" i="4"/>
  <c r="G78" i="4"/>
  <c r="B88" i="4"/>
  <c r="G90" i="4"/>
  <c r="G92" i="4" s="1"/>
  <c r="D102" i="4"/>
  <c r="D106" i="4"/>
  <c r="D109" i="4"/>
  <c r="E128" i="4"/>
  <c r="B151" i="4"/>
  <c r="I150" i="4"/>
  <c r="E174" i="4"/>
  <c r="E176" i="4" s="1"/>
  <c r="D181" i="4"/>
  <c r="D183" i="4" s="1"/>
  <c r="D193" i="4"/>
  <c r="D199" i="4"/>
  <c r="D200" i="4" s="1"/>
  <c r="F204" i="4"/>
  <c r="H208" i="4"/>
  <c r="H210" i="4"/>
  <c r="E8" i="4"/>
  <c r="E39" i="4"/>
  <c r="E102" i="4"/>
  <c r="E106" i="4"/>
  <c r="E109" i="4"/>
  <c r="E132" i="4"/>
  <c r="E140" i="4"/>
  <c r="G140" i="4"/>
  <c r="D146" i="4"/>
  <c r="D148" i="4" s="1"/>
  <c r="C151" i="4"/>
  <c r="B155" i="4"/>
  <c r="H157" i="4"/>
  <c r="E181" i="4"/>
  <c r="E193" i="4"/>
  <c r="E199" i="4"/>
  <c r="I208" i="4"/>
  <c r="J208" i="4" s="1"/>
  <c r="K208" i="4" s="1"/>
  <c r="L208" i="4" s="1"/>
  <c r="M208" i="4" s="1"/>
  <c r="N208" i="4" s="1"/>
  <c r="I210" i="4"/>
  <c r="B39" i="4"/>
  <c r="B43" i="4"/>
  <c r="B46" i="4"/>
  <c r="E63" i="4"/>
  <c r="E65" i="4" s="1"/>
  <c r="I70" i="4"/>
  <c r="I74" i="4"/>
  <c r="I77" i="4"/>
  <c r="H84" i="4"/>
  <c r="D86" i="4"/>
  <c r="D88" i="4" s="1"/>
  <c r="H90" i="4"/>
  <c r="H92" i="4" s="1"/>
  <c r="D101" i="4"/>
  <c r="H102" i="4"/>
  <c r="D105" i="4"/>
  <c r="H106" i="4"/>
  <c r="D108" i="4"/>
  <c r="H109" i="4"/>
  <c r="C115" i="4"/>
  <c r="C121" i="4"/>
  <c r="C123" i="4" s="1"/>
  <c r="G125" i="4"/>
  <c r="G127" i="4" s="1"/>
  <c r="C133" i="4"/>
  <c r="C137" i="4"/>
  <c r="C140" i="4"/>
  <c r="B150" i="4"/>
  <c r="F151" i="4"/>
  <c r="B154" i="4"/>
  <c r="F155" i="4"/>
  <c r="B157" i="4"/>
  <c r="B164" i="4"/>
  <c r="B170" i="4"/>
  <c r="B172" i="4" s="1"/>
  <c r="F174" i="4"/>
  <c r="F176" i="4" s="1"/>
  <c r="B185" i="4"/>
  <c r="B189" i="4"/>
  <c r="B192" i="4"/>
  <c r="F203" i="4"/>
  <c r="F207" i="4"/>
  <c r="F210" i="4"/>
  <c r="E101" i="4"/>
  <c r="E105" i="4"/>
  <c r="E108" i="4"/>
  <c r="C150" i="4"/>
  <c r="G151" i="4"/>
  <c r="C154" i="4"/>
  <c r="G155" i="4"/>
  <c r="C157" i="4"/>
  <c r="C185" i="4"/>
  <c r="C189" i="4"/>
  <c r="C192" i="4"/>
  <c r="G203" i="4"/>
  <c r="G207" i="4"/>
  <c r="G210" i="4"/>
  <c r="D39" i="4"/>
  <c r="D43" i="4"/>
  <c r="D46" i="4"/>
  <c r="F101" i="4"/>
  <c r="F105" i="4"/>
  <c r="F108" i="4"/>
  <c r="D150" i="4"/>
  <c r="D154" i="4"/>
  <c r="D157" i="4"/>
  <c r="D185" i="4"/>
  <c r="H186" i="4"/>
  <c r="D189" i="4"/>
  <c r="H190" i="4"/>
  <c r="D192" i="4"/>
  <c r="I151" i="4"/>
  <c r="J151" i="4" s="1"/>
  <c r="K151" i="4" s="1"/>
  <c r="L151" i="4" s="1"/>
  <c r="M151" i="4" s="1"/>
  <c r="N151" i="4" s="1"/>
  <c r="I155" i="4"/>
  <c r="J155" i="4" s="1"/>
  <c r="K155" i="4" s="1"/>
  <c r="L155" i="4" s="1"/>
  <c r="M155" i="4" s="1"/>
  <c r="N155" i="4" s="1"/>
  <c r="B204" i="4"/>
  <c r="B208" i="4"/>
  <c r="I66" i="4"/>
  <c r="H8" i="4"/>
  <c r="H14" i="4"/>
  <c r="G21" i="4"/>
  <c r="G50" i="4" s="1"/>
  <c r="F71" i="4"/>
  <c r="F75" i="4"/>
  <c r="F78" i="4"/>
  <c r="H133" i="4"/>
  <c r="H137" i="4"/>
  <c r="H140" i="4"/>
  <c r="C201" i="4"/>
  <c r="C204" i="4"/>
  <c r="C208" i="4"/>
  <c r="C211" i="4"/>
  <c r="B102" i="4"/>
  <c r="B106" i="4"/>
  <c r="I133" i="4"/>
  <c r="J133" i="4" s="1"/>
  <c r="K133" i="4" s="1"/>
  <c r="L133" i="4" s="1"/>
  <c r="M133" i="4" s="1"/>
  <c r="N133" i="4" s="1"/>
  <c r="I137" i="4"/>
  <c r="J137" i="4" s="1"/>
  <c r="K137" i="4" s="1"/>
  <c r="L137" i="4" s="1"/>
  <c r="M137" i="4" s="1"/>
  <c r="N137" i="4" s="1"/>
  <c r="D204" i="4"/>
  <c r="D208" i="4"/>
  <c r="D211" i="4"/>
  <c r="I21" i="4"/>
  <c r="I50" i="4" s="1"/>
  <c r="J50" i="4" s="1"/>
  <c r="K50" i="4" s="1"/>
  <c r="L50" i="4" s="1"/>
  <c r="M50" i="4" s="1"/>
  <c r="N50" i="4" s="1"/>
  <c r="H71" i="4"/>
  <c r="H75" i="4"/>
  <c r="H78" i="4"/>
  <c r="C99" i="4"/>
  <c r="C102" i="4"/>
  <c r="C106" i="4"/>
  <c r="C109" i="4"/>
  <c r="E204" i="4"/>
  <c r="E208" i="4"/>
  <c r="E211" i="4"/>
  <c r="C28" i="4"/>
  <c r="C30" i="4" s="1"/>
  <c r="H136" i="4"/>
  <c r="H139" i="4"/>
  <c r="G41" i="3"/>
  <c r="F41" i="3"/>
  <c r="E41" i="3"/>
  <c r="D41" i="3"/>
  <c r="C41" i="3"/>
  <c r="B41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K165" i="4" l="1"/>
  <c r="L165" i="4" s="1"/>
  <c r="K85" i="4"/>
  <c r="L145" i="4"/>
  <c r="K148" i="4"/>
  <c r="D3" i="4"/>
  <c r="D19" i="4" s="1"/>
  <c r="I148" i="4"/>
  <c r="J147" i="4"/>
  <c r="K164" i="4"/>
  <c r="N175" i="4"/>
  <c r="N174" i="4" s="1"/>
  <c r="M174" i="4"/>
  <c r="M173" i="4" s="1"/>
  <c r="N173" i="4" s="1"/>
  <c r="M170" i="4"/>
  <c r="M169" i="4" s="1"/>
  <c r="N169" i="4" s="1"/>
  <c r="N171" i="4"/>
  <c r="N170" i="4" s="1"/>
  <c r="M166" i="4"/>
  <c r="N166" i="4"/>
  <c r="J153" i="4"/>
  <c r="K153" i="4"/>
  <c r="K115" i="4"/>
  <c r="M121" i="4"/>
  <c r="N122" i="4"/>
  <c r="N121" i="4" s="1"/>
  <c r="M116" i="4"/>
  <c r="J115" i="4"/>
  <c r="L120" i="4"/>
  <c r="M120" i="4" s="1"/>
  <c r="K83" i="4"/>
  <c r="L85" i="4"/>
  <c r="M89" i="4"/>
  <c r="N89" i="4" s="1"/>
  <c r="N86" i="4"/>
  <c r="M86" i="4"/>
  <c r="N95" i="4"/>
  <c r="N94" i="4" s="1"/>
  <c r="M94" i="4"/>
  <c r="M93" i="4" s="1"/>
  <c r="N93" i="4" s="1"/>
  <c r="J84" i="4"/>
  <c r="N91" i="4"/>
  <c r="N90" i="4" s="1"/>
  <c r="M90" i="4"/>
  <c r="N60" i="4"/>
  <c r="N59" i="4" s="1"/>
  <c r="M59" i="4"/>
  <c r="M58" i="4" s="1"/>
  <c r="N58" i="4" s="1"/>
  <c r="N64" i="4"/>
  <c r="N63" i="4" s="1"/>
  <c r="M63" i="4"/>
  <c r="M62" i="4" s="1"/>
  <c r="N62" i="4" s="1"/>
  <c r="J53" i="4"/>
  <c r="M54" i="4"/>
  <c r="L52" i="4"/>
  <c r="K52" i="4"/>
  <c r="M31" i="4"/>
  <c r="N31" i="4" s="1"/>
  <c r="L28" i="4"/>
  <c r="L27" i="4" s="1"/>
  <c r="M29" i="4"/>
  <c r="N33" i="4"/>
  <c r="N32" i="4" s="1"/>
  <c r="M32" i="4"/>
  <c r="E3" i="4"/>
  <c r="E50" i="4"/>
  <c r="H67" i="4"/>
  <c r="B3" i="4"/>
  <c r="B50" i="4"/>
  <c r="F3" i="4"/>
  <c r="F16" i="4" s="1"/>
  <c r="F50" i="4"/>
  <c r="H3" i="4"/>
  <c r="H19" i="4" s="1"/>
  <c r="H50" i="4"/>
  <c r="D44" i="4"/>
  <c r="D50" i="4"/>
  <c r="C47" i="4"/>
  <c r="C50" i="4"/>
  <c r="E15" i="4"/>
  <c r="F15" i="4"/>
  <c r="E22" i="4"/>
  <c r="D47" i="4"/>
  <c r="B99" i="4"/>
  <c r="C98" i="4"/>
  <c r="D98" i="4"/>
  <c r="D37" i="4"/>
  <c r="G67" i="4"/>
  <c r="E36" i="4"/>
  <c r="F36" i="4"/>
  <c r="H147" i="4"/>
  <c r="F129" i="4"/>
  <c r="D36" i="4"/>
  <c r="C147" i="4"/>
  <c r="E44" i="4"/>
  <c r="B182" i="4"/>
  <c r="F68" i="4"/>
  <c r="G98" i="4"/>
  <c r="H98" i="4"/>
  <c r="H129" i="4"/>
  <c r="I129" i="4"/>
  <c r="C3" i="4"/>
  <c r="E47" i="4"/>
  <c r="F147" i="4"/>
  <c r="E98" i="4"/>
  <c r="D15" i="4"/>
  <c r="D16" i="4"/>
  <c r="B148" i="4"/>
  <c r="E40" i="4"/>
  <c r="H182" i="4"/>
  <c r="B44" i="4"/>
  <c r="H200" i="4"/>
  <c r="F148" i="4"/>
  <c r="E37" i="4"/>
  <c r="F67" i="4"/>
  <c r="I147" i="4"/>
  <c r="F98" i="4"/>
  <c r="G148" i="4"/>
  <c r="C37" i="4"/>
  <c r="E9" i="4"/>
  <c r="C40" i="4"/>
  <c r="C9" i="4"/>
  <c r="C44" i="4"/>
  <c r="B47" i="4"/>
  <c r="C15" i="4"/>
  <c r="G200" i="4"/>
  <c r="B68" i="4"/>
  <c r="H68" i="4"/>
  <c r="B40" i="4"/>
  <c r="H47" i="4"/>
  <c r="C67" i="4"/>
  <c r="C68" i="4"/>
  <c r="C182" i="4"/>
  <c r="F5" i="4"/>
  <c r="H99" i="4"/>
  <c r="B5" i="4"/>
  <c r="B11" i="4" s="1"/>
  <c r="B12" i="4" s="1"/>
  <c r="I36" i="4"/>
  <c r="G129" i="4"/>
  <c r="D147" i="4"/>
  <c r="B22" i="4"/>
  <c r="B16" i="4"/>
  <c r="E200" i="4"/>
  <c r="D22" i="4"/>
  <c r="F130" i="4"/>
  <c r="D9" i="4"/>
  <c r="H5" i="4"/>
  <c r="C22" i="4"/>
  <c r="G15" i="4"/>
  <c r="H183" i="4"/>
  <c r="F200" i="4"/>
  <c r="B37" i="4"/>
  <c r="D182" i="4"/>
  <c r="F47" i="4"/>
  <c r="G147" i="4"/>
  <c r="E5" i="4"/>
  <c r="B201" i="4"/>
  <c r="F40" i="4"/>
  <c r="C200" i="4"/>
  <c r="I98" i="4"/>
  <c r="I183" i="4"/>
  <c r="J183" i="4" s="1"/>
  <c r="K183" i="4" s="1"/>
  <c r="L183" i="4" s="1"/>
  <c r="M183" i="4" s="1"/>
  <c r="N183" i="4" s="1"/>
  <c r="I182" i="4"/>
  <c r="F44" i="4"/>
  <c r="H44" i="4"/>
  <c r="D130" i="4"/>
  <c r="D129" i="4"/>
  <c r="G36" i="4"/>
  <c r="G5" i="4"/>
  <c r="E67" i="4"/>
  <c r="E68" i="4"/>
  <c r="F183" i="4"/>
  <c r="F182" i="4"/>
  <c r="F9" i="4"/>
  <c r="G9" i="4"/>
  <c r="I201" i="4"/>
  <c r="J201" i="4" s="1"/>
  <c r="K201" i="4" s="1"/>
  <c r="L201" i="4" s="1"/>
  <c r="M201" i="4" s="1"/>
  <c r="N201" i="4" s="1"/>
  <c r="I200" i="4"/>
  <c r="E183" i="4"/>
  <c r="E182" i="4"/>
  <c r="E201" i="4"/>
  <c r="D10" i="4"/>
  <c r="F37" i="4"/>
  <c r="H40" i="4"/>
  <c r="B130" i="4"/>
  <c r="B129" i="4"/>
  <c r="D5" i="4"/>
  <c r="D7" i="4" s="1"/>
  <c r="C36" i="4"/>
  <c r="C5" i="4"/>
  <c r="F22" i="4"/>
  <c r="G182" i="4"/>
  <c r="H36" i="4"/>
  <c r="D201" i="4"/>
  <c r="H22" i="4"/>
  <c r="E130" i="4"/>
  <c r="E129" i="4"/>
  <c r="C129" i="4"/>
  <c r="E148" i="4"/>
  <c r="E147" i="4"/>
  <c r="H37" i="4"/>
  <c r="I9" i="4"/>
  <c r="H9" i="4"/>
  <c r="I68" i="4"/>
  <c r="J68" i="4" s="1"/>
  <c r="K68" i="4" s="1"/>
  <c r="L68" i="4" s="1"/>
  <c r="M68" i="4" s="1"/>
  <c r="N68" i="4" s="1"/>
  <c r="I5" i="4"/>
  <c r="I67" i="4"/>
  <c r="I37" i="4"/>
  <c r="J37" i="4" s="1"/>
  <c r="K37" i="4" s="1"/>
  <c r="L37" i="4" s="1"/>
  <c r="M37" i="4" s="1"/>
  <c r="N37" i="4" s="1"/>
  <c r="I22" i="4"/>
  <c r="I47" i="4"/>
  <c r="J47" i="4" s="1"/>
  <c r="K47" i="4" s="1"/>
  <c r="L47" i="4" s="1"/>
  <c r="M47" i="4" s="1"/>
  <c r="N47" i="4" s="1"/>
  <c r="I44" i="4"/>
  <c r="J44" i="4" s="1"/>
  <c r="K44" i="4" s="1"/>
  <c r="L44" i="4" s="1"/>
  <c r="M44" i="4" s="1"/>
  <c r="N44" i="4" s="1"/>
  <c r="I40" i="4"/>
  <c r="J40" i="4" s="1"/>
  <c r="K40" i="4" s="1"/>
  <c r="L40" i="4" s="1"/>
  <c r="M40" i="4" s="1"/>
  <c r="N40" i="4" s="1"/>
  <c r="I3" i="4"/>
  <c r="I19" i="4" s="1"/>
  <c r="H15" i="4"/>
  <c r="G44" i="4"/>
  <c r="G40" i="4"/>
  <c r="G22" i="4"/>
  <c r="G3" i="4"/>
  <c r="G19" i="4" s="1"/>
  <c r="G47" i="4"/>
  <c r="G37" i="4"/>
  <c r="I15" i="4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I45" i="3"/>
  <c r="I38" i="3"/>
  <c r="I41" i="3" s="1"/>
  <c r="J41" i="3" s="1"/>
  <c r="K41" i="3" s="1"/>
  <c r="H38" i="3"/>
  <c r="H41" i="3" s="1"/>
  <c r="H42" i="3"/>
  <c r="I42" i="3"/>
  <c r="H33" i="3"/>
  <c r="I33" i="3"/>
  <c r="I29" i="3"/>
  <c r="H29" i="3"/>
  <c r="H25" i="3"/>
  <c r="I25" i="3"/>
  <c r="I31" i="3"/>
  <c r="J31" i="3" s="1"/>
  <c r="H31" i="3"/>
  <c r="I27" i="3"/>
  <c r="J27" i="3" s="1"/>
  <c r="H27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114" i="4" l="1"/>
  <c r="L115" i="4" s="1"/>
  <c r="F10" i="4"/>
  <c r="H7" i="4"/>
  <c r="F4" i="4"/>
  <c r="F19" i="4"/>
  <c r="B4" i="4"/>
  <c r="B19" i="4"/>
  <c r="B10" i="4"/>
  <c r="H10" i="4"/>
  <c r="E10" i="4"/>
  <c r="E19" i="4"/>
  <c r="M145" i="4"/>
  <c r="L148" i="4"/>
  <c r="H16" i="4"/>
  <c r="C16" i="4"/>
  <c r="C19" i="4"/>
  <c r="K188" i="4"/>
  <c r="L164" i="4"/>
  <c r="M165" i="4"/>
  <c r="N120" i="4"/>
  <c r="M114" i="4"/>
  <c r="N116" i="4"/>
  <c r="K84" i="4"/>
  <c r="L83" i="4"/>
  <c r="M85" i="4"/>
  <c r="K53" i="4"/>
  <c r="M52" i="4"/>
  <c r="N54" i="4"/>
  <c r="N52" i="4" s="1"/>
  <c r="L53" i="4"/>
  <c r="M27" i="4"/>
  <c r="N29" i="4"/>
  <c r="N28" i="4" s="1"/>
  <c r="M28" i="4"/>
  <c r="E4" i="4"/>
  <c r="E16" i="4"/>
  <c r="F7" i="4"/>
  <c r="D4" i="4"/>
  <c r="F6" i="4"/>
  <c r="C10" i="4"/>
  <c r="C4" i="4"/>
  <c r="F11" i="4"/>
  <c r="F13" i="4" s="1"/>
  <c r="B13" i="4"/>
  <c r="B7" i="4"/>
  <c r="B6" i="4"/>
  <c r="E7" i="4"/>
  <c r="H11" i="4"/>
  <c r="E11" i="4"/>
  <c r="E13" i="4" s="1"/>
  <c r="G6" i="4"/>
  <c r="G11" i="4"/>
  <c r="G13" i="4" s="1"/>
  <c r="D6" i="4"/>
  <c r="D11" i="4"/>
  <c r="C6" i="4"/>
  <c r="C11" i="4"/>
  <c r="C7" i="4"/>
  <c r="H6" i="4"/>
  <c r="E6" i="4"/>
  <c r="I7" i="4"/>
  <c r="I11" i="4"/>
  <c r="I6" i="4"/>
  <c r="I4" i="4"/>
  <c r="I16" i="4"/>
  <c r="I10" i="4"/>
  <c r="G4" i="4"/>
  <c r="H4" i="4"/>
  <c r="G16" i="4"/>
  <c r="G7" i="4"/>
  <c r="G10" i="4"/>
  <c r="L41" i="3"/>
  <c r="H24" i="3"/>
  <c r="H26" i="3" s="1"/>
  <c r="H35" i="3"/>
  <c r="H46" i="3"/>
  <c r="I35" i="3"/>
  <c r="I36" i="3" s="1"/>
  <c r="H28" i="3"/>
  <c r="H30" i="3" s="1"/>
  <c r="H32" i="3"/>
  <c r="H34" i="3" s="1"/>
  <c r="I24" i="3"/>
  <c r="I26" i="3" s="1"/>
  <c r="J21" i="3"/>
  <c r="K23" i="3"/>
  <c r="L23" i="3" s="1"/>
  <c r="M23" i="3" s="1"/>
  <c r="N23" i="3" s="1"/>
  <c r="I39" i="3"/>
  <c r="I43" i="3"/>
  <c r="I46" i="3"/>
  <c r="H43" i="3"/>
  <c r="I28" i="3"/>
  <c r="I30" i="3" s="1"/>
  <c r="H39" i="3"/>
  <c r="I32" i="3"/>
  <c r="I34" i="3" s="1"/>
  <c r="K32" i="3"/>
  <c r="K31" i="3" s="1"/>
  <c r="L33" i="3"/>
  <c r="K28" i="3"/>
  <c r="K27" i="3" s="1"/>
  <c r="L29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I161" i="1"/>
  <c r="I163" i="1" s="1"/>
  <c r="H161" i="1"/>
  <c r="H163" i="1" s="1"/>
  <c r="H164" i="1" s="1"/>
  <c r="H165" i="1" s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H125" i="1"/>
  <c r="I125" i="1"/>
  <c r="H154" i="1"/>
  <c r="E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D150" i="1"/>
  <c r="D153" i="1" s="1"/>
  <c r="D154" i="1" s="1"/>
  <c r="C150" i="1"/>
  <c r="C153" i="1" s="1"/>
  <c r="B150" i="1"/>
  <c r="B153" i="1" s="1"/>
  <c r="B154" i="1" s="1"/>
  <c r="N145" i="4" l="1"/>
  <c r="M148" i="4"/>
  <c r="L188" i="4"/>
  <c r="M164" i="4"/>
  <c r="N165" i="4"/>
  <c r="N164" i="4" s="1"/>
  <c r="L153" i="4"/>
  <c r="M153" i="4"/>
  <c r="N114" i="4"/>
  <c r="M115" i="4"/>
  <c r="M83" i="4"/>
  <c r="N85" i="4"/>
  <c r="N83" i="4" s="1"/>
  <c r="L84" i="4"/>
  <c r="N53" i="4"/>
  <c r="M53" i="4"/>
  <c r="N27" i="4"/>
  <c r="G12" i="4"/>
  <c r="H12" i="4"/>
  <c r="H13" i="4"/>
  <c r="F12" i="4"/>
  <c r="C13" i="4"/>
  <c r="C12" i="4"/>
  <c r="E12" i="4"/>
  <c r="D12" i="4"/>
  <c r="D13" i="4"/>
  <c r="I13" i="4"/>
  <c r="I12" i="4"/>
  <c r="I164" i="1"/>
  <c r="I165" i="1" s="1"/>
  <c r="B164" i="1"/>
  <c r="B165" i="1" s="1"/>
  <c r="M41" i="3"/>
  <c r="H36" i="3"/>
  <c r="L32" i="3"/>
  <c r="M33" i="3"/>
  <c r="L31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H107" i="1"/>
  <c r="H21" i="3" s="1"/>
  <c r="G107" i="1"/>
  <c r="F107" i="1"/>
  <c r="E107" i="1"/>
  <c r="D107" i="1"/>
  <c r="C107" i="1"/>
  <c r="B107" i="1"/>
  <c r="I107" i="1"/>
  <c r="I21" i="3" s="1"/>
  <c r="I50" i="3" s="1"/>
  <c r="J50" i="3" s="1"/>
  <c r="J48" i="3" s="1"/>
  <c r="J38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N148" i="4" l="1"/>
  <c r="N188" i="4"/>
  <c r="M188" i="4"/>
  <c r="N115" i="4"/>
  <c r="N84" i="4"/>
  <c r="M84" i="4"/>
  <c r="F50" i="3"/>
  <c r="N41" i="3"/>
  <c r="H50" i="3"/>
  <c r="H22" i="3"/>
  <c r="H47" i="3"/>
  <c r="H44" i="3"/>
  <c r="H40" i="3"/>
  <c r="D50" i="3"/>
  <c r="C50" i="3"/>
  <c r="H37" i="3"/>
  <c r="G50" i="3"/>
  <c r="E50" i="3"/>
  <c r="J49" i="3"/>
  <c r="K50" i="3"/>
  <c r="B50" i="3"/>
  <c r="K48" i="3"/>
  <c r="K38" i="3" s="1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N153" i="4" l="1"/>
  <c r="K47" i="3"/>
  <c r="J45" i="3"/>
  <c r="J46" i="3" s="1"/>
  <c r="L50" i="3"/>
  <c r="K49" i="3"/>
  <c r="K37" i="3"/>
  <c r="J35" i="3"/>
  <c r="L22" i="3"/>
  <c r="N27" i="3"/>
  <c r="N21" i="3" s="1"/>
  <c r="M21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C4" i="1"/>
  <c r="B4" i="1"/>
  <c r="I4" i="1"/>
  <c r="J36" i="3" l="1"/>
  <c r="J42" i="3"/>
  <c r="L49" i="3"/>
  <c r="M50" i="3"/>
  <c r="L47" i="3"/>
  <c r="K45" i="3"/>
  <c r="K46" i="3" s="1"/>
  <c r="I10" i="1"/>
  <c r="I12" i="1" s="1"/>
  <c r="I20" i="1" s="1"/>
  <c r="B10" i="1"/>
  <c r="B12" i="1" s="1"/>
  <c r="B20" i="1" s="1"/>
  <c r="B59" i="1"/>
  <c r="B60" i="1" s="1"/>
  <c r="L48" i="3"/>
  <c r="L38" i="3" s="1"/>
  <c r="C59" i="1"/>
  <c r="C10" i="1"/>
  <c r="D10" i="1"/>
  <c r="D59" i="1"/>
  <c r="D60" i="1" s="1"/>
  <c r="M48" i="3"/>
  <c r="M38" i="3" s="1"/>
  <c r="L37" i="3"/>
  <c r="K35" i="3"/>
  <c r="M22" i="3"/>
  <c r="N22" i="3"/>
  <c r="E12" i="1"/>
  <c r="E20" i="1" s="1"/>
  <c r="E143" i="1"/>
  <c r="F12" i="1"/>
  <c r="F20" i="1" s="1"/>
  <c r="F143" i="1"/>
  <c r="H12" i="1"/>
  <c r="H20" i="1" s="1"/>
  <c r="H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E60" i="1"/>
  <c r="F60" i="1"/>
  <c r="G10" i="1"/>
  <c r="I59" i="1"/>
  <c r="I60" i="1" s="1"/>
  <c r="G60" i="1"/>
  <c r="H60" i="1"/>
  <c r="C60" i="1"/>
  <c r="M47" i="3" l="1"/>
  <c r="L45" i="3"/>
  <c r="L46" i="3" s="1"/>
  <c r="B143" i="1"/>
  <c r="I143" i="1"/>
  <c r="M49" i="3"/>
  <c r="N50" i="3"/>
  <c r="J43" i="3"/>
  <c r="J44" i="3"/>
  <c r="K36" i="3"/>
  <c r="K42" i="3"/>
  <c r="M37" i="3"/>
  <c r="L35" i="3"/>
  <c r="L36" i="3" s="1"/>
  <c r="I64" i="1"/>
  <c r="I76" i="1" s="1"/>
  <c r="I94" i="1" s="1"/>
  <c r="G12" i="1"/>
  <c r="G20" i="1" s="1"/>
  <c r="G143" i="1"/>
  <c r="I95" i="1"/>
  <c r="I96" i="1" s="1"/>
  <c r="I97" i="1" s="1"/>
  <c r="H97" i="1"/>
  <c r="N49" i="3" l="1"/>
  <c r="N48" i="3"/>
  <c r="N38" i="3" s="1"/>
  <c r="K44" i="3"/>
  <c r="K43" i="3"/>
  <c r="N47" i="3"/>
  <c r="M45" i="3"/>
  <c r="M46" i="3" s="1"/>
  <c r="L42" i="3"/>
  <c r="N37" i="3"/>
  <c r="N35" i="3" s="1"/>
  <c r="M35" i="3"/>
  <c r="H1" i="1"/>
  <c r="G1" i="1" s="1"/>
  <c r="F1" i="1" s="1"/>
  <c r="E1" i="1" s="1"/>
  <c r="D1" i="1" s="1"/>
  <c r="C1" i="1" s="1"/>
  <c r="B1" i="1" s="1"/>
  <c r="L44" i="3" l="1"/>
  <c r="L43" i="3"/>
  <c r="M36" i="3"/>
  <c r="M42" i="3"/>
  <c r="N45" i="3"/>
  <c r="N46" i="3" s="1"/>
  <c r="N42" i="3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J23" i="4" l="1"/>
  <c r="J21" i="4" l="1"/>
  <c r="J3" i="4" l="1"/>
  <c r="J4" i="4" s="1"/>
  <c r="J22" i="4"/>
  <c r="K23" i="4"/>
  <c r="K21" i="4" s="1"/>
  <c r="L23" i="4" l="1"/>
  <c r="K22" i="4"/>
  <c r="K3" i="4"/>
  <c r="K4" i="4" s="1"/>
  <c r="L21" i="4" l="1"/>
  <c r="M23" i="4"/>
  <c r="J35" i="4"/>
  <c r="J36" i="4" s="1"/>
  <c r="K35" i="4"/>
  <c r="K36" i="4" s="1"/>
  <c r="L22" i="4" l="1"/>
  <c r="L3" i="4"/>
  <c r="L4" i="4" s="1"/>
  <c r="L35" i="4"/>
  <c r="N23" i="4"/>
  <c r="N21" i="4" s="1"/>
  <c r="M21" i="4"/>
  <c r="L36" i="4"/>
  <c r="K45" i="4"/>
  <c r="J45" i="4"/>
  <c r="L45" i="4"/>
  <c r="L46" i="4"/>
  <c r="M3" i="4" l="1"/>
  <c r="M4" i="4" s="1"/>
  <c r="M22" i="4"/>
  <c r="M35" i="4"/>
  <c r="M36" i="4" s="1"/>
  <c r="N3" i="4"/>
  <c r="N4" i="4" s="1"/>
  <c r="N35" i="4"/>
  <c r="N36" i="4" s="1"/>
  <c r="N22" i="4"/>
  <c r="M45" i="4"/>
  <c r="M46" i="4" s="1"/>
  <c r="N45" i="4"/>
  <c r="N46" i="4" s="1"/>
  <c r="J46" i="4"/>
  <c r="K46" i="4"/>
  <c r="J48" i="4"/>
  <c r="N48" i="4"/>
  <c r="N38" i="4" s="1"/>
  <c r="K48" i="4"/>
  <c r="K38" i="4" s="1"/>
  <c r="M48" i="4"/>
  <c r="M38" i="4" s="1"/>
  <c r="L48" i="4"/>
  <c r="L38" i="4" s="1"/>
  <c r="K42" i="4" l="1"/>
  <c r="N42" i="4"/>
  <c r="N39" i="4"/>
  <c r="L39" i="4"/>
  <c r="L42" i="4"/>
  <c r="M39" i="4"/>
  <c r="M42" i="4"/>
  <c r="M43" i="4" s="1"/>
  <c r="L49" i="4"/>
  <c r="K49" i="4"/>
  <c r="J49" i="4"/>
  <c r="N49" i="4"/>
  <c r="M49" i="4"/>
  <c r="J38" i="4"/>
  <c r="K39" i="4" s="1"/>
  <c r="K43" i="4" l="1"/>
  <c r="J42" i="4"/>
  <c r="J43" i="4" s="1"/>
  <c r="J39" i="4"/>
  <c r="L43" i="4"/>
  <c r="N43" i="4"/>
  <c r="M66" i="4"/>
  <c r="M67" i="4" s="1"/>
  <c r="J66" i="4"/>
  <c r="J67" i="4" s="1"/>
  <c r="L66" i="4"/>
  <c r="K66" i="4"/>
  <c r="N66" i="4"/>
  <c r="N67" i="4" s="1"/>
  <c r="L67" i="4" l="1"/>
  <c r="K67" i="4"/>
  <c r="K76" i="4"/>
  <c r="J76" i="4"/>
  <c r="J77" i="4" s="1"/>
  <c r="N76" i="4"/>
  <c r="L76" i="4"/>
  <c r="M76" i="4"/>
  <c r="K77" i="4" l="1"/>
  <c r="M77" i="4"/>
  <c r="L77" i="4"/>
  <c r="N77" i="4"/>
  <c r="K79" i="4"/>
  <c r="K69" i="4"/>
  <c r="K73" i="4" s="1"/>
  <c r="L79" i="4"/>
  <c r="L80" i="4" s="1"/>
  <c r="L69" i="4"/>
  <c r="L70" i="4" s="1"/>
  <c r="N79" i="4"/>
  <c r="M79" i="4"/>
  <c r="M69" i="4" s="1"/>
  <c r="J79" i="4"/>
  <c r="K80" i="4" s="1"/>
  <c r="N80" i="4" l="1"/>
  <c r="M70" i="4"/>
  <c r="M73" i="4"/>
  <c r="M80" i="4"/>
  <c r="J80" i="4"/>
  <c r="L73" i="4"/>
  <c r="L74" i="4" s="1"/>
  <c r="N69" i="4"/>
  <c r="J69" i="4"/>
  <c r="K70" i="4" s="1"/>
  <c r="M74" i="4" l="1"/>
  <c r="J70" i="4"/>
  <c r="J73" i="4"/>
  <c r="N73" i="4"/>
  <c r="N74" i="4" s="1"/>
  <c r="N70" i="4"/>
  <c r="J74" i="4" l="1"/>
  <c r="K74" i="4"/>
  <c r="N97" i="4"/>
  <c r="J97" i="4"/>
  <c r="J98" i="4" s="1"/>
  <c r="M97" i="4"/>
  <c r="K97" i="4"/>
  <c r="K98" i="4" s="1"/>
  <c r="L97" i="4"/>
  <c r="M98" i="4" l="1"/>
  <c r="N98" i="4"/>
  <c r="L98" i="4"/>
  <c r="L107" i="4"/>
  <c r="J107" i="4"/>
  <c r="J108" i="4"/>
  <c r="M107" i="4"/>
  <c r="K107" i="4"/>
  <c r="K108" i="4"/>
  <c r="N107" i="4"/>
  <c r="N108" i="4"/>
  <c r="L108" i="4" l="1"/>
  <c r="M108" i="4"/>
  <c r="K110" i="4"/>
  <c r="K111" i="4" s="1"/>
  <c r="M110" i="4"/>
  <c r="M100" i="4" s="1"/>
  <c r="L110" i="4"/>
  <c r="L111" i="4" s="1"/>
  <c r="L100" i="4"/>
  <c r="J110" i="4"/>
  <c r="J100" i="4" s="1"/>
  <c r="N110" i="4"/>
  <c r="N111" i="4" s="1"/>
  <c r="N100" i="4"/>
  <c r="N104" i="4" s="1"/>
  <c r="J111" i="4" l="1"/>
  <c r="M101" i="4"/>
  <c r="M104" i="4"/>
  <c r="N105" i="4" s="1"/>
  <c r="K100" i="4"/>
  <c r="J101" i="4"/>
  <c r="J104" i="4"/>
  <c r="J105" i="4" s="1"/>
  <c r="L104" i="4"/>
  <c r="N101" i="4"/>
  <c r="M111" i="4"/>
  <c r="K101" i="4" l="1"/>
  <c r="K104" i="4"/>
  <c r="K105" i="4" s="1"/>
  <c r="L101" i="4"/>
  <c r="M105" i="4"/>
  <c r="J128" i="4"/>
  <c r="J129" i="4" s="1"/>
  <c r="J5" i="4"/>
  <c r="J7" i="4" s="1"/>
  <c r="K129" i="4"/>
  <c r="M128" i="4"/>
  <c r="L129" i="4"/>
  <c r="N128" i="4"/>
  <c r="N5" i="4" s="1"/>
  <c r="K128" i="4"/>
  <c r="K5" i="4"/>
  <c r="L128" i="4"/>
  <c r="L5" i="4"/>
  <c r="L7" i="4" s="1"/>
  <c r="L105" i="4" l="1"/>
  <c r="M129" i="4"/>
  <c r="N7" i="4"/>
  <c r="N129" i="4"/>
  <c r="K7" i="4"/>
  <c r="M5" i="4"/>
  <c r="N6" i="4" s="1"/>
  <c r="K6" i="4"/>
  <c r="L6" i="4"/>
  <c r="J6" i="4"/>
  <c r="M7" i="4" l="1"/>
  <c r="M6" i="4"/>
  <c r="J138" i="4"/>
  <c r="J14" i="4" s="1"/>
  <c r="N138" i="4"/>
  <c r="N139" i="4" s="1"/>
  <c r="M138" i="4"/>
  <c r="M14" i="4" s="1"/>
  <c r="L138" i="4"/>
  <c r="L14" i="4" s="1"/>
  <c r="K138" i="4"/>
  <c r="K139" i="4" s="1"/>
  <c r="K14" i="4"/>
  <c r="K16" i="4" s="1"/>
  <c r="M15" i="4" l="1"/>
  <c r="M16" i="4"/>
  <c r="J15" i="4"/>
  <c r="J16" i="4"/>
  <c r="K15" i="4"/>
  <c r="L15" i="4"/>
  <c r="L16" i="4"/>
  <c r="L139" i="4"/>
  <c r="N14" i="4"/>
  <c r="M139" i="4"/>
  <c r="J139" i="4"/>
  <c r="N15" i="4" l="1"/>
  <c r="N16" i="4"/>
  <c r="J17" i="4"/>
  <c r="J19" i="4" s="1"/>
  <c r="J141" i="4"/>
  <c r="J131" i="4" s="1"/>
  <c r="J142" i="4"/>
  <c r="K135" i="4"/>
  <c r="K17" i="4"/>
  <c r="K19" i="4" s="1"/>
  <c r="K141" i="4"/>
  <c r="K142" i="4" s="1"/>
  <c r="K131" i="4"/>
  <c r="K8" i="4"/>
  <c r="K10" i="4" s="1"/>
  <c r="N141" i="4"/>
  <c r="N142" i="4" s="1"/>
  <c r="L141" i="4"/>
  <c r="L131" i="4"/>
  <c r="L8" i="4"/>
  <c r="L11" i="4" s="1"/>
  <c r="M141" i="4"/>
  <c r="M131" i="4" s="1"/>
  <c r="N17" i="4" l="1"/>
  <c r="L132" i="4"/>
  <c r="L142" i="4"/>
  <c r="L17" i="4"/>
  <c r="L18" i="4" s="1"/>
  <c r="N131" i="4"/>
  <c r="L135" i="4"/>
  <c r="L136" i="4" s="1"/>
  <c r="M132" i="4"/>
  <c r="M135" i="4"/>
  <c r="M136" i="4" s="1"/>
  <c r="M8" i="4"/>
  <c r="N132" i="4"/>
  <c r="L13" i="4"/>
  <c r="J132" i="4"/>
  <c r="J135" i="4"/>
  <c r="J136" i="4" s="1"/>
  <c r="J8" i="4"/>
  <c r="K132" i="4"/>
  <c r="M17" i="4"/>
  <c r="N18" i="4" s="1"/>
  <c r="J18" i="4"/>
  <c r="K18" i="4"/>
  <c r="L10" i="4"/>
  <c r="K11" i="4"/>
  <c r="L12" i="4" s="1"/>
  <c r="L9" i="4"/>
  <c r="N19" i="4"/>
  <c r="M142" i="4"/>
  <c r="N135" i="4" l="1"/>
  <c r="N136" i="4" s="1"/>
  <c r="N8" i="4"/>
  <c r="L19" i="4"/>
  <c r="J11" i="4"/>
  <c r="J10" i="4"/>
  <c r="J9" i="4"/>
  <c r="K9" i="4"/>
  <c r="M9" i="4"/>
  <c r="M10" i="4"/>
  <c r="M11" i="4"/>
  <c r="K136" i="4"/>
  <c r="K12" i="4"/>
  <c r="K13" i="4"/>
  <c r="M18" i="4"/>
  <c r="M19" i="4"/>
  <c r="N9" i="4"/>
  <c r="N10" i="4" l="1"/>
  <c r="N11" i="4"/>
  <c r="M12" i="4"/>
  <c r="M13" i="4"/>
  <c r="J13" i="4"/>
  <c r="J12" i="4"/>
  <c r="N13" i="4" l="1"/>
  <c r="N12" i="4"/>
  <c r="M180" i="4" l="1"/>
  <c r="M178" i="4"/>
  <c r="K178" i="4"/>
  <c r="K180" i="4"/>
  <c r="J178" i="4"/>
  <c r="J180" i="4"/>
  <c r="N178" i="4"/>
  <c r="N180" i="4"/>
  <c r="L178" i="4"/>
  <c r="L18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tc={B88D1115-25F8-497E-8CC0-831EB9A99690}</author>
  </authors>
  <commentList>
    <comment ref="L42" authorId="0" shapeId="0" xr:uid="{B88D1115-25F8-497E-8CC0-831EB9A9969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what EBITDA-d&amp;a is but it has also been calculated in the previous step which is why I linked it back to historicals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<sst xmlns="http://schemas.openxmlformats.org/spreadsheetml/2006/main" count="535" uniqueCount="158">
  <si>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</si>
  <si>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</si>
  <si>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</si>
  <si>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</si>
  <si>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</si>
  <si>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</si>
  <si>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</si>
  <si>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</si>
  <si>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</si>
  <si>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</si>
  <si>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</si>
  <si>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</si>
  <si>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</si>
  <si>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</si>
  <si>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</si>
  <si>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</si>
  <si>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</si>
  <si>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</si>
  <si>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</si>
  <si>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</si>
  <si>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</si>
  <si>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</si>
  <si>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</si>
  <si>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</si>
  <si>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</si>
  <si>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</si>
  <si>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</si>
  <si>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</si>
  <si>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</si>
  <si>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</si>
  <si>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</si>
  <si>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</si>
  <si>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</si>
  <si>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</si>
  <si>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</si>
  <si>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</si>
  <si>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</si>
  <si>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</si>
  <si>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</si>
  <si>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</si>
  <si>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</si>
  <si>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</si>
  <si>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</si>
  <si>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</si>
  <si>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</si>
  <si>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</si>
  <si>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</si>
  <si>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</si>
  <si>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</si>
  <si>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</si>
  <si>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</si>
  <si>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</si>
  <si>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</si>
  <si>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</si>
  <si>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</si>
  <si>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</si>
  <si>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</si>
  <si>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</si>
  <si>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</si>
  <si>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</si>
  <si>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</si>
  <si>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</si>
  <si>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</si>
  <si>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</si>
  <si>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</si>
  <si>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</si>
  <si>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</si>
  <si>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</si>
  <si>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</si>
  <si>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</si>
  <si>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</si>
  <si>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</si>
  <si>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</si>
  <si>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</si>
  <si>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</si>
  <si>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</si>
  <si>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</si>
  <si>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</si>
  <si>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</si>
  <si>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</si>
  <si>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</si>
  <si>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</si>
  <si>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</si>
  <si>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</si>
  <si>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</si>
  <si>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</si>
  <si>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</si>
  <si>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</si>
  <si>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</si>
  <si>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</si>
  <si>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</si>
  <si>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</si>
  <si>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</si>
  <si>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</si>
  <si>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</si>
  <si>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</si>
  <si>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</si>
  <si>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</si>
  <si>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</si>
  <si>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</si>
  <si>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</si>
  <si>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</si>
  <si>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</si>
  <si>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</si>
  <si>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</si>
  <si>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</si>
  <si>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</si>
  <si>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</si>
  <si>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</si>
  <si>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</si>
  <si>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</si>
  <si>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</si>
  <si>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</si>
  <si>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</si>
  <si>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</si>
  <si>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</si>
  <si>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</si>
  <si>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</si>
  <si>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</si>
  <si>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</si>
  <si>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</si>
  <si>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</si>
  <si>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</si>
  <si>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</si>
  <si>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</si>
  <si>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</si>
  <si>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</si>
  <si>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</si>
  <si>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</si>
  <si>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</si>
  <si>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</si>
  <si>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</si>
  <si>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</si>
  <si>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</si>
  <si>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</si>
  <si>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</si>
  <si>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</si>
  <si>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</si>
  <si>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</si>
  <si>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</si>
  <si>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</si>
  <si>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</si>
  <si>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</si>
  <si>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</si>
  <si>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</si>
  <si>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</si>
  <si>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</si>
  <si>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</si>
  <si>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</si>
  <si>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</si>
  <si>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</si>
  <si>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</si>
  <si>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</si>
  <si>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nm</t>
  </si>
  <si>
    <t>Should be kept equal to 2022 margin</t>
  </si>
  <si>
    <t>Apply this feedback for all the segment below</t>
  </si>
  <si>
    <t>Should be the addition of below two growth rates</t>
  </si>
  <si>
    <t>Change formatting to absolute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</si>
</sst>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3" fillId="8" borderId="0" xfId="1" applyNumberFormat="1" applyFont="1" applyFill="1" applyAlignment="1">
      <alignment horizontal="left" indent="1"/>
    </xf>
    <xf numFmtId="165" fontId="2" fillId="8" borderId="0" xfId="1" applyNumberFormat="1" applyFont="1" applyFill="1"/>
    <xf numFmtId="166" fontId="0" fillId="0" borderId="0" xfId="2" applyNumberFormat="1" applyFont="1" applyAlignment="1">
      <alignment horizontal="right"/>
    </xf>
    <xf numFmtId="166" fontId="0" fillId="0" borderId="0" xfId="2" applyNumberFormat="1" applyFont="1"/>
    <xf numFmtId="166" fontId="0" fillId="0" borderId="0" xfId="0" applyNumberFormat="1"/>
    <xf numFmtId="43" fontId="2" fillId="0" borderId="0" xfId="0" applyNumberFormat="1" applyFont="1"/>
    <xf numFmtId="166" fontId="11" fillId="0" borderId="0" xfId="2" applyNumberFormat="1" applyFont="1" applyFill="1" applyAlignment="1">
      <alignment horizontal="right"/>
    </xf>
    <xf numFmtId="0" fontId="0" fillId="9" borderId="0" xfId="0" applyFill="1"/>
    <xf numFmtId="10" fontId="0" fillId="0" borderId="0" xfId="0" applyNumberFormat="1"/>
    <xf numFmtId="165" fontId="15" fillId="9" borderId="0" xfId="1" applyNumberFormat="1" applyFont="1" applyFill="1" applyAlignment="1">
      <alignment horizontal="left" indent="2"/>
    </xf>
    <xf numFmtId="166" fontId="0" fillId="0" borderId="0" xfId="0" applyNumberFormat="1" applyAlignment="1">
      <alignment horizontal="right"/>
    </xf>
    <xf numFmtId="165" fontId="2" fillId="0" borderId="0" xfId="1" applyNumberFormat="1" applyFont="1" applyAlignment="1">
      <alignment horizontal="right"/>
    </xf>
    <xf numFmtId="43" fontId="2" fillId="0" borderId="0" xfId="0" applyNumberFormat="1" applyFont="1" applyAlignment="1">
      <alignment horizontal="right"/>
    </xf>
    <xf numFmtId="0" fontId="6" fillId="10" borderId="0" xfId="0" applyFont="1" applyFill="1" applyAlignment="1">
      <alignment horizontal="right"/>
    </xf>
    <xf numFmtId="165" fontId="6" fillId="10" borderId="0" xfId="4" applyNumberFormat="1" applyFont="1" applyFill="1" applyBorder="1" applyAlignment="1">
      <alignment horizontal="right"/>
    </xf>
    <xf numFmtId="0" fontId="2" fillId="10" borderId="0" xfId="0" applyFont="1" applyFill="1" applyAlignment="1">
      <alignment horizontal="right"/>
    </xf>
    <xf numFmtId="165" fontId="2" fillId="10" borderId="0" xfId="5" applyNumberFormat="1" applyFont="1" applyFill="1" applyAlignment="1">
      <alignment horizontal="right"/>
    </xf>
    <xf numFmtId="165" fontId="2" fillId="11" borderId="0" xfId="1" applyNumberFormat="1" applyFont="1" applyFill="1" applyBorder="1"/>
    <xf numFmtId="165" fontId="2" fillId="11" borderId="0" xfId="0" applyNumberFormat="1" applyFont="1" applyFill="1"/>
    <xf numFmtId="0" fontId="0" fillId="11" borderId="0" xfId="0" applyFill="1"/>
    <xf numFmtId="165" fontId="2" fillId="11" borderId="0" xfId="1" applyNumberFormat="1" applyFont="1" applyFill="1"/>
    <xf numFmtId="2" fontId="2" fillId="11" borderId="0" xfId="0" applyNumberFormat="1" applyFont="1" applyFill="1"/>
    <xf numFmtId="2" fontId="2" fillId="11" borderId="0" xfId="0" applyNumberFormat="1" applyFont="1" applyFill="1" applyAlignment="1">
      <alignment horizontal="right"/>
    </xf>
    <xf numFmtId="165" fontId="2" fillId="11" borderId="0" xfId="0" applyNumberFormat="1" applyFont="1" applyFill="1" applyAlignment="1">
      <alignment horizontal="right"/>
    </xf>
    <xf numFmtId="43" fontId="2" fillId="11" borderId="0" xfId="0" applyNumberFormat="1" applyFont="1" applyFill="1" applyAlignment="1">
      <alignment horizontal="right"/>
    </xf>
    <xf numFmtId="43" fontId="2" fillId="11" borderId="0" xfId="0" applyNumberFormat="1" applyFont="1" applyFill="1"/>
    <xf numFmtId="2" fontId="2" fillId="11" borderId="0" xfId="1" applyNumberFormat="1" applyFont="1" applyFill="1"/>
    <xf numFmtId="2" fontId="2" fillId="11" borderId="0" xfId="1" applyNumberFormat="1" applyFont="1" applyFill="1" applyAlignment="1">
      <alignment horizontal="right"/>
    </xf>
    <xf numFmtId="165" fontId="2" fillId="11" borderId="0" xfId="1" applyNumberFormat="1" applyFont="1" applyFill="1" applyAlignment="1">
      <alignment horizontal="right"/>
    </xf>
    <xf numFmtId="166" fontId="11" fillId="11" borderId="0" xfId="2" applyNumberFormat="1" applyFont="1" applyFill="1" applyAlignment="1">
      <alignment horizontal="right"/>
    </xf>
    <xf numFmtId="0" fontId="2" fillId="11" borderId="0" xfId="0" applyFont="1" applyFill="1"/>
    <xf numFmtId="2" fontId="12" fillId="11" borderId="0" xfId="2" applyNumberFormat="1" applyFont="1" applyFill="1" applyAlignment="1">
      <alignment horizontal="right"/>
    </xf>
    <xf numFmtId="165" fontId="0" fillId="11" borderId="0" xfId="1" applyNumberFormat="1" applyFont="1" applyFill="1" applyAlignment="1">
      <alignment horizontal="left" indent="1"/>
    </xf>
    <xf numFmtId="165" fontId="0" fillId="11" borderId="0" xfId="1" applyNumberFormat="1" applyFont="1" applyFill="1"/>
    <xf numFmtId="165" fontId="13" fillId="11" borderId="0" xfId="1" applyNumberFormat="1" applyFont="1" applyFill="1" applyAlignment="1">
      <alignment horizontal="left" indent="2"/>
    </xf>
    <xf numFmtId="165" fontId="0" fillId="11" borderId="0" xfId="1" applyNumberFormat="1" applyFont="1" applyFill="1" applyAlignment="1">
      <alignment horizontal="right"/>
    </xf>
    <xf numFmtId="0" fontId="0" fillId="11" borderId="0" xfId="0" applyFill="1" applyAlignment="1">
      <alignment horizontal="right"/>
    </xf>
    <xf numFmtId="43" fontId="0" fillId="11" borderId="0" xfId="0" applyNumberFormat="1" applyFill="1" applyAlignment="1">
      <alignment horizontal="right"/>
    </xf>
    <xf numFmtId="43" fontId="0" fillId="0" borderId="0" xfId="0" applyNumberFormat="1"/>
    <xf numFmtId="166" fontId="0" fillId="0" borderId="0" xfId="2" applyNumberFormat="1" applyFont="1" applyFill="1"/>
    <xf numFmtId="165" fontId="13" fillId="0" borderId="0" xfId="1" applyNumberFormat="1" applyFont="1" applyFill="1" applyAlignment="1">
      <alignment horizontal="left" indent="1"/>
    </xf>
    <xf numFmtId="10" fontId="0" fillId="0" borderId="0" xfId="0" applyNumberFormat="1" applyAlignment="1">
      <alignment horizontal="right"/>
    </xf>
    <xf numFmtId="166" fontId="11" fillId="8" borderId="0" xfId="2" applyNumberFormat="1" applyFont="1" applyFill="1" applyAlignment="1">
      <alignment horizontal="right"/>
    </xf>
    <xf numFmtId="1" fontId="2" fillId="8" borderId="0" xfId="0" applyNumberFormat="1" applyFont="1" applyFill="1" applyAlignment="1">
      <alignment horizontal="right"/>
    </xf>
    <xf numFmtId="1" fontId="16" fillId="8" borderId="0" xfId="2" applyNumberFormat="1" applyFont="1" applyFill="1" applyAlignment="1">
      <alignment horizontal="right"/>
    </xf>
    <xf numFmtId="166" fontId="0" fillId="12" borderId="0" xfId="0" applyNumberFormat="1" applyFill="1"/>
    <xf numFmtId="166" fontId="1" fillId="12" borderId="0" xfId="2" applyNumberFormat="1" applyFont="1" applyFill="1" applyAlignment="1">
      <alignment horizontal="left"/>
    </xf>
    <xf numFmtId="0" fontId="0" fillId="12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eem Zeido" id="{E16BE9AD-02BF-4EC5-BCD1-97269B5FA3A4}" userId="S::kz450@bath.ac.uk::f03f244a-26fc-47fc-8f13-cbbd58de1c5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42" dT="2023-11-05T20:08:59.75" personId="{E16BE9AD-02BF-4EC5-BCD1-97269B5FA3A4}" id="{B88D1115-25F8-497E-8CC0-831EB9A99690}">
    <text xml:space="preserve">This is what EBITDA-d&amp;a is but it has also been calculated in the previous step which is why I linked it back to historicals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D502-0A13-4E87-8E72-A20AC560750C}">
  <dimension ref="A1:BE214"/>
  <sheetViews>
    <sheetView tabSelected="1" topLeftCell="A8" zoomScale="79" zoomScaleNormal="87" workbookViewId="0">
      <selection activeCell="D39" sqref="D39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10.44140625" bestFit="1" customWidth="1"/>
    <col min="11" max="11" width="11.109375" bestFit="1" customWidth="1"/>
    <col min="12" max="12" width="10.44140625" bestFit="1" customWidth="1"/>
    <col min="13" max="14" width="11.109375" bestFit="1" customWidth="1"/>
    <col min="15" max="18" width="11.77734375" customWidth="1"/>
  </cols>
  <sheetData>
    <row r="1" spans="1:57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63">
        <f>+I1+1</f>
        <v>2023</v>
      </c>
      <c r="K1" s="63">
        <f t="shared" ref="K1:N1" si="1">+J1+1</f>
        <v>2024</v>
      </c>
      <c r="L1" s="63">
        <f t="shared" si="1"/>
        <v>2025</v>
      </c>
      <c r="M1" s="63">
        <f t="shared" si="1"/>
        <v>2026</v>
      </c>
      <c r="N1" s="63">
        <f t="shared" si="1"/>
        <v>2027</v>
      </c>
      <c r="O1" s="1"/>
      <c r="P1" s="1"/>
      <c r="Q1" s="1"/>
      <c r="R1" s="1"/>
    </row>
    <row r="2" spans="1:57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64"/>
      <c r="K2" s="64"/>
      <c r="L2" s="64"/>
      <c r="M2" s="65"/>
      <c r="N2" s="65"/>
      <c r="O2" s="1"/>
      <c r="P2" s="1"/>
      <c r="Q2" s="1"/>
      <c r="R2" s="1"/>
    </row>
    <row r="3" spans="1:57" x14ac:dyDescent="0.3">
      <c r="A3" s="41" t="s">
        <v>139</v>
      </c>
      <c r="B3" s="48">
        <f t="shared" ref="B3:I3" si="2">B21+B52+B83+B114+B145+B163+B198</f>
        <v>30601</v>
      </c>
      <c r="C3" s="48">
        <f t="shared" si="2"/>
        <v>32376</v>
      </c>
      <c r="D3" s="48">
        <f t="shared" si="2"/>
        <v>34350</v>
      </c>
      <c r="E3" s="48">
        <f t="shared" si="2"/>
        <v>36397</v>
      </c>
      <c r="F3" s="48">
        <f t="shared" si="2"/>
        <v>39117</v>
      </c>
      <c r="G3" s="48">
        <f t="shared" si="2"/>
        <v>37403</v>
      </c>
      <c r="H3" s="48">
        <f t="shared" si="2"/>
        <v>44538</v>
      </c>
      <c r="I3" s="48">
        <f t="shared" si="2"/>
        <v>46710</v>
      </c>
      <c r="J3" s="48">
        <f t="shared" ref="J3:N3" si="3">J21+J52+J83+J114+J145+J163+J198</f>
        <v>46710</v>
      </c>
      <c r="K3" s="48">
        <f t="shared" si="3"/>
        <v>46710</v>
      </c>
      <c r="L3" s="48">
        <f t="shared" si="3"/>
        <v>46710</v>
      </c>
      <c r="M3" s="48">
        <f t="shared" si="3"/>
        <v>46710</v>
      </c>
      <c r="N3" s="48">
        <f t="shared" si="3"/>
        <v>46710</v>
      </c>
      <c r="O3" s="48"/>
      <c r="P3" s="48"/>
      <c r="Q3" s="48"/>
      <c r="R3" s="48"/>
    </row>
    <row r="4" spans="1:57" x14ac:dyDescent="0.3">
      <c r="A4" s="42" t="s">
        <v>129</v>
      </c>
      <c r="B4" s="54" t="str">
        <f>+IFERROR(B3/A3-1,"nm")</f>
        <v>nm</v>
      </c>
      <c r="C4" s="54">
        <f t="shared" ref="C4:N4" si="4">+IFERROR(C3/B3-1,"nm")</f>
        <v>5.8004640371229765E-2</v>
      </c>
      <c r="D4" s="54">
        <f t="shared" si="4"/>
        <v>6.0971089696071123E-2</v>
      </c>
      <c r="E4" s="54">
        <f t="shared" si="4"/>
        <v>5.95924308588065E-2</v>
      </c>
      <c r="F4" s="54">
        <f t="shared" si="4"/>
        <v>7.4731433909388079E-2</v>
      </c>
      <c r="G4" s="54">
        <f t="shared" si="4"/>
        <v>-4.3817266150267153E-2</v>
      </c>
      <c r="H4" s="54">
        <f t="shared" si="4"/>
        <v>0.19076009945726269</v>
      </c>
      <c r="I4" s="54">
        <f t="shared" si="4"/>
        <v>4.8767344739323759E-2</v>
      </c>
      <c r="J4" s="60">
        <f t="shared" si="4"/>
        <v>0</v>
      </c>
      <c r="K4" s="60">
        <f t="shared" si="4"/>
        <v>0</v>
      </c>
      <c r="L4" s="60">
        <f t="shared" si="4"/>
        <v>0</v>
      </c>
      <c r="M4" s="60">
        <f t="shared" si="4"/>
        <v>0</v>
      </c>
      <c r="N4" s="60">
        <f t="shared" si="4"/>
        <v>0</v>
      </c>
      <c r="O4" s="54"/>
      <c r="P4" s="54"/>
      <c r="Q4" s="54"/>
      <c r="R4" s="54"/>
    </row>
    <row r="5" spans="1:57" s="69" customFormat="1" x14ac:dyDescent="0.3">
      <c r="A5" s="67" t="s">
        <v>130</v>
      </c>
      <c r="B5" s="68">
        <f t="shared" ref="B5:I5" si="5">SUM(B35, B66, B97, B128, B146,B199,B181)</f>
        <v>4839</v>
      </c>
      <c r="C5" s="68">
        <f t="shared" si="5"/>
        <v>5291</v>
      </c>
      <c r="D5" s="68">
        <f t="shared" si="5"/>
        <v>5651</v>
      </c>
      <c r="E5" s="68">
        <f t="shared" si="5"/>
        <v>5126</v>
      </c>
      <c r="F5" s="68">
        <f t="shared" si="5"/>
        <v>5555</v>
      </c>
      <c r="G5" s="68">
        <f t="shared" si="5"/>
        <v>3697</v>
      </c>
      <c r="H5" s="68">
        <f t="shared" si="5"/>
        <v>7667</v>
      </c>
      <c r="I5" s="68">
        <f t="shared" si="5"/>
        <v>7573</v>
      </c>
      <c r="J5" s="68">
        <f t="shared" ref="J5:N5" si="6">SUM(J35, J66, J97, J128, J146,J199,J181)</f>
        <v>7573</v>
      </c>
      <c r="K5" s="68">
        <f t="shared" si="6"/>
        <v>7573</v>
      </c>
      <c r="L5" s="68">
        <f t="shared" si="6"/>
        <v>7573</v>
      </c>
      <c r="M5" s="68">
        <f t="shared" si="6"/>
        <v>7573</v>
      </c>
      <c r="N5" s="68">
        <f t="shared" si="6"/>
        <v>7573</v>
      </c>
      <c r="O5" s="48"/>
      <c r="P5" s="48"/>
      <c r="Q5" s="48"/>
      <c r="R5" s="48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</row>
    <row r="6" spans="1:57" x14ac:dyDescent="0.3">
      <c r="A6" s="42" t="s">
        <v>129</v>
      </c>
      <c r="B6" s="54" t="str">
        <f>+IFERROR(B5/A5-1,"nm")</f>
        <v>nm</v>
      </c>
      <c r="C6" s="54">
        <f t="shared" ref="C6:N6" si="7">+IFERROR(C5/B5-1,"nm")</f>
        <v>9.3407728869601137E-2</v>
      </c>
      <c r="D6" s="54">
        <f t="shared" si="7"/>
        <v>6.8040068040068125E-2</v>
      </c>
      <c r="E6" s="54">
        <f t="shared" si="7"/>
        <v>-9.2903910812245583E-2</v>
      </c>
      <c r="F6" s="54">
        <f t="shared" si="7"/>
        <v>8.3690987124463545E-2</v>
      </c>
      <c r="G6" s="54">
        <f t="shared" si="7"/>
        <v>-0.3344734473447345</v>
      </c>
      <c r="H6" s="54">
        <f t="shared" si="7"/>
        <v>1.0738436570192049</v>
      </c>
      <c r="I6" s="54">
        <f t="shared" si="7"/>
        <v>-1.2260336507108338E-2</v>
      </c>
      <c r="J6" s="60">
        <f t="shared" si="7"/>
        <v>0</v>
      </c>
      <c r="K6" s="60">
        <f t="shared" si="7"/>
        <v>0</v>
      </c>
      <c r="L6" s="60">
        <f t="shared" si="7"/>
        <v>0</v>
      </c>
      <c r="M6" s="60">
        <f t="shared" si="7"/>
        <v>0</v>
      </c>
      <c r="N6" s="60">
        <f t="shared" si="7"/>
        <v>0</v>
      </c>
      <c r="O6" s="54"/>
      <c r="P6" s="54"/>
      <c r="Q6" s="54"/>
      <c r="R6" s="54"/>
    </row>
    <row r="7" spans="1:57" x14ac:dyDescent="0.3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0.16212802397773496</v>
      </c>
      <c r="K7" s="47">
        <f t="shared" si="8"/>
        <v>0.16212802397773496</v>
      </c>
      <c r="L7" s="60">
        <f t="shared" si="8"/>
        <v>0.16212802397773496</v>
      </c>
      <c r="M7" s="60">
        <f t="shared" si="8"/>
        <v>0.16212802397773496</v>
      </c>
      <c r="N7" s="60">
        <f t="shared" si="8"/>
        <v>0.16212802397773496</v>
      </c>
      <c r="O7" s="54"/>
      <c r="P7" s="54"/>
      <c r="Q7" s="54"/>
      <c r="R7" s="54"/>
    </row>
    <row r="8" spans="1:57" s="69" customFormat="1" x14ac:dyDescent="0.3">
      <c r="A8" s="67" t="s">
        <v>132</v>
      </c>
      <c r="B8" s="68">
        <f t="shared" ref="B8:I8" si="9">SUM(B38, B76, B100, B131, B149,B184,B202)</f>
        <v>755</v>
      </c>
      <c r="C8" s="68">
        <f t="shared" si="9"/>
        <v>797</v>
      </c>
      <c r="D8" s="68">
        <f t="shared" si="9"/>
        <v>774</v>
      </c>
      <c r="E8" s="68">
        <f t="shared" si="9"/>
        <v>871</v>
      </c>
      <c r="F8" s="68">
        <f t="shared" si="9"/>
        <v>827</v>
      </c>
      <c r="G8" s="68">
        <f t="shared" si="9"/>
        <v>728</v>
      </c>
      <c r="H8" s="68">
        <f t="shared" si="9"/>
        <v>761</v>
      </c>
      <c r="I8" s="68">
        <f t="shared" si="9"/>
        <v>780</v>
      </c>
      <c r="J8" s="68">
        <f t="shared" ref="J8:N8" si="10">SUM(J38, J76, J100, J131, J149,J184,J202)</f>
        <v>780</v>
      </c>
      <c r="K8" s="68">
        <f t="shared" si="10"/>
        <v>780</v>
      </c>
      <c r="L8" s="68">
        <f t="shared" si="10"/>
        <v>780</v>
      </c>
      <c r="M8" s="68">
        <f t="shared" si="10"/>
        <v>780</v>
      </c>
      <c r="N8" s="68">
        <f t="shared" si="10"/>
        <v>780</v>
      </c>
      <c r="O8" s="48"/>
      <c r="P8" s="48"/>
      <c r="Q8" s="48"/>
      <c r="R8" s="4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</row>
    <row r="9" spans="1:57" x14ac:dyDescent="0.3">
      <c r="A9" s="42" t="s">
        <v>129</v>
      </c>
      <c r="B9" s="54" t="str">
        <f>+IFERROR(B8/A8-1,"nm")</f>
        <v>nm</v>
      </c>
      <c r="C9" s="54">
        <f t="shared" ref="C9:N9" si="11">+IFERROR(C8/B8-1,"nm")</f>
        <v>5.5629139072847611E-2</v>
      </c>
      <c r="D9" s="54">
        <f t="shared" si="11"/>
        <v>-2.8858218318695061E-2</v>
      </c>
      <c r="E9" s="54">
        <f t="shared" si="11"/>
        <v>0.1253229974160206</v>
      </c>
      <c r="F9" s="54">
        <f t="shared" si="11"/>
        <v>-5.0516647531572922E-2</v>
      </c>
      <c r="G9" s="54">
        <f t="shared" si="11"/>
        <v>-0.11970979443772667</v>
      </c>
      <c r="H9" s="54">
        <f t="shared" si="11"/>
        <v>4.5329670329670391E-2</v>
      </c>
      <c r="I9" s="54">
        <f t="shared" si="11"/>
        <v>2.4967148488830526E-2</v>
      </c>
      <c r="J9" s="60">
        <f t="shared" si="11"/>
        <v>0</v>
      </c>
      <c r="K9" s="60">
        <f t="shared" si="11"/>
        <v>0</v>
      </c>
      <c r="L9" s="60">
        <f t="shared" si="11"/>
        <v>0</v>
      </c>
      <c r="M9" s="60">
        <f t="shared" si="11"/>
        <v>0</v>
      </c>
      <c r="N9" s="60">
        <f t="shared" si="11"/>
        <v>0</v>
      </c>
      <c r="O9" s="54"/>
      <c r="P9" s="54"/>
      <c r="Q9" s="54"/>
      <c r="R9" s="54"/>
    </row>
    <row r="10" spans="1:57" x14ac:dyDescent="0.3">
      <c r="A10" s="42" t="s">
        <v>133</v>
      </c>
      <c r="B10" s="47">
        <f>+IFERROR(B8/B$3,"nm")</f>
        <v>2.4672396326917419E-2</v>
      </c>
      <c r="C10" s="47">
        <f t="shared" ref="C10:N10" si="12">+IFERROR(C8/C$3,"nm")</f>
        <v>2.4617000247096614E-2</v>
      </c>
      <c r="D10" s="47">
        <f t="shared" si="12"/>
        <v>2.2532751091703055E-2</v>
      </c>
      <c r="E10" s="47">
        <f t="shared" si="12"/>
        <v>2.3930543726131275E-2</v>
      </c>
      <c r="F10" s="47">
        <f t="shared" si="12"/>
        <v>2.1141703095840684E-2</v>
      </c>
      <c r="G10" s="47">
        <f t="shared" si="12"/>
        <v>1.946367938400663E-2</v>
      </c>
      <c r="H10" s="47">
        <f t="shared" si="12"/>
        <v>1.7086532848354215E-2</v>
      </c>
      <c r="I10" s="47">
        <f t="shared" si="12"/>
        <v>1.6698779704560053E-2</v>
      </c>
      <c r="J10" s="47">
        <f t="shared" si="12"/>
        <v>1.6698779704560053E-2</v>
      </c>
      <c r="K10" s="47">
        <f t="shared" si="12"/>
        <v>1.6698779704560053E-2</v>
      </c>
      <c r="L10" s="60">
        <f t="shared" si="12"/>
        <v>1.6698779704560053E-2</v>
      </c>
      <c r="M10" s="60">
        <f t="shared" si="12"/>
        <v>1.6698779704560053E-2</v>
      </c>
      <c r="N10" s="60">
        <f t="shared" si="12"/>
        <v>1.6698779704560053E-2</v>
      </c>
      <c r="O10" s="54"/>
      <c r="P10" s="54"/>
      <c r="Q10" s="54"/>
      <c r="R10" s="54"/>
    </row>
    <row r="11" spans="1:57" s="69" customFormat="1" x14ac:dyDescent="0.3">
      <c r="A11" s="67" t="s">
        <v>134</v>
      </c>
      <c r="B11" s="68">
        <f>B5-B8</f>
        <v>4084</v>
      </c>
      <c r="C11" s="68">
        <f t="shared" ref="C11:N11" si="13">C5-C8</f>
        <v>4494</v>
      </c>
      <c r="D11" s="68">
        <f t="shared" si="13"/>
        <v>4877</v>
      </c>
      <c r="E11" s="68">
        <f t="shared" si="13"/>
        <v>4255</v>
      </c>
      <c r="F11" s="68">
        <f t="shared" si="13"/>
        <v>4728</v>
      </c>
      <c r="G11" s="68">
        <f t="shared" si="13"/>
        <v>2969</v>
      </c>
      <c r="H11" s="68">
        <f t="shared" si="13"/>
        <v>6906</v>
      </c>
      <c r="I11" s="68">
        <f t="shared" si="13"/>
        <v>6793</v>
      </c>
      <c r="J11" s="68">
        <f t="shared" si="13"/>
        <v>6793</v>
      </c>
      <c r="K11" s="68">
        <f t="shared" si="13"/>
        <v>6793</v>
      </c>
      <c r="L11" s="68">
        <f t="shared" si="13"/>
        <v>6793</v>
      </c>
      <c r="M11" s="68">
        <f t="shared" si="13"/>
        <v>6793</v>
      </c>
      <c r="N11" s="68">
        <f t="shared" si="13"/>
        <v>6793</v>
      </c>
      <c r="O11" s="48"/>
      <c r="P11" s="48"/>
      <c r="Q11" s="48"/>
      <c r="R11" s="48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</row>
    <row r="12" spans="1:57" x14ac:dyDescent="0.3">
      <c r="A12" s="42" t="s">
        <v>129</v>
      </c>
      <c r="B12" s="54" t="str">
        <f>+IFERROR(B11/A11-1,"nm")</f>
        <v>nm</v>
      </c>
      <c r="C12" s="54">
        <f t="shared" ref="C12:N12" si="14">+IFERROR(C11/B11-1,"nm")</f>
        <v>0.10039177277179245</v>
      </c>
      <c r="D12" s="54">
        <f t="shared" si="14"/>
        <v>8.5224744103248762E-2</v>
      </c>
      <c r="E12" s="54">
        <f t="shared" si="14"/>
        <v>-0.12753742054541728</v>
      </c>
      <c r="F12" s="54">
        <f t="shared" si="14"/>
        <v>0.11116333725029381</v>
      </c>
      <c r="G12" s="54">
        <f t="shared" si="14"/>
        <v>-0.37203891708967851</v>
      </c>
      <c r="H12" s="54">
        <f t="shared" si="14"/>
        <v>1.326035702256652</v>
      </c>
      <c r="I12" s="54">
        <f t="shared" si="14"/>
        <v>-1.6362583260932539E-2</v>
      </c>
      <c r="J12" s="60">
        <f t="shared" si="14"/>
        <v>0</v>
      </c>
      <c r="K12" s="60">
        <f t="shared" si="14"/>
        <v>0</v>
      </c>
      <c r="L12" s="60">
        <f t="shared" si="14"/>
        <v>0</v>
      </c>
      <c r="M12" s="60">
        <f t="shared" si="14"/>
        <v>0</v>
      </c>
      <c r="N12" s="60">
        <f t="shared" si="14"/>
        <v>0</v>
      </c>
      <c r="O12" s="54"/>
      <c r="P12" s="54"/>
      <c r="Q12" s="54"/>
      <c r="R12" s="54"/>
    </row>
    <row r="13" spans="1:57" x14ac:dyDescent="0.3">
      <c r="A13" s="42" t="s">
        <v>131</v>
      </c>
      <c r="B13" s="47">
        <f>+IFERROR(B11/B$3,"nm")</f>
        <v>0.13345969085977583</v>
      </c>
      <c r="C13" s="47">
        <f t="shared" ref="C13:N13" si="15">+IFERROR(C11/C$3,"nm")</f>
        <v>0.1388065233506301</v>
      </c>
      <c r="D13" s="47">
        <f t="shared" si="15"/>
        <v>0.14197962154294033</v>
      </c>
      <c r="E13" s="47">
        <f t="shared" si="15"/>
        <v>0.11690523944281123</v>
      </c>
      <c r="F13" s="47">
        <f t="shared" si="15"/>
        <v>0.12086816473655955</v>
      </c>
      <c r="G13" s="47">
        <f t="shared" si="15"/>
        <v>7.9378659465818249E-2</v>
      </c>
      <c r="H13" s="47">
        <f t="shared" si="15"/>
        <v>0.15505860164354035</v>
      </c>
      <c r="I13" s="47">
        <f t="shared" si="15"/>
        <v>0.14542924427317491</v>
      </c>
      <c r="J13" s="47">
        <f t="shared" si="15"/>
        <v>0.14542924427317491</v>
      </c>
      <c r="K13" s="47">
        <f t="shared" si="15"/>
        <v>0.14542924427317491</v>
      </c>
      <c r="L13" s="60">
        <f t="shared" si="15"/>
        <v>0.14542924427317491</v>
      </c>
      <c r="M13" s="60">
        <f t="shared" si="15"/>
        <v>0.14542924427317491</v>
      </c>
      <c r="N13" s="60">
        <f t="shared" si="15"/>
        <v>0.14542924427317491</v>
      </c>
      <c r="O13" s="54"/>
      <c r="P13" s="54"/>
      <c r="Q13" s="54"/>
      <c r="R13" s="54"/>
    </row>
    <row r="14" spans="1:57" s="69" customFormat="1" x14ac:dyDescent="0.3">
      <c r="A14" s="67" t="s">
        <v>135</v>
      </c>
      <c r="B14" s="68">
        <f>SUM(B45, B76, B107, B138, B156,B191,B209)</f>
        <v>963</v>
      </c>
      <c r="C14" s="68">
        <f t="shared" ref="C14:I14" si="16">SUM(C45, C76, C107, C138, C156)</f>
        <v>840</v>
      </c>
      <c r="D14" s="68">
        <f t="shared" si="16"/>
        <v>784</v>
      </c>
      <c r="E14" s="68">
        <f t="shared" si="16"/>
        <v>847</v>
      </c>
      <c r="F14" s="68">
        <f t="shared" si="16"/>
        <v>724</v>
      </c>
      <c r="G14" s="68">
        <f t="shared" si="16"/>
        <v>756</v>
      </c>
      <c r="H14" s="68">
        <f t="shared" si="16"/>
        <v>677</v>
      </c>
      <c r="I14" s="68">
        <f t="shared" si="16"/>
        <v>699</v>
      </c>
      <c r="J14" s="68">
        <f t="shared" ref="J14:N14" si="17">SUM(J45, J76, J107, J138, J156)</f>
        <v>699</v>
      </c>
      <c r="K14" s="68">
        <f t="shared" si="17"/>
        <v>699</v>
      </c>
      <c r="L14" s="68">
        <f t="shared" si="17"/>
        <v>699</v>
      </c>
      <c r="M14" s="68">
        <f t="shared" si="17"/>
        <v>699</v>
      </c>
      <c r="N14" s="68">
        <f t="shared" si="17"/>
        <v>699</v>
      </c>
      <c r="O14" s="48"/>
      <c r="P14" s="48"/>
      <c r="Q14" s="48"/>
      <c r="R14" s="48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</row>
    <row r="15" spans="1:57" x14ac:dyDescent="0.3">
      <c r="A15" s="42" t="s">
        <v>129</v>
      </c>
      <c r="B15" s="54" t="str">
        <f>+IFERROR(B14/A14-1,"nm")</f>
        <v>nm</v>
      </c>
      <c r="C15" s="54">
        <f t="shared" ref="C15:N15" si="18">+IFERROR(C14/B14-1,"nm")</f>
        <v>-0.12772585669781933</v>
      </c>
      <c r="D15" s="54">
        <f t="shared" si="18"/>
        <v>-6.6666666666666652E-2</v>
      </c>
      <c r="E15" s="54">
        <f t="shared" si="18"/>
        <v>8.0357142857142794E-2</v>
      </c>
      <c r="F15" s="54">
        <f t="shared" si="18"/>
        <v>-0.14521841794569068</v>
      </c>
      <c r="G15" s="54">
        <f t="shared" si="18"/>
        <v>4.4198895027624419E-2</v>
      </c>
      <c r="H15" s="54">
        <f t="shared" si="18"/>
        <v>-0.10449735449735453</v>
      </c>
      <c r="I15" s="54">
        <f t="shared" si="18"/>
        <v>3.2496307237813937E-2</v>
      </c>
      <c r="J15" s="60">
        <f t="shared" si="18"/>
        <v>0</v>
      </c>
      <c r="K15" s="60">
        <f t="shared" si="18"/>
        <v>0</v>
      </c>
      <c r="L15" s="60">
        <f t="shared" si="18"/>
        <v>0</v>
      </c>
      <c r="M15" s="60">
        <f t="shared" si="18"/>
        <v>0</v>
      </c>
      <c r="N15" s="60">
        <f t="shared" si="18"/>
        <v>0</v>
      </c>
      <c r="O15" s="54"/>
      <c r="P15" s="54"/>
      <c r="Q15" s="54"/>
      <c r="R15" s="54"/>
    </row>
    <row r="16" spans="1:57" x14ac:dyDescent="0.3">
      <c r="A16" s="42" t="s">
        <v>133</v>
      </c>
      <c r="B16" s="47">
        <f t="shared" ref="B16:I16" si="19">+IFERROR(B14/B$3,"nm")</f>
        <v>3.146955981830659E-2</v>
      </c>
      <c r="C16" s="47">
        <f t="shared" si="19"/>
        <v>2.5945144551519646E-2</v>
      </c>
      <c r="D16" s="47">
        <f t="shared" si="19"/>
        <v>2.2823871906841341E-2</v>
      </c>
      <c r="E16" s="47">
        <f t="shared" si="19"/>
        <v>2.3271148721048438E-2</v>
      </c>
      <c r="F16" s="47">
        <f t="shared" si="19"/>
        <v>1.8508576833601759E-2</v>
      </c>
      <c r="G16" s="47">
        <f t="shared" si="19"/>
        <v>2.0212282437237654E-2</v>
      </c>
      <c r="H16" s="47">
        <f t="shared" si="19"/>
        <v>1.5200502941308546E-2</v>
      </c>
      <c r="I16" s="47">
        <f t="shared" si="19"/>
        <v>1.4964675658317278E-2</v>
      </c>
      <c r="J16" s="47">
        <f t="shared" ref="J16:N16" si="20">+IFERROR(J14/J$3,"nm")</f>
        <v>1.4964675658317278E-2</v>
      </c>
      <c r="K16" s="47">
        <f t="shared" si="20"/>
        <v>1.4964675658317278E-2</v>
      </c>
      <c r="L16" s="60">
        <f t="shared" si="20"/>
        <v>1.4964675658317278E-2</v>
      </c>
      <c r="M16" s="60">
        <f t="shared" si="20"/>
        <v>1.4964675658317278E-2</v>
      </c>
      <c r="N16" s="60">
        <f t="shared" si="20"/>
        <v>1.4964675658317278E-2</v>
      </c>
      <c r="O16" s="54"/>
      <c r="P16" s="54"/>
      <c r="Q16" s="54"/>
      <c r="R16" s="54"/>
    </row>
    <row r="17" spans="1:57" s="69" customFormat="1" x14ac:dyDescent="0.3">
      <c r="A17" s="70" t="s">
        <v>143</v>
      </c>
      <c r="B17" s="68">
        <f>SUM(B48, B79, B110, B141, B159,B194,B212)</f>
        <v>3011</v>
      </c>
      <c r="C17" s="68">
        <f t="shared" ref="C17:N17" si="21">SUM(C48, C79, C110, C141, C159,C194,C212)</f>
        <v>3520</v>
      </c>
      <c r="D17" s="68">
        <f t="shared" si="21"/>
        <v>3989</v>
      </c>
      <c r="E17" s="68">
        <f t="shared" si="21"/>
        <v>4454</v>
      </c>
      <c r="F17" s="68">
        <f t="shared" si="21"/>
        <v>4744</v>
      </c>
      <c r="G17" s="68">
        <f t="shared" si="21"/>
        <v>4866</v>
      </c>
      <c r="H17" s="68">
        <f t="shared" si="21"/>
        <v>4904</v>
      </c>
      <c r="I17" s="68">
        <f t="shared" si="21"/>
        <v>4791</v>
      </c>
      <c r="J17" s="68">
        <f t="shared" si="21"/>
        <v>4791</v>
      </c>
      <c r="K17" s="68">
        <f t="shared" si="21"/>
        <v>4791</v>
      </c>
      <c r="L17" s="68">
        <f t="shared" si="21"/>
        <v>4791</v>
      </c>
      <c r="M17" s="68">
        <f t="shared" si="21"/>
        <v>4791</v>
      </c>
      <c r="N17" s="68">
        <f t="shared" si="21"/>
        <v>4791</v>
      </c>
      <c r="O17" s="54"/>
      <c r="P17" s="54"/>
      <c r="Q17" s="54"/>
      <c r="R17" s="54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</row>
    <row r="18" spans="1:57" x14ac:dyDescent="0.3">
      <c r="A18" s="90" t="s">
        <v>129</v>
      </c>
      <c r="B18" s="54" t="str">
        <f>+IFERROR(B17/A17-1,"nm")</f>
        <v>nm</v>
      </c>
      <c r="C18" s="54">
        <f t="shared" ref="C18:I18" si="22">+IFERROR(C17/B17-1,"nm")</f>
        <v>0.16904682829624718</v>
      </c>
      <c r="D18" s="54">
        <f t="shared" si="22"/>
        <v>0.13323863636363642</v>
      </c>
      <c r="E18" s="54">
        <f t="shared" si="22"/>
        <v>0.11657056906492858</v>
      </c>
      <c r="F18" s="54">
        <f t="shared" si="22"/>
        <v>6.5110013471037176E-2</v>
      </c>
      <c r="G18" s="54">
        <f t="shared" si="22"/>
        <v>2.5716694772343951E-2</v>
      </c>
      <c r="H18" s="54">
        <f t="shared" si="22"/>
        <v>7.8092889436909285E-3</v>
      </c>
      <c r="I18" s="54">
        <f t="shared" si="22"/>
        <v>-2.3042414355628038E-2</v>
      </c>
      <c r="J18" s="47">
        <f>+IFERROR(J17/I17-1,"nm")</f>
        <v>0</v>
      </c>
      <c r="K18" s="47">
        <f t="shared" ref="K18:N18" si="23">+IFERROR(K17/J17-1,"nm")</f>
        <v>0</v>
      </c>
      <c r="L18" s="60">
        <f t="shared" si="23"/>
        <v>0</v>
      </c>
      <c r="M18" s="60">
        <f t="shared" si="23"/>
        <v>0</v>
      </c>
      <c r="N18" s="60">
        <f t="shared" si="23"/>
        <v>0</v>
      </c>
      <c r="O18" s="54"/>
      <c r="P18" s="54"/>
      <c r="Q18" s="54"/>
      <c r="R18" s="54"/>
    </row>
    <row r="19" spans="1:57" x14ac:dyDescent="0.3">
      <c r="A19" s="90" t="s">
        <v>133</v>
      </c>
      <c r="B19" s="47">
        <f>+IFERROR(B17/B$3,"nm")</f>
        <v>9.8395477271984569E-2</v>
      </c>
      <c r="C19" s="47">
        <f t="shared" ref="C19:I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ref="J19:N19" si="25">+IFERROR(J17/J$3,"nm")</f>
        <v>0.10256904303147078</v>
      </c>
      <c r="K19" s="47">
        <f t="shared" si="25"/>
        <v>0.10256904303147078</v>
      </c>
      <c r="L19" s="60">
        <f t="shared" si="25"/>
        <v>0.10256904303147078</v>
      </c>
      <c r="M19" s="60">
        <f t="shared" si="25"/>
        <v>0.10256904303147078</v>
      </c>
      <c r="N19" s="60">
        <f t="shared" si="25"/>
        <v>0.10256904303147078</v>
      </c>
      <c r="O19" s="54"/>
      <c r="P19" s="54"/>
      <c r="Q19" s="54"/>
      <c r="R19" s="54"/>
    </row>
    <row r="20" spans="1:57" x14ac:dyDescent="0.3">
      <c r="A20" s="43" t="s">
        <v>100</v>
      </c>
      <c r="B20" s="43"/>
      <c r="C20" s="43"/>
      <c r="D20" s="43"/>
      <c r="E20" s="43"/>
      <c r="F20" s="43"/>
      <c r="G20" s="43"/>
      <c r="H20" s="43"/>
      <c r="I20" s="43"/>
      <c r="J20" s="66"/>
      <c r="K20" s="66"/>
      <c r="L20" s="66"/>
      <c r="M20" s="65"/>
      <c r="N20" s="65"/>
      <c r="O20" s="1" t="s">
        <v>155</v>
      </c>
      <c r="P20" s="1"/>
      <c r="Q20" s="1"/>
      <c r="R20" s="1"/>
    </row>
    <row r="21" spans="1:57" x14ac:dyDescent="0.3">
      <c r="A21" s="9" t="s">
        <v>136</v>
      </c>
      <c r="B21" s="9">
        <f t="shared" ref="B21:H21" si="26">SUM(B23,B27,B31)</f>
        <v>13740</v>
      </c>
      <c r="C21" s="9">
        <f t="shared" si="26"/>
        <v>14764</v>
      </c>
      <c r="D21" s="9">
        <f t="shared" si="26"/>
        <v>15216</v>
      </c>
      <c r="E21" s="9">
        <f t="shared" si="26"/>
        <v>14855</v>
      </c>
      <c r="F21" s="9">
        <f t="shared" si="26"/>
        <v>15902</v>
      </c>
      <c r="G21" s="9">
        <f t="shared" si="26"/>
        <v>14484</v>
      </c>
      <c r="H21" s="9">
        <f t="shared" si="26"/>
        <v>17179</v>
      </c>
      <c r="I21" s="9">
        <f>SUM(I23,I27,I31)</f>
        <v>18353</v>
      </c>
      <c r="J21" s="61">
        <f>+SUM(J23+J27+J31)</f>
        <v>18353</v>
      </c>
      <c r="K21" s="62">
        <f t="shared" ref="K21:N21" si="27">+SUM(K23+K27+K31)</f>
        <v>18353</v>
      </c>
      <c r="L21" s="61">
        <f t="shared" si="27"/>
        <v>18353</v>
      </c>
      <c r="M21" s="62">
        <f t="shared" si="27"/>
        <v>18353</v>
      </c>
      <c r="N21" s="62">
        <f t="shared" si="27"/>
        <v>18353</v>
      </c>
      <c r="O21" s="55"/>
      <c r="P21" s="55"/>
      <c r="Q21" s="55"/>
      <c r="R21" s="55"/>
    </row>
    <row r="22" spans="1:57" x14ac:dyDescent="0.3">
      <c r="A22" s="44" t="s">
        <v>129</v>
      </c>
      <c r="B22" s="47" t="str">
        <f>+IFERROR(B21/A21-1,"nm")</f>
        <v>nm</v>
      </c>
      <c r="C22" s="47">
        <f t="shared" ref="C22:H22" si="28">+IFERROR(C21/B21-1,"nm")</f>
        <v>7.4526928675400228E-2</v>
      </c>
      <c r="D22" s="47">
        <f t="shared" si="28"/>
        <v>3.0615009482525046E-2</v>
      </c>
      <c r="E22" s="47">
        <f t="shared" si="28"/>
        <v>-2.372502628811779E-2</v>
      </c>
      <c r="F22" s="47">
        <f t="shared" si="28"/>
        <v>7.0481319421070276E-2</v>
      </c>
      <c r="G22" s="47">
        <f t="shared" si="28"/>
        <v>-8.9171173437303519E-2</v>
      </c>
      <c r="H22" s="47">
        <f t="shared" si="28"/>
        <v>0.18606738470035911</v>
      </c>
      <c r="I22" s="47">
        <f>+IFERROR(I21/H21-1,"nm")</f>
        <v>6.8339251411607238E-2</v>
      </c>
      <c r="J22" s="47">
        <f t="shared" ref="J22:N22" si="29">+IFERROR(J21/I21-1,"nm")</f>
        <v>0</v>
      </c>
      <c r="K22" s="47">
        <f t="shared" si="29"/>
        <v>0</v>
      </c>
      <c r="L22" s="47">
        <f t="shared" si="29"/>
        <v>0</v>
      </c>
      <c r="M22" s="56">
        <f t="shared" si="29"/>
        <v>0</v>
      </c>
      <c r="N22" s="56">
        <f t="shared" si="29"/>
        <v>0</v>
      </c>
      <c r="O22" s="56"/>
      <c r="P22" s="56"/>
      <c r="Q22" s="56"/>
      <c r="R22" s="56"/>
    </row>
    <row r="23" spans="1:57" s="69" customFormat="1" x14ac:dyDescent="0.3">
      <c r="A23" s="82" t="s">
        <v>113</v>
      </c>
      <c r="B23" s="83">
        <v>8506</v>
      </c>
      <c r="C23" s="83">
        <v>9299</v>
      </c>
      <c r="D23" s="83">
        <v>9684</v>
      </c>
      <c r="E23" s="83">
        <v>9322</v>
      </c>
      <c r="F23" s="83">
        <v>10045</v>
      </c>
      <c r="G23" s="83">
        <v>9329</v>
      </c>
      <c r="H23" s="83">
        <v>11644</v>
      </c>
      <c r="I23" s="83">
        <v>12228</v>
      </c>
      <c r="J23" s="85">
        <f>+I23*(1+J24)</f>
        <v>12228</v>
      </c>
      <c r="K23" s="85">
        <f t="shared" ref="K23:N23" si="30">+J23*(1+K24)</f>
        <v>12228</v>
      </c>
      <c r="L23" s="85">
        <f t="shared" si="30"/>
        <v>12228</v>
      </c>
      <c r="M23" s="87">
        <f t="shared" si="30"/>
        <v>12228</v>
      </c>
      <c r="N23" s="87">
        <f t="shared" si="30"/>
        <v>12228</v>
      </c>
      <c r="O23" s="88"/>
      <c r="P23" s="88"/>
      <c r="Q23" s="88"/>
      <c r="R23" s="88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</row>
    <row r="24" spans="1:57" x14ac:dyDescent="0.3">
      <c r="A24" s="44" t="s">
        <v>129</v>
      </c>
      <c r="B24" s="47" t="str">
        <f t="shared" ref="B24:H24" si="31">+IFERROR(B23/A23-1,"nm")</f>
        <v>nm</v>
      </c>
      <c r="C24" s="47">
        <f t="shared" si="31"/>
        <v>9.3228309428638578E-2</v>
      </c>
      <c r="D24" s="47">
        <f t="shared" si="31"/>
        <v>4.1402301322722934E-2</v>
      </c>
      <c r="E24" s="47">
        <f t="shared" si="31"/>
        <v>-3.7381247418422192E-2</v>
      </c>
      <c r="F24" s="47">
        <f t="shared" si="31"/>
        <v>7.755846384895948E-2</v>
      </c>
      <c r="G24" s="47">
        <f t="shared" si="31"/>
        <v>-7.1279243404678949E-2</v>
      </c>
      <c r="H24" s="47">
        <f t="shared" si="31"/>
        <v>0.24815092721620746</v>
      </c>
      <c r="I24" s="47">
        <f>+IFERROR(I23/H23-1,"nm")</f>
        <v>5.0154586052902683E-2</v>
      </c>
      <c r="J24" s="92">
        <f>+J25+J26</f>
        <v>0</v>
      </c>
      <c r="K24" s="92">
        <f t="shared" ref="K24:N24" si="32">+K25+K26</f>
        <v>0</v>
      </c>
      <c r="L24" s="92">
        <f t="shared" si="32"/>
        <v>0</v>
      </c>
      <c r="M24" s="92">
        <f t="shared" si="32"/>
        <v>0</v>
      </c>
      <c r="N24" s="92">
        <f t="shared" si="32"/>
        <v>0</v>
      </c>
      <c r="O24" s="96" t="s">
        <v>156</v>
      </c>
      <c r="P24" s="56"/>
      <c r="Q24" s="56"/>
      <c r="R24" s="56"/>
    </row>
    <row r="25" spans="1:57" x14ac:dyDescent="0.3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-0.14000000000000001</v>
      </c>
      <c r="H25" s="47">
        <v>0.25</v>
      </c>
      <c r="I25" s="47">
        <v>0.05</v>
      </c>
      <c r="J25" s="47">
        <v>0</v>
      </c>
      <c r="K25" s="47">
        <f t="shared" ref="K25:N26" si="33">+J25</f>
        <v>0</v>
      </c>
      <c r="L25" s="47">
        <f t="shared" si="33"/>
        <v>0</v>
      </c>
      <c r="M25" s="91">
        <f t="shared" si="33"/>
        <v>0</v>
      </c>
      <c r="N25" s="91">
        <f t="shared" si="33"/>
        <v>0</v>
      </c>
    </row>
    <row r="26" spans="1:57" x14ac:dyDescent="0.3">
      <c r="A26" s="44" t="s">
        <v>138</v>
      </c>
      <c r="B26" s="47" t="str">
        <f t="shared" ref="B26:H26" si="34">+IFERROR(B24-B25,"nm")</f>
        <v>nm</v>
      </c>
      <c r="C26" s="47">
        <f t="shared" si="34"/>
        <v>-6.7716905713614273E-3</v>
      </c>
      <c r="D26" s="47">
        <f t="shared" si="34"/>
        <v>1.4023013227229333E-3</v>
      </c>
      <c r="E26" s="47">
        <f t="shared" si="34"/>
        <v>2.6187525815778087E-3</v>
      </c>
      <c r="F26" s="47">
        <f t="shared" si="34"/>
        <v>-2.4415361510405215E-3</v>
      </c>
      <c r="G26" s="47">
        <f t="shared" si="34"/>
        <v>6.8720756595321064E-2</v>
      </c>
      <c r="H26" s="47">
        <f t="shared" si="34"/>
        <v>-1.849072783792538E-3</v>
      </c>
      <c r="I26" s="47">
        <f>+IFERROR(I24-I25,"nm")</f>
        <v>1.5458605290268046E-4</v>
      </c>
      <c r="J26" s="47">
        <v>0</v>
      </c>
      <c r="K26" s="47">
        <f t="shared" si="33"/>
        <v>0</v>
      </c>
      <c r="L26" s="47">
        <f t="shared" si="33"/>
        <v>0</v>
      </c>
      <c r="M26" s="91">
        <f t="shared" si="33"/>
        <v>0</v>
      </c>
      <c r="N26" s="91">
        <f t="shared" si="33"/>
        <v>0</v>
      </c>
    </row>
    <row r="27" spans="1:57" s="69" customFormat="1" x14ac:dyDescent="0.3">
      <c r="A27" s="82" t="s">
        <v>114</v>
      </c>
      <c r="B27" s="83">
        <v>4410</v>
      </c>
      <c r="C27" s="83">
        <v>4746</v>
      </c>
      <c r="D27" s="83">
        <v>4886</v>
      </c>
      <c r="E27" s="83">
        <v>4938</v>
      </c>
      <c r="F27" s="83">
        <v>5260</v>
      </c>
      <c r="G27" s="83">
        <v>4639</v>
      </c>
      <c r="H27" s="83">
        <v>5028</v>
      </c>
      <c r="I27" s="83">
        <v>5492</v>
      </c>
      <c r="J27" s="85">
        <f>+I27*(1+J28)</f>
        <v>5492</v>
      </c>
      <c r="K27" s="85">
        <f t="shared" ref="K27:N27" si="35">+J27*(1+K28)</f>
        <v>5492</v>
      </c>
      <c r="L27" s="85">
        <f t="shared" si="35"/>
        <v>5492</v>
      </c>
      <c r="M27" s="86">
        <f t="shared" si="35"/>
        <v>5492</v>
      </c>
      <c r="N27" s="86">
        <f t="shared" si="35"/>
        <v>5492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</row>
    <row r="28" spans="1:57" x14ac:dyDescent="0.3">
      <c r="A28" s="44" t="s">
        <v>129</v>
      </c>
      <c r="B28" s="47" t="str">
        <f t="shared" ref="B28:H28" si="36">+IFERROR(B27/A27-1,"nm")</f>
        <v>nm</v>
      </c>
      <c r="C28" s="47">
        <f t="shared" si="36"/>
        <v>7.6190476190476142E-2</v>
      </c>
      <c r="D28" s="47">
        <f t="shared" si="36"/>
        <v>2.9498525073746285E-2</v>
      </c>
      <c r="E28" s="47">
        <f t="shared" si="36"/>
        <v>1.0642652476463343E-2</v>
      </c>
      <c r="F28" s="47">
        <f t="shared" si="36"/>
        <v>6.5208586472256025E-2</v>
      </c>
      <c r="G28" s="47">
        <f t="shared" si="36"/>
        <v>-0.11806083650190113</v>
      </c>
      <c r="H28" s="47">
        <f t="shared" si="36"/>
        <v>8.3854278939426541E-2</v>
      </c>
      <c r="I28" s="47">
        <f>+IFERROR(I27/H27-1,"nm")</f>
        <v>9.2283214001591007E-2</v>
      </c>
      <c r="J28" s="47">
        <f>+J29+J30</f>
        <v>0</v>
      </c>
      <c r="K28" s="47">
        <f>+K29+K30</f>
        <v>0</v>
      </c>
      <c r="L28" s="47">
        <f t="shared" ref="L28:N28" si="37">+L29+L30</f>
        <v>0</v>
      </c>
      <c r="M28" s="91">
        <f t="shared" si="37"/>
        <v>0</v>
      </c>
      <c r="N28" s="91">
        <f t="shared" si="37"/>
        <v>0</v>
      </c>
    </row>
    <row r="29" spans="1:57" x14ac:dyDescent="0.3">
      <c r="A29" s="44" t="s">
        <v>137</v>
      </c>
      <c r="B29" s="47">
        <v>0.47</v>
      </c>
      <c r="C29" s="47">
        <v>0.37</v>
      </c>
      <c r="D29" s="47">
        <v>0.16</v>
      </c>
      <c r="E29" s="47">
        <v>0.06</v>
      </c>
      <c r="F29" s="47">
        <v>0.12</v>
      </c>
      <c r="G29" s="47">
        <v>-0.03</v>
      </c>
      <c r="H29" s="47">
        <v>0.13</v>
      </c>
      <c r="I29" s="47">
        <v>0.09</v>
      </c>
      <c r="J29" s="47">
        <v>0</v>
      </c>
      <c r="K29" s="47">
        <f t="shared" ref="K29:N30" si="38">+J29</f>
        <v>0</v>
      </c>
      <c r="L29" s="47">
        <f t="shared" si="38"/>
        <v>0</v>
      </c>
      <c r="M29" s="91">
        <f t="shared" si="38"/>
        <v>0</v>
      </c>
      <c r="N29" s="91">
        <f t="shared" si="38"/>
        <v>0</v>
      </c>
    </row>
    <row r="30" spans="1:57" x14ac:dyDescent="0.3">
      <c r="A30" s="44" t="s">
        <v>138</v>
      </c>
      <c r="B30" s="47" t="str">
        <f t="shared" ref="B30:H30" si="39">+IFERROR(B28-B29,"nm")</f>
        <v>nm</v>
      </c>
      <c r="C30" s="47">
        <f t="shared" si="39"/>
        <v>-0.29380952380952385</v>
      </c>
      <c r="D30" s="47">
        <f t="shared" si="39"/>
        <v>-0.13050147492625372</v>
      </c>
      <c r="E30" s="47">
        <f t="shared" si="39"/>
        <v>-4.9357347523536654E-2</v>
      </c>
      <c r="F30" s="47">
        <f t="shared" si="39"/>
        <v>-5.4791413527743971E-2</v>
      </c>
      <c r="G30" s="47">
        <f t="shared" si="39"/>
        <v>-8.8060836501901135E-2</v>
      </c>
      <c r="H30" s="47">
        <f t="shared" si="39"/>
        <v>-4.6145721060573464E-2</v>
      </c>
      <c r="I30" s="47">
        <f>+IFERROR(I28-I29,"nm")</f>
        <v>2.2832140015910107E-3</v>
      </c>
      <c r="J30" s="47">
        <v>0</v>
      </c>
      <c r="K30" s="47">
        <f t="shared" si="38"/>
        <v>0</v>
      </c>
      <c r="L30" s="47">
        <f t="shared" si="38"/>
        <v>0</v>
      </c>
      <c r="M30" s="91">
        <f t="shared" si="38"/>
        <v>0</v>
      </c>
      <c r="N30" s="91">
        <f t="shared" si="38"/>
        <v>0</v>
      </c>
    </row>
    <row r="31" spans="1:57" s="69" customFormat="1" x14ac:dyDescent="0.3">
      <c r="A31" s="82" t="s">
        <v>115</v>
      </c>
      <c r="B31" s="83">
        <v>824</v>
      </c>
      <c r="C31" s="83">
        <v>719</v>
      </c>
      <c r="D31" s="83">
        <v>646</v>
      </c>
      <c r="E31" s="83">
        <v>595</v>
      </c>
      <c r="F31" s="83">
        <v>597</v>
      </c>
      <c r="G31" s="83">
        <v>516</v>
      </c>
      <c r="H31" s="83">
        <v>507</v>
      </c>
      <c r="I31" s="83">
        <v>633</v>
      </c>
      <c r="J31" s="85">
        <f>+I31*(1+J32)</f>
        <v>633</v>
      </c>
      <c r="K31" s="85">
        <f t="shared" ref="K31:N31" si="40">+J31*(1+K32)</f>
        <v>633</v>
      </c>
      <c r="L31" s="85">
        <f t="shared" si="40"/>
        <v>633</v>
      </c>
      <c r="M31" s="86">
        <f t="shared" si="40"/>
        <v>633</v>
      </c>
      <c r="N31" s="86">
        <f t="shared" si="40"/>
        <v>633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</row>
    <row r="32" spans="1:57" x14ac:dyDescent="0.3">
      <c r="A32" s="44" t="s">
        <v>129</v>
      </c>
      <c r="B32" s="47" t="str">
        <f t="shared" ref="B32:H32" si="41">+IFERROR(B31/A31-1,"nm")</f>
        <v>nm</v>
      </c>
      <c r="C32" s="47">
        <f t="shared" si="41"/>
        <v>-0.12742718446601942</v>
      </c>
      <c r="D32" s="47">
        <f t="shared" si="41"/>
        <v>-0.10152990264255912</v>
      </c>
      <c r="E32" s="47">
        <f t="shared" si="41"/>
        <v>-7.8947368421052655E-2</v>
      </c>
      <c r="F32" s="47">
        <f t="shared" si="41"/>
        <v>3.3613445378151141E-3</v>
      </c>
      <c r="G32" s="47">
        <f t="shared" si="41"/>
        <v>-0.13567839195979903</v>
      </c>
      <c r="H32" s="47">
        <f t="shared" si="41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2">+K33+K34</f>
        <v>0</v>
      </c>
      <c r="L32" s="47">
        <f t="shared" si="42"/>
        <v>0</v>
      </c>
      <c r="M32" s="91">
        <f t="shared" si="42"/>
        <v>0</v>
      </c>
      <c r="N32" s="91">
        <f t="shared" si="42"/>
        <v>0</v>
      </c>
    </row>
    <row r="33" spans="1:57" x14ac:dyDescent="0.3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-7.0000000000000007E-2</v>
      </c>
      <c r="H33" s="47">
        <v>-0.02</v>
      </c>
      <c r="I33" s="47">
        <v>0.25</v>
      </c>
      <c r="J33" s="47">
        <v>0</v>
      </c>
      <c r="K33" s="47">
        <f t="shared" ref="K33:N34" si="43">+J33</f>
        <v>0</v>
      </c>
      <c r="L33" s="47">
        <f t="shared" si="43"/>
        <v>0</v>
      </c>
      <c r="M33" s="91">
        <f t="shared" si="43"/>
        <v>0</v>
      </c>
      <c r="N33" s="91">
        <f t="shared" si="43"/>
        <v>0</v>
      </c>
    </row>
    <row r="34" spans="1:57" x14ac:dyDescent="0.3">
      <c r="A34" s="44" t="s">
        <v>138</v>
      </c>
      <c r="B34" s="47" t="str">
        <f t="shared" ref="B34:H34" si="44">+IFERROR(B32-B33,"nm")</f>
        <v>nm</v>
      </c>
      <c r="C34" s="47">
        <f t="shared" si="44"/>
        <v>2.572815533980588E-3</v>
      </c>
      <c r="D34" s="47">
        <f t="shared" si="44"/>
        <v>-1.5299026425591167E-3</v>
      </c>
      <c r="E34" s="47">
        <f t="shared" si="44"/>
        <v>1.0526315789473467E-3</v>
      </c>
      <c r="F34" s="47">
        <f t="shared" si="44"/>
        <v>3.3613445378151141E-3</v>
      </c>
      <c r="G34" s="47">
        <f t="shared" si="44"/>
        <v>-6.5678391959799021E-2</v>
      </c>
      <c r="H34" s="47">
        <f t="shared" si="44"/>
        <v>2.5581395348836904E-3</v>
      </c>
      <c r="I34" s="47">
        <f>+IFERROR(I32-I33,"nm")</f>
        <v>-1.4792899408284654E-3</v>
      </c>
      <c r="J34" s="47">
        <v>0</v>
      </c>
      <c r="K34" s="47">
        <f t="shared" si="43"/>
        <v>0</v>
      </c>
      <c r="L34" s="47">
        <f t="shared" si="43"/>
        <v>0</v>
      </c>
      <c r="M34" s="91">
        <f t="shared" si="43"/>
        <v>0</v>
      </c>
      <c r="N34" s="91">
        <f t="shared" si="43"/>
        <v>0</v>
      </c>
    </row>
    <row r="35" spans="1:57" s="69" customFormat="1" x14ac:dyDescent="0.3">
      <c r="A35" s="70" t="s">
        <v>130</v>
      </c>
      <c r="B35" s="68">
        <f t="shared" ref="B35:H35" si="45">+B42+B38</f>
        <v>3766</v>
      </c>
      <c r="C35" s="68">
        <f t="shared" si="45"/>
        <v>3896</v>
      </c>
      <c r="D35" s="68">
        <f t="shared" si="45"/>
        <v>4015</v>
      </c>
      <c r="E35" s="68">
        <f t="shared" si="45"/>
        <v>3760</v>
      </c>
      <c r="F35" s="68">
        <f t="shared" si="45"/>
        <v>4074</v>
      </c>
      <c r="G35" s="68">
        <f t="shared" si="45"/>
        <v>3047</v>
      </c>
      <c r="H35" s="68">
        <f t="shared" si="45"/>
        <v>5219</v>
      </c>
      <c r="I35" s="71">
        <f>+I42+I38</f>
        <v>5238</v>
      </c>
      <c r="J35" s="72">
        <f>+J21*J37</f>
        <v>5238</v>
      </c>
      <c r="K35" s="72">
        <f t="shared" ref="K35:N35" si="46">+K21*K37</f>
        <v>5238</v>
      </c>
      <c r="L35" s="73">
        <f t="shared" si="46"/>
        <v>5238</v>
      </c>
      <c r="M35" s="74">
        <f t="shared" si="46"/>
        <v>5238</v>
      </c>
      <c r="N35" s="74">
        <f t="shared" si="46"/>
        <v>5238</v>
      </c>
      <c r="O35" s="55"/>
      <c r="P35" s="55"/>
      <c r="Q35" s="55"/>
      <c r="R35" s="5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1:57" x14ac:dyDescent="0.3">
      <c r="A36" s="46" t="s">
        <v>129</v>
      </c>
      <c r="B36" s="47" t="str">
        <f t="shared" ref="B36:H36" si="47">+IFERROR(B35/A35-1,"nm")</f>
        <v>nm</v>
      </c>
      <c r="C36" s="47">
        <f t="shared" si="47"/>
        <v>3.4519383961763239E-2</v>
      </c>
      <c r="D36" s="47">
        <f t="shared" si="47"/>
        <v>3.0544147843942548E-2</v>
      </c>
      <c r="E36" s="47">
        <f t="shared" si="47"/>
        <v>-6.3511830635118338E-2</v>
      </c>
      <c r="F36" s="47">
        <f t="shared" si="47"/>
        <v>8.3510638297872308E-2</v>
      </c>
      <c r="G36" s="47">
        <f t="shared" si="47"/>
        <v>-0.25208640157093765</v>
      </c>
      <c r="H36" s="47">
        <f t="shared" si="47"/>
        <v>0.71283229405973092</v>
      </c>
      <c r="I36" s="47">
        <f>+IFERROR(I35/H35-1,"nm")</f>
        <v>3.6405441655489312E-3</v>
      </c>
      <c r="J36" s="47">
        <f t="shared" ref="J36:N36" si="48">+IFERROR(J35/I35-1,"nm")</f>
        <v>0</v>
      </c>
      <c r="K36" s="47">
        <f t="shared" si="48"/>
        <v>0</v>
      </c>
      <c r="L36" s="47">
        <f t="shared" si="48"/>
        <v>0</v>
      </c>
      <c r="M36" s="47">
        <f t="shared" si="48"/>
        <v>0</v>
      </c>
      <c r="N36" s="47">
        <f t="shared" si="48"/>
        <v>0</v>
      </c>
    </row>
    <row r="37" spans="1:57" x14ac:dyDescent="0.3">
      <c r="A37" s="46" t="s">
        <v>131</v>
      </c>
      <c r="B37" s="47">
        <f t="shared" ref="B37:F37" si="49">+IFERROR(B35/B21,"nm")</f>
        <v>0.27409024745269289</v>
      </c>
      <c r="C37" s="47">
        <f t="shared" si="49"/>
        <v>0.26388512598211866</v>
      </c>
      <c r="D37" s="47">
        <f t="shared" si="49"/>
        <v>0.26386698212407994</v>
      </c>
      <c r="E37" s="47">
        <f t="shared" si="49"/>
        <v>0.25311342982160889</v>
      </c>
      <c r="F37" s="47">
        <f t="shared" si="49"/>
        <v>0.25619418941013711</v>
      </c>
      <c r="G37" s="47">
        <f>+IFERROR(G35/G21,"nm")</f>
        <v>0.2103700635183651</v>
      </c>
      <c r="H37" s="47">
        <f t="shared" ref="H37:I37" si="50">+IFERROR(H35/H21,"nm")</f>
        <v>0.30380115256999823</v>
      </c>
      <c r="I37" s="47">
        <f t="shared" si="50"/>
        <v>0.28540293140086087</v>
      </c>
      <c r="J37" s="47">
        <f>I37</f>
        <v>0.28540293140086087</v>
      </c>
      <c r="K37" s="47">
        <f t="shared" ref="K37:N37" si="51">J37</f>
        <v>0.28540293140086087</v>
      </c>
      <c r="L37" s="47">
        <f t="shared" si="51"/>
        <v>0.28540293140086087</v>
      </c>
      <c r="M37" s="47">
        <f t="shared" si="51"/>
        <v>0.28540293140086087</v>
      </c>
      <c r="N37" s="47">
        <f t="shared" si="51"/>
        <v>0.28540293140086087</v>
      </c>
      <c r="O37" s="97" t="s">
        <v>154</v>
      </c>
    </row>
    <row r="38" spans="1:57" s="69" customFormat="1" x14ac:dyDescent="0.3">
      <c r="A38" s="70" t="s">
        <v>132</v>
      </c>
      <c r="B38" s="70">
        <v>121</v>
      </c>
      <c r="C38" s="70">
        <v>133</v>
      </c>
      <c r="D38" s="70">
        <v>140</v>
      </c>
      <c r="E38" s="70">
        <v>160</v>
      </c>
      <c r="F38" s="70">
        <v>149</v>
      </c>
      <c r="G38" s="70">
        <v>148</v>
      </c>
      <c r="H38" s="70">
        <v>130</v>
      </c>
      <c r="I38" s="76">
        <v>124</v>
      </c>
      <c r="J38" s="77">
        <f>+J41*J48</f>
        <v>124.00000000000001</v>
      </c>
      <c r="K38" s="77">
        <f t="shared" ref="K38:N38" si="52">+K41*K48</f>
        <v>124.00000000000001</v>
      </c>
      <c r="L38" s="78">
        <f t="shared" si="52"/>
        <v>124.00000000000001</v>
      </c>
      <c r="M38" s="74">
        <f t="shared" si="52"/>
        <v>124.00000000000001</v>
      </c>
      <c r="N38" s="74">
        <f t="shared" si="52"/>
        <v>124.00000000000001</v>
      </c>
      <c r="O38" s="55"/>
      <c r="P38" s="55"/>
      <c r="Q38" s="55"/>
      <c r="R38" s="55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</row>
    <row r="39" spans="1:57" x14ac:dyDescent="0.3">
      <c r="A39" s="46" t="s">
        <v>129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 t="shared" ref="J39:N39" si="54">+IFERROR(J38/I38-1,"nm")</f>
        <v>2.2204460492503131E-16</v>
      </c>
      <c r="K39" s="47">
        <f t="shared" si="54"/>
        <v>0</v>
      </c>
      <c r="L39" s="47">
        <f t="shared" si="54"/>
        <v>0</v>
      </c>
      <c r="M39" s="47">
        <f t="shared" si="54"/>
        <v>0</v>
      </c>
      <c r="N39" s="47">
        <f t="shared" si="54"/>
        <v>0</v>
      </c>
    </row>
    <row r="40" spans="1:57" x14ac:dyDescent="0.3">
      <c r="A40" s="46" t="s">
        <v>133</v>
      </c>
      <c r="B40" s="47">
        <f t="shared" ref="B40:F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>+IFERROR(G38/G$21,"nm")</f>
        <v>1.0218171775752554E-2</v>
      </c>
      <c r="H40" s="47">
        <f t="shared" ref="H40:I40" si="56">+IFERROR(H38/H$21,"nm")</f>
        <v>7.5673787764130628E-3</v>
      </c>
      <c r="I40" s="47">
        <f t="shared" si="56"/>
        <v>6.7563886013185855E-3</v>
      </c>
      <c r="J40" s="47">
        <f>I40</f>
        <v>6.7563886013185855E-3</v>
      </c>
      <c r="K40" s="47">
        <f t="shared" ref="K40:N41" si="57">J40</f>
        <v>6.7563886013185855E-3</v>
      </c>
      <c r="L40" s="47">
        <f t="shared" si="57"/>
        <v>6.7563886013185855E-3</v>
      </c>
      <c r="M40" s="47">
        <f t="shared" si="57"/>
        <v>6.7563886013185855E-3</v>
      </c>
      <c r="N40" s="47">
        <f t="shared" si="57"/>
        <v>6.7563886013185855E-3</v>
      </c>
      <c r="O40" s="97" t="s">
        <v>154</v>
      </c>
    </row>
    <row r="41" spans="1:57" x14ac:dyDescent="0.3">
      <c r="A41" s="90" t="s">
        <v>142</v>
      </c>
      <c r="B41" s="47">
        <f>+IFERROR(B38/B48,"nm")</f>
        <v>0.19145569620253164</v>
      </c>
      <c r="C41" s="47">
        <f t="shared" ref="C41:I41" si="58">+IFERROR(C38/C48,"nm")</f>
        <v>0.17924528301886791</v>
      </c>
      <c r="D41" s="47">
        <f t="shared" si="58"/>
        <v>0.17094017094017094</v>
      </c>
      <c r="E41" s="47">
        <f t="shared" si="58"/>
        <v>0.18867924528301888</v>
      </c>
      <c r="F41" s="47">
        <f t="shared" si="58"/>
        <v>0.18304668304668303</v>
      </c>
      <c r="G41" s="47">
        <f t="shared" si="58"/>
        <v>0.22945736434108527</v>
      </c>
      <c r="H41" s="47">
        <f t="shared" si="58"/>
        <v>0.21069692058346839</v>
      </c>
      <c r="I41" s="47">
        <f t="shared" si="58"/>
        <v>0.19405320813771518</v>
      </c>
      <c r="J41" s="47">
        <f>I41</f>
        <v>0.19405320813771518</v>
      </c>
      <c r="K41" s="47">
        <f t="shared" si="57"/>
        <v>0.19405320813771518</v>
      </c>
      <c r="L41" s="47">
        <f t="shared" si="57"/>
        <v>0.19405320813771518</v>
      </c>
      <c r="M41" s="47">
        <f t="shared" si="57"/>
        <v>0.19405320813771518</v>
      </c>
      <c r="N41" s="47">
        <f t="shared" si="57"/>
        <v>0.19405320813771518</v>
      </c>
      <c r="O41" s="97" t="s">
        <v>154</v>
      </c>
    </row>
    <row r="42" spans="1:57" s="69" customFormat="1" x14ac:dyDescent="0.3">
      <c r="A42" s="70" t="s">
        <v>134</v>
      </c>
      <c r="B42" s="76">
        <v>3645</v>
      </c>
      <c r="C42" s="76">
        <v>3763</v>
      </c>
      <c r="D42" s="76">
        <v>3875</v>
      </c>
      <c r="E42" s="76">
        <v>3600</v>
      </c>
      <c r="F42" s="76">
        <v>3925</v>
      </c>
      <c r="G42" s="76">
        <v>2899</v>
      </c>
      <c r="H42" s="76">
        <v>5089</v>
      </c>
      <c r="I42" s="76">
        <v>5114</v>
      </c>
      <c r="J42" s="77">
        <f>+J35-J38</f>
        <v>5114</v>
      </c>
      <c r="K42" s="77">
        <f t="shared" ref="K42:N42" si="59">+K35-K38</f>
        <v>5114</v>
      </c>
      <c r="L42" s="78">
        <f t="shared" si="59"/>
        <v>5114</v>
      </c>
      <c r="M42" s="74">
        <f t="shared" si="59"/>
        <v>5114</v>
      </c>
      <c r="N42" s="74">
        <f t="shared" si="59"/>
        <v>5114</v>
      </c>
      <c r="O42" s="55"/>
      <c r="P42" s="55"/>
      <c r="Q42" s="55"/>
      <c r="R42" s="55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</row>
    <row r="43" spans="1:57" x14ac:dyDescent="0.3">
      <c r="A43" s="46" t="s">
        <v>129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 t="shared" ref="J43:N43" si="61">+IFERROR(J42/I42-1,"nm")</f>
        <v>0</v>
      </c>
      <c r="K43" s="47">
        <f t="shared" si="61"/>
        <v>0</v>
      </c>
      <c r="L43" s="47">
        <f t="shared" si="61"/>
        <v>0</v>
      </c>
      <c r="M43" s="47">
        <f t="shared" si="61"/>
        <v>0</v>
      </c>
      <c r="N43" s="47">
        <f t="shared" si="61"/>
        <v>0</v>
      </c>
    </row>
    <row r="44" spans="1:57" x14ac:dyDescent="0.3">
      <c r="A44" s="46" t="s">
        <v>131</v>
      </c>
      <c r="B44" s="47">
        <f>+IFERROR(B42/B21,"nm")</f>
        <v>0.26528384279475981</v>
      </c>
      <c r="C44" s="47">
        <f t="shared" ref="C44:I44" si="62">+IFERROR(C42/C21,"nm")</f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 t="shared" si="62"/>
        <v>0.27864654279954232</v>
      </c>
      <c r="J44" s="47">
        <f>I44</f>
        <v>0.27864654279954232</v>
      </c>
      <c r="K44" s="47">
        <f t="shared" ref="K44:N44" si="63">J44</f>
        <v>0.27864654279954232</v>
      </c>
      <c r="L44" s="47">
        <f t="shared" si="63"/>
        <v>0.27864654279954232</v>
      </c>
      <c r="M44" s="47">
        <f t="shared" si="63"/>
        <v>0.27864654279954232</v>
      </c>
      <c r="N44" s="47">
        <f t="shared" si="63"/>
        <v>0.27864654279954232</v>
      </c>
    </row>
    <row r="45" spans="1:57" s="69" customFormat="1" x14ac:dyDescent="0.3">
      <c r="A45" s="70" t="s">
        <v>135</v>
      </c>
      <c r="B45" s="70">
        <v>208</v>
      </c>
      <c r="C45" s="70">
        <v>242</v>
      </c>
      <c r="D45" s="70">
        <v>223</v>
      </c>
      <c r="E45" s="70">
        <v>196</v>
      </c>
      <c r="F45" s="70">
        <v>117</v>
      </c>
      <c r="G45" s="70">
        <v>110</v>
      </c>
      <c r="H45" s="70">
        <v>98</v>
      </c>
      <c r="I45" s="70">
        <v>146</v>
      </c>
      <c r="J45" s="78">
        <f>+J21*J47</f>
        <v>146</v>
      </c>
      <c r="K45" s="78">
        <f t="shared" ref="K45:N45" si="64">+K21*K47</f>
        <v>146</v>
      </c>
      <c r="L45" s="78">
        <f t="shared" si="64"/>
        <v>146</v>
      </c>
      <c r="M45" s="74">
        <f t="shared" si="64"/>
        <v>146</v>
      </c>
      <c r="N45" s="74">
        <f t="shared" si="64"/>
        <v>146</v>
      </c>
      <c r="O45" s="55"/>
      <c r="P45" s="55"/>
      <c r="Q45" s="55"/>
      <c r="R45" s="5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</row>
    <row r="46" spans="1:57" x14ac:dyDescent="0.3">
      <c r="A46" s="46" t="s">
        <v>129</v>
      </c>
      <c r="B46" s="47" t="str">
        <f t="shared" ref="B46:H46" si="65">+IFERROR(B45/A45-1,"nm")</f>
        <v>nm</v>
      </c>
      <c r="C46" s="47">
        <f t="shared" si="65"/>
        <v>0.16346153846153855</v>
      </c>
      <c r="D46" s="47">
        <f t="shared" si="65"/>
        <v>-7.8512396694214837E-2</v>
      </c>
      <c r="E46" s="47">
        <f t="shared" si="65"/>
        <v>-0.12107623318385652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 t="shared" ref="J46:N46" si="66">+IFERROR(J45/I45-1,"nm")</f>
        <v>0</v>
      </c>
      <c r="K46" s="47">
        <f t="shared" si="66"/>
        <v>0</v>
      </c>
      <c r="L46" s="47">
        <f t="shared" si="66"/>
        <v>0</v>
      </c>
      <c r="M46" s="47">
        <f t="shared" si="66"/>
        <v>0</v>
      </c>
      <c r="N46" s="47">
        <f t="shared" si="66"/>
        <v>0</v>
      </c>
    </row>
    <row r="47" spans="1:57" x14ac:dyDescent="0.3">
      <c r="A47" s="46" t="s">
        <v>133</v>
      </c>
      <c r="B47" s="47">
        <f>+IFERROR(B45/B21,"nm")</f>
        <v>1.5138282387190683E-2</v>
      </c>
      <c r="C47" s="47">
        <f t="shared" ref="C47:I47" si="67">+IFERROR(C45/C21,"nm")</f>
        <v>1.6391221891086428E-2</v>
      </c>
      <c r="D47" s="47">
        <f t="shared" si="67"/>
        <v>1.4655625657202945E-2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 t="shared" si="67"/>
        <v>7.9551027080041418E-3</v>
      </c>
      <c r="J47" s="47">
        <f>I47</f>
        <v>7.9551027080041418E-3</v>
      </c>
      <c r="K47" s="47">
        <f t="shared" ref="K47:N47" si="68">J47</f>
        <v>7.9551027080041418E-3</v>
      </c>
      <c r="L47" s="47">
        <f t="shared" si="68"/>
        <v>7.9551027080041418E-3</v>
      </c>
      <c r="M47" s="47">
        <f t="shared" si="68"/>
        <v>7.9551027080041418E-3</v>
      </c>
      <c r="N47" s="47">
        <f t="shared" si="68"/>
        <v>7.9551027080041418E-3</v>
      </c>
    </row>
    <row r="48" spans="1:57" s="69" customFormat="1" x14ac:dyDescent="0.3">
      <c r="A48" s="70" t="s">
        <v>143</v>
      </c>
      <c r="B48" s="70">
        <v>632</v>
      </c>
      <c r="C48" s="70">
        <v>742</v>
      </c>
      <c r="D48" s="70">
        <v>819</v>
      </c>
      <c r="E48" s="70">
        <v>848</v>
      </c>
      <c r="F48" s="70">
        <v>814</v>
      </c>
      <c r="G48" s="70">
        <v>645</v>
      </c>
      <c r="H48" s="70">
        <v>617</v>
      </c>
      <c r="I48" s="70">
        <v>639</v>
      </c>
      <c r="J48" s="94">
        <f>+J21*J50</f>
        <v>639.00000000000011</v>
      </c>
      <c r="K48" s="94">
        <f t="shared" ref="K48:N48" si="69">+K21*K50</f>
        <v>639.00000000000011</v>
      </c>
      <c r="L48" s="93">
        <f t="shared" si="69"/>
        <v>639.00000000000011</v>
      </c>
      <c r="M48" s="93">
        <f t="shared" si="69"/>
        <v>639.00000000000011</v>
      </c>
      <c r="N48" s="93">
        <f t="shared" si="69"/>
        <v>639.00000000000011</v>
      </c>
      <c r="O48" s="95" t="s">
        <v>157</v>
      </c>
      <c r="P48" s="54"/>
      <c r="Q48" s="54"/>
      <c r="R48" s="54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  <row r="49" spans="1:57" x14ac:dyDescent="0.3">
      <c r="A49" s="90" t="s">
        <v>129</v>
      </c>
      <c r="B49" s="47" t="str">
        <f t="shared" ref="B49" si="70">+IFERROR(B48/A48-1,"nm")</f>
        <v>nm</v>
      </c>
      <c r="C49" s="47">
        <f t="shared" ref="C49" si="71">+IFERROR(C48/B48-1,"nm")</f>
        <v>0.17405063291139244</v>
      </c>
      <c r="D49" s="47">
        <f t="shared" ref="D49" si="72">+IFERROR(D48/C48-1,"nm")</f>
        <v>0.10377358490566047</v>
      </c>
      <c r="E49" s="47">
        <f t="shared" ref="E49" si="73">+IFERROR(E48/D48-1,"nm")</f>
        <v>3.5409035409035505E-2</v>
      </c>
      <c r="F49" s="47">
        <f t="shared" ref="F49" si="74">+IFERROR(F48/E48-1,"nm")</f>
        <v>-4.0094339622641528E-2</v>
      </c>
      <c r="G49" s="47">
        <f t="shared" ref="G49" si="75">+IFERROR(G48/F48-1,"nm")</f>
        <v>-0.20761670761670759</v>
      </c>
      <c r="H49" s="47">
        <f t="shared" ref="H49" si="76">+IFERROR(H48/G48-1,"nm")</f>
        <v>-4.3410852713178349E-2</v>
      </c>
      <c r="I49" s="47">
        <f t="shared" ref="I49" si="77">+IFERROR(I48/H48-1,"nm")</f>
        <v>3.5656401944894611E-2</v>
      </c>
      <c r="J49" s="47">
        <f t="shared" ref="J49" si="78">+IFERROR(J48/I48-1,"nm")</f>
        <v>2.2204460492503131E-16</v>
      </c>
      <c r="K49" s="47">
        <f t="shared" ref="K49" si="79">+IFERROR(K48/J48-1,"nm")</f>
        <v>0</v>
      </c>
      <c r="L49" s="47">
        <f t="shared" ref="L49" si="80">+IFERROR(L48/K48-1,"nm")</f>
        <v>0</v>
      </c>
      <c r="M49" s="47">
        <f t="shared" ref="M49" si="81">+IFERROR(M48/L48-1,"nm")</f>
        <v>0</v>
      </c>
      <c r="N49" s="47">
        <f t="shared" ref="N49" si="82">+IFERROR(N48/M48-1,"nm")</f>
        <v>0</v>
      </c>
      <c r="O49" s="54"/>
      <c r="P49" s="54"/>
      <c r="Q49" s="54"/>
      <c r="R49" s="54"/>
    </row>
    <row r="50" spans="1:57" x14ac:dyDescent="0.3">
      <c r="A50" s="90" t="s">
        <v>133</v>
      </c>
      <c r="B50" s="47">
        <f>+IFERROR(B48/B21,"nm")</f>
        <v>4.599708879184862E-2</v>
      </c>
      <c r="C50" s="47">
        <f t="shared" ref="C50:I50" si="83">+IFERROR(C48/C21,"nm")</f>
        <v>5.0257382823083174E-2</v>
      </c>
      <c r="D50" s="47">
        <f t="shared" si="83"/>
        <v>5.3824921135646686E-2</v>
      </c>
      <c r="E50" s="47">
        <f t="shared" si="83"/>
        <v>5.7085156512958597E-2</v>
      </c>
      <c r="F50" s="47">
        <f t="shared" si="83"/>
        <v>5.1188529744686205E-2</v>
      </c>
      <c r="G50" s="47">
        <f t="shared" si="83"/>
        <v>4.4531897265948632E-2</v>
      </c>
      <c r="H50" s="47">
        <f t="shared" si="83"/>
        <v>3.5915943884975841E-2</v>
      </c>
      <c r="I50" s="47">
        <f t="shared" si="83"/>
        <v>3.4817196098730456E-2</v>
      </c>
      <c r="J50" s="47">
        <f>I50</f>
        <v>3.4817196098730456E-2</v>
      </c>
      <c r="K50" s="47">
        <f t="shared" ref="K50:N50" si="84">J50</f>
        <v>3.4817196098730456E-2</v>
      </c>
      <c r="L50" s="47">
        <f t="shared" si="84"/>
        <v>3.4817196098730456E-2</v>
      </c>
      <c r="M50" s="47">
        <f t="shared" si="84"/>
        <v>3.4817196098730456E-2</v>
      </c>
      <c r="N50" s="47">
        <f t="shared" si="84"/>
        <v>3.4817196098730456E-2</v>
      </c>
      <c r="O50" s="54"/>
      <c r="P50" s="54"/>
      <c r="Q50" s="54"/>
      <c r="R50" s="54"/>
    </row>
    <row r="51" spans="1:57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66"/>
      <c r="K51" s="66"/>
      <c r="L51" s="66"/>
      <c r="M51" s="65"/>
      <c r="N51" s="65"/>
      <c r="O51" s="1"/>
      <c r="P51" s="1"/>
      <c r="Q51" s="1"/>
      <c r="R51" s="1"/>
    </row>
    <row r="52" spans="1:57" x14ac:dyDescent="0.3">
      <c r="A52" s="9" t="s">
        <v>136</v>
      </c>
      <c r="B52" s="9">
        <v>7126</v>
      </c>
      <c r="C52" s="9">
        <v>7315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85">+SUM(K54+K58+K62)</f>
        <v>12479</v>
      </c>
      <c r="L52" s="9">
        <f t="shared" si="85"/>
        <v>12479</v>
      </c>
      <c r="M52" s="55">
        <f t="shared" si="85"/>
        <v>12479</v>
      </c>
      <c r="N52" s="55">
        <f t="shared" si="85"/>
        <v>12479</v>
      </c>
      <c r="O52" s="55"/>
      <c r="P52" s="55"/>
      <c r="Q52" s="55"/>
      <c r="R52" s="55"/>
    </row>
    <row r="53" spans="1:57" x14ac:dyDescent="0.3">
      <c r="A53" s="44" t="s">
        <v>129</v>
      </c>
      <c r="B53" s="52" t="str">
        <f t="shared" ref="B53:I53" si="86">+IFERROR(B52/A52-1,"nm")</f>
        <v>nm</v>
      </c>
      <c r="C53" s="53">
        <f t="shared" si="86"/>
        <v>2.6522593320235766E-2</v>
      </c>
      <c r="D53" s="53">
        <f t="shared" si="86"/>
        <v>8.9542036910458034E-2</v>
      </c>
      <c r="E53" s="53">
        <f t="shared" si="86"/>
        <v>0.15959849435382689</v>
      </c>
      <c r="F53" s="53">
        <f t="shared" si="86"/>
        <v>6.1674962129409261E-2</v>
      </c>
      <c r="G53" s="53">
        <f t="shared" si="86"/>
        <v>-4.7390949857317621E-2</v>
      </c>
      <c r="H53" s="53">
        <f t="shared" si="86"/>
        <v>0.22563389322777372</v>
      </c>
      <c r="I53" s="53">
        <f t="shared" si="86"/>
        <v>8.9298184357541999E-2</v>
      </c>
      <c r="J53" s="53">
        <f t="shared" ref="J53" si="87">+IFERROR(J52/I52-1,"nm")</f>
        <v>0</v>
      </c>
      <c r="K53" s="53">
        <f t="shared" ref="K53" si="88">+IFERROR(K52/J52-1,"nm")</f>
        <v>0</v>
      </c>
      <c r="L53" s="53">
        <f t="shared" ref="L53" si="89">+IFERROR(L52/K52-1,"nm")</f>
        <v>0</v>
      </c>
      <c r="M53" s="58">
        <f t="shared" ref="M53" si="90">+IFERROR(M52/L52-1,"nm")</f>
        <v>0</v>
      </c>
      <c r="N53" s="58">
        <f t="shared" ref="N53" si="91">+IFERROR(N52/M52-1,"nm")</f>
        <v>0</v>
      </c>
    </row>
    <row r="54" spans="1:57" s="69" customFormat="1" x14ac:dyDescent="0.3">
      <c r="A54" s="82" t="s">
        <v>113</v>
      </c>
      <c r="B54" s="83">
        <v>4703</v>
      </c>
      <c r="C54" s="83">
        <v>4867</v>
      </c>
      <c r="D54" s="83">
        <v>5192</v>
      </c>
      <c r="E54" s="83">
        <v>5875</v>
      </c>
      <c r="F54" s="83">
        <v>6293</v>
      </c>
      <c r="G54" s="83">
        <v>5892</v>
      </c>
      <c r="H54" s="83">
        <v>6970</v>
      </c>
      <c r="I54" s="83">
        <v>7388</v>
      </c>
      <c r="J54" s="83">
        <f>+I54*(1+J55)</f>
        <v>7388</v>
      </c>
      <c r="K54" s="83">
        <f t="shared" ref="K54" si="92">+J54*(1+K55)</f>
        <v>7388</v>
      </c>
      <c r="L54" s="83">
        <f t="shared" ref="L54" si="93">+K54*(1+L55)</f>
        <v>7388</v>
      </c>
      <c r="M54" s="69">
        <f t="shared" ref="M54" si="94">+L54*(1+M55)</f>
        <v>7388</v>
      </c>
      <c r="N54" s="69">
        <f t="shared" ref="N54" si="95">+M54*(1+N55)</f>
        <v>7388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57" x14ac:dyDescent="0.3">
      <c r="A55" s="44" t="s">
        <v>129</v>
      </c>
      <c r="B55" s="47" t="str">
        <f t="shared" ref="B55:H55" si="96">+IFERROR(B54/A54-1,"nm")</f>
        <v>nm</v>
      </c>
      <c r="C55" s="47">
        <f t="shared" si="96"/>
        <v>3.4871358707208255E-2</v>
      </c>
      <c r="D55" s="47">
        <f t="shared" si="96"/>
        <v>6.6776248202177868E-2</v>
      </c>
      <c r="E55" s="47">
        <f t="shared" si="96"/>
        <v>0.1315485362095532</v>
      </c>
      <c r="F55" s="47">
        <f t="shared" si="96"/>
        <v>7.1148936170212673E-2</v>
      </c>
      <c r="G55" s="47">
        <f t="shared" si="96"/>
        <v>-6.3721595423486432E-2</v>
      </c>
      <c r="H55" s="47">
        <f t="shared" si="96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97">+K56+K57</f>
        <v>0</v>
      </c>
      <c r="L55" s="47">
        <f t="shared" si="97"/>
        <v>0</v>
      </c>
      <c r="M55" s="58">
        <f t="shared" si="97"/>
        <v>0</v>
      </c>
      <c r="N55" s="58">
        <f t="shared" si="97"/>
        <v>0</v>
      </c>
    </row>
    <row r="56" spans="1:57" x14ac:dyDescent="0.3">
      <c r="A56" s="44" t="s">
        <v>137</v>
      </c>
      <c r="B56" s="53">
        <v>0.47</v>
      </c>
      <c r="C56" s="53">
        <v>0.37</v>
      </c>
      <c r="D56" s="53">
        <v>0.16</v>
      </c>
      <c r="E56" s="53">
        <v>0.06</v>
      </c>
      <c r="F56" s="53">
        <v>0.12</v>
      </c>
      <c r="G56" s="53">
        <v>-0.03</v>
      </c>
      <c r="H56" s="53">
        <v>0.13</v>
      </c>
      <c r="I56" s="53">
        <v>0.09</v>
      </c>
      <c r="J56" s="53">
        <v>0</v>
      </c>
      <c r="K56" s="53">
        <f t="shared" ref="K56:K57" si="98">+J56</f>
        <v>0</v>
      </c>
      <c r="L56" s="53">
        <f t="shared" ref="L56:L57" si="99">+K56</f>
        <v>0</v>
      </c>
      <c r="M56" s="58">
        <f t="shared" ref="M56:M57" si="100">+L56</f>
        <v>0</v>
      </c>
      <c r="N56" s="58">
        <f t="shared" ref="N56:N57" si="101">+M56</f>
        <v>0</v>
      </c>
    </row>
    <row r="57" spans="1:57" x14ac:dyDescent="0.3">
      <c r="A57" s="44" t="s">
        <v>138</v>
      </c>
      <c r="B57" s="47" t="str">
        <f t="shared" ref="B57:H57" si="102">+IFERROR(B55-B56,"nm")</f>
        <v>nm</v>
      </c>
      <c r="C57" s="47">
        <f t="shared" si="102"/>
        <v>-0.33512864129279174</v>
      </c>
      <c r="D57" s="47">
        <f t="shared" si="102"/>
        <v>-9.3223751797822135E-2</v>
      </c>
      <c r="E57" s="47">
        <f t="shared" si="102"/>
        <v>7.1548536209553204E-2</v>
      </c>
      <c r="F57" s="47">
        <f t="shared" si="102"/>
        <v>-4.8851063829787322E-2</v>
      </c>
      <c r="G57" s="47">
        <f t="shared" si="102"/>
        <v>-3.3721595423486433E-2</v>
      </c>
      <c r="H57" s="47">
        <f t="shared" si="102"/>
        <v>5.2959945689070032E-2</v>
      </c>
      <c r="I57" s="47">
        <f>+IFERROR(I55-I56,"nm")</f>
        <v>-3.0028694404591022E-2</v>
      </c>
      <c r="J57" s="47">
        <v>0</v>
      </c>
      <c r="K57" s="47">
        <f t="shared" si="98"/>
        <v>0</v>
      </c>
      <c r="L57" s="47">
        <f t="shared" si="99"/>
        <v>0</v>
      </c>
      <c r="M57" s="58">
        <f t="shared" si="100"/>
        <v>0</v>
      </c>
      <c r="N57" s="58">
        <f t="shared" si="101"/>
        <v>0</v>
      </c>
    </row>
    <row r="58" spans="1:57" s="69" customFormat="1" x14ac:dyDescent="0.3">
      <c r="A58" s="82" t="s">
        <v>114</v>
      </c>
      <c r="B58" s="83">
        <v>2051</v>
      </c>
      <c r="C58" s="83">
        <v>2091</v>
      </c>
      <c r="D58" s="83">
        <v>2395</v>
      </c>
      <c r="E58" s="83">
        <v>2940</v>
      </c>
      <c r="F58" s="83">
        <v>3087</v>
      </c>
      <c r="G58" s="83">
        <v>3053</v>
      </c>
      <c r="H58" s="83">
        <v>3996</v>
      </c>
      <c r="I58" s="83">
        <v>4527</v>
      </c>
      <c r="J58" s="83">
        <f>+I58*(1+J59)</f>
        <v>4527</v>
      </c>
      <c r="K58" s="83">
        <f t="shared" ref="K58" si="103">+J58*(1+K59)</f>
        <v>4527</v>
      </c>
      <c r="L58" s="83">
        <f t="shared" ref="L58" si="104">+K58*(1+L59)</f>
        <v>4527</v>
      </c>
      <c r="M58" s="69">
        <f t="shared" ref="M58" si="105">+L58*(1+M59)</f>
        <v>4527</v>
      </c>
      <c r="N58" s="69">
        <f t="shared" ref="N58" si="106">+M58*(1+N59)</f>
        <v>4527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</row>
    <row r="59" spans="1:57" x14ac:dyDescent="0.3">
      <c r="A59" s="44" t="s">
        <v>129</v>
      </c>
      <c r="B59" s="47" t="str">
        <f t="shared" ref="B59:H59" si="107">+IFERROR(B58/A58-1,"nm")</f>
        <v>nm</v>
      </c>
      <c r="C59" s="47">
        <f t="shared" si="107"/>
        <v>1.9502681618722484E-2</v>
      </c>
      <c r="D59" s="47">
        <f t="shared" si="107"/>
        <v>0.14538498326159721</v>
      </c>
      <c r="E59" s="47">
        <f t="shared" si="107"/>
        <v>0.22755741127348639</v>
      </c>
      <c r="F59" s="47">
        <f t="shared" si="107"/>
        <v>5.0000000000000044E-2</v>
      </c>
      <c r="G59" s="47">
        <f t="shared" si="107"/>
        <v>-1.1013929381276322E-2</v>
      </c>
      <c r="H59" s="47">
        <f t="shared" si="107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108">+K60+K61</f>
        <v>0</v>
      </c>
      <c r="L59" s="47">
        <f t="shared" si="108"/>
        <v>0</v>
      </c>
      <c r="M59" s="58">
        <f t="shared" si="108"/>
        <v>0</v>
      </c>
      <c r="N59" s="58">
        <f t="shared" si="108"/>
        <v>0</v>
      </c>
    </row>
    <row r="60" spans="1:57" x14ac:dyDescent="0.3">
      <c r="A60" s="44" t="s">
        <v>137</v>
      </c>
      <c r="B60" s="53">
        <v>0.19</v>
      </c>
      <c r="C60" s="53">
        <v>0.25</v>
      </c>
      <c r="D60" s="53">
        <v>0.25</v>
      </c>
      <c r="E60" s="53">
        <v>0.16</v>
      </c>
      <c r="F60" s="53">
        <v>0.09</v>
      </c>
      <c r="G60" s="53">
        <v>0.02</v>
      </c>
      <c r="H60" s="53">
        <v>0.25</v>
      </c>
      <c r="I60" s="53">
        <v>0.16</v>
      </c>
      <c r="J60" s="53">
        <v>0</v>
      </c>
      <c r="K60" s="53">
        <f t="shared" ref="K60:K61" si="109">+J60</f>
        <v>0</v>
      </c>
      <c r="L60" s="53">
        <f t="shared" ref="L60:L61" si="110">+K60</f>
        <v>0</v>
      </c>
      <c r="M60" s="58">
        <f t="shared" ref="M60:M61" si="111">+L60</f>
        <v>0</v>
      </c>
      <c r="N60" s="58">
        <f t="shared" ref="N60:N61" si="112">+M60</f>
        <v>0</v>
      </c>
    </row>
    <row r="61" spans="1:57" x14ac:dyDescent="0.3">
      <c r="A61" s="44" t="s">
        <v>138</v>
      </c>
      <c r="B61" s="47" t="str">
        <f t="shared" ref="B61:H61" si="113">+IFERROR(B59-B60,"nm")</f>
        <v>nm</v>
      </c>
      <c r="C61" s="47">
        <f t="shared" si="113"/>
        <v>-0.23049731838127752</v>
      </c>
      <c r="D61" s="47">
        <f t="shared" si="113"/>
        <v>-0.10461501673840279</v>
      </c>
      <c r="E61" s="47">
        <f t="shared" si="113"/>
        <v>6.7557411273486384E-2</v>
      </c>
      <c r="F61" s="47">
        <f t="shared" si="113"/>
        <v>-3.9999999999999952E-2</v>
      </c>
      <c r="G61" s="47">
        <f t="shared" si="113"/>
        <v>-3.1013929381276322E-2</v>
      </c>
      <c r="H61" s="47">
        <f t="shared" si="113"/>
        <v>5.8876514903373645E-2</v>
      </c>
      <c r="I61" s="47">
        <f>+IFERROR(I59-I60,"nm")</f>
        <v>-2.7117117117117034E-2</v>
      </c>
      <c r="J61" s="47">
        <v>0</v>
      </c>
      <c r="K61" s="47">
        <f t="shared" si="109"/>
        <v>0</v>
      </c>
      <c r="L61" s="47">
        <f t="shared" si="110"/>
        <v>0</v>
      </c>
      <c r="M61" s="58">
        <f t="shared" si="111"/>
        <v>0</v>
      </c>
      <c r="N61" s="58">
        <f t="shared" si="112"/>
        <v>0</v>
      </c>
    </row>
    <row r="62" spans="1:57" s="69" customFormat="1" x14ac:dyDescent="0.3">
      <c r="A62" s="82" t="s">
        <v>115</v>
      </c>
      <c r="B62" s="83">
        <v>372</v>
      </c>
      <c r="C62" s="83">
        <v>357</v>
      </c>
      <c r="D62" s="83">
        <v>383</v>
      </c>
      <c r="E62" s="83">
        <v>427</v>
      </c>
      <c r="F62" s="83">
        <v>432</v>
      </c>
      <c r="G62" s="83">
        <v>402</v>
      </c>
      <c r="H62" s="83">
        <v>490</v>
      </c>
      <c r="I62" s="83">
        <v>564</v>
      </c>
      <c r="J62" s="83">
        <f>+I62*(1+J63)</f>
        <v>564</v>
      </c>
      <c r="K62" s="83">
        <f t="shared" ref="K62" si="114">+J62*(1+K63)</f>
        <v>564</v>
      </c>
      <c r="L62" s="83">
        <f t="shared" ref="L62" si="115">+K62*(1+L63)</f>
        <v>564</v>
      </c>
      <c r="M62" s="69">
        <f t="shared" ref="M62" si="116">+L62*(1+M63)</f>
        <v>564</v>
      </c>
      <c r="N62" s="69">
        <f t="shared" ref="N62" si="117">+M62*(1+N63)</f>
        <v>564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</row>
    <row r="63" spans="1:57" x14ac:dyDescent="0.3">
      <c r="A63" s="44" t="s">
        <v>129</v>
      </c>
      <c r="B63" s="47" t="str">
        <f t="shared" ref="B63:H63" si="118">+IFERROR(B62/A62-1,"nm")</f>
        <v>nm</v>
      </c>
      <c r="C63" s="47">
        <f t="shared" si="118"/>
        <v>-4.0322580645161255E-2</v>
      </c>
      <c r="D63" s="47">
        <f t="shared" si="118"/>
        <v>7.2829131652661028E-2</v>
      </c>
      <c r="E63" s="47">
        <f t="shared" si="118"/>
        <v>0.11488250652741505</v>
      </c>
      <c r="F63" s="47">
        <f t="shared" si="118"/>
        <v>1.1709601873536313E-2</v>
      </c>
      <c r="G63" s="47">
        <f t="shared" si="118"/>
        <v>-6.944444444444442E-2</v>
      </c>
      <c r="H63" s="47">
        <f t="shared" si="118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119">+K64+K65</f>
        <v>0</v>
      </c>
      <c r="L63" s="47">
        <f t="shared" si="119"/>
        <v>0</v>
      </c>
      <c r="M63" s="58">
        <f t="shared" si="119"/>
        <v>0</v>
      </c>
      <c r="N63" s="58">
        <f t="shared" si="119"/>
        <v>0</v>
      </c>
    </row>
    <row r="64" spans="1:57" x14ac:dyDescent="0.3">
      <c r="A64" s="44" t="s">
        <v>137</v>
      </c>
      <c r="B64" s="53">
        <v>0.19</v>
      </c>
      <c r="C64" s="53">
        <v>0.15</v>
      </c>
      <c r="D64" s="53">
        <v>0.13</v>
      </c>
      <c r="E64" s="53">
        <v>0.06</v>
      </c>
      <c r="F64" s="53">
        <v>0.05</v>
      </c>
      <c r="G64" s="53">
        <v>-0.03</v>
      </c>
      <c r="H64" s="53">
        <v>0.19</v>
      </c>
      <c r="I64" s="53">
        <v>0.17</v>
      </c>
      <c r="J64" s="53">
        <v>0</v>
      </c>
      <c r="K64" s="53">
        <f t="shared" ref="K64:K65" si="120">+J64</f>
        <v>0</v>
      </c>
      <c r="L64" s="53">
        <f t="shared" ref="L64:L65" si="121">+K64</f>
        <v>0</v>
      </c>
      <c r="M64" s="58">
        <f t="shared" ref="M64:M65" si="122">+L64</f>
        <v>0</v>
      </c>
      <c r="N64" s="58">
        <f t="shared" ref="N64:N65" si="123">+M64</f>
        <v>0</v>
      </c>
    </row>
    <row r="65" spans="1:57" x14ac:dyDescent="0.3">
      <c r="A65" s="44" t="s">
        <v>138</v>
      </c>
      <c r="B65" s="47" t="str">
        <f t="shared" ref="B65:H65" si="124">+IFERROR(B63-B64,"nm")</f>
        <v>nm</v>
      </c>
      <c r="C65" s="47">
        <f t="shared" si="124"/>
        <v>-0.19032258064516125</v>
      </c>
      <c r="D65" s="47">
        <f t="shared" si="124"/>
        <v>-5.7170868347338977E-2</v>
      </c>
      <c r="E65" s="47">
        <f t="shared" si="124"/>
        <v>5.4882506527415054E-2</v>
      </c>
      <c r="F65" s="47">
        <f t="shared" si="124"/>
        <v>-3.829039812646369E-2</v>
      </c>
      <c r="G65" s="47">
        <f t="shared" si="124"/>
        <v>-3.9444444444444421E-2</v>
      </c>
      <c r="H65" s="47">
        <f t="shared" si="124"/>
        <v>2.890547263681581E-2</v>
      </c>
      <c r="I65" s="47">
        <f>+IFERROR(I63-I64,"nm")</f>
        <v>-1.8979591836734672E-2</v>
      </c>
      <c r="J65" s="47">
        <v>0</v>
      </c>
      <c r="K65" s="47">
        <f t="shared" si="120"/>
        <v>0</v>
      </c>
      <c r="L65" s="47">
        <f t="shared" si="121"/>
        <v>0</v>
      </c>
      <c r="M65" s="58">
        <f t="shared" si="122"/>
        <v>0</v>
      </c>
      <c r="N65" s="58">
        <f t="shared" si="123"/>
        <v>0</v>
      </c>
    </row>
    <row r="66" spans="1:57" s="80" customFormat="1" x14ac:dyDescent="0.3">
      <c r="A66" s="70" t="s">
        <v>130</v>
      </c>
      <c r="B66" s="70">
        <f>B69+B73</f>
        <v>1611</v>
      </c>
      <c r="C66" s="70">
        <f t="shared" ref="C66:I66" si="125">C69+C73</f>
        <v>1871</v>
      </c>
      <c r="D66" s="70">
        <f t="shared" si="125"/>
        <v>1611</v>
      </c>
      <c r="E66" s="70">
        <f t="shared" si="125"/>
        <v>1703</v>
      </c>
      <c r="F66" s="70">
        <f t="shared" si="125"/>
        <v>2106</v>
      </c>
      <c r="G66" s="70">
        <f t="shared" si="125"/>
        <v>1673</v>
      </c>
      <c r="H66" s="70">
        <f t="shared" si="125"/>
        <v>2571</v>
      </c>
      <c r="I66" s="70">
        <f t="shared" si="125"/>
        <v>3427</v>
      </c>
      <c r="J66" s="70">
        <f>+J52*J68</f>
        <v>3427</v>
      </c>
      <c r="K66" s="70">
        <f t="shared" ref="K66:N66" si="126">+K52*K68</f>
        <v>3427</v>
      </c>
      <c r="L66" s="70">
        <f t="shared" si="126"/>
        <v>3427</v>
      </c>
      <c r="M66" s="75">
        <f t="shared" si="126"/>
        <v>3427</v>
      </c>
      <c r="N66" s="75">
        <f t="shared" si="126"/>
        <v>3427</v>
      </c>
      <c r="O66" s="55"/>
      <c r="P66" s="55"/>
      <c r="Q66" s="55"/>
      <c r="R66" s="55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3">
      <c r="A67" s="46" t="s">
        <v>129</v>
      </c>
      <c r="B67" s="47" t="str">
        <f t="shared" ref="B67:H67" si="127">+IFERROR(B66/A66-1,"nm")</f>
        <v>nm</v>
      </c>
      <c r="C67" s="47">
        <f t="shared" si="127"/>
        <v>0.16139044072004971</v>
      </c>
      <c r="D67" s="47">
        <f t="shared" si="127"/>
        <v>-0.13896312132549438</v>
      </c>
      <c r="E67" s="47">
        <f t="shared" si="127"/>
        <v>5.7107386716325204E-2</v>
      </c>
      <c r="F67" s="47">
        <f t="shared" si="127"/>
        <v>0.23664122137404586</v>
      </c>
      <c r="G67" s="47">
        <f t="shared" si="127"/>
        <v>-0.20560303893637222</v>
      </c>
      <c r="H67" s="47">
        <f t="shared" si="127"/>
        <v>0.53676031081888831</v>
      </c>
      <c r="I67" s="47">
        <f>+IFERROR(I66/H66-1,"nm")</f>
        <v>0.33294437961882539</v>
      </c>
      <c r="J67" s="47">
        <f t="shared" ref="J67:N67" si="128">+IFERROR(J66/I66-1,"nm")</f>
        <v>0</v>
      </c>
      <c r="K67" s="47">
        <f t="shared" si="128"/>
        <v>0</v>
      </c>
      <c r="L67" s="47">
        <f t="shared" si="128"/>
        <v>0</v>
      </c>
      <c r="M67" s="47">
        <f t="shared" si="128"/>
        <v>0</v>
      </c>
      <c r="N67" s="47">
        <f t="shared" si="128"/>
        <v>0</v>
      </c>
    </row>
    <row r="68" spans="1:57" x14ac:dyDescent="0.3">
      <c r="A68" s="46" t="s">
        <v>131</v>
      </c>
      <c r="B68" s="47">
        <f>+IFERROR(B66/B52,"nm")</f>
        <v>0.22607353353915241</v>
      </c>
      <c r="C68" s="47">
        <f t="shared" ref="C68:I68" si="129">+IFERROR(C66/C52,"nm")</f>
        <v>0.25577580314422421</v>
      </c>
      <c r="D68" s="47">
        <f t="shared" si="129"/>
        <v>0.20213299874529486</v>
      </c>
      <c r="E68" s="47">
        <f t="shared" si="129"/>
        <v>0.18426747457260334</v>
      </c>
      <c r="F68" s="47">
        <f t="shared" si="129"/>
        <v>0.21463514064410924</v>
      </c>
      <c r="G68" s="47">
        <f t="shared" si="129"/>
        <v>0.17898791055953783</v>
      </c>
      <c r="H68" s="47">
        <f t="shared" si="129"/>
        <v>0.22442388268156424</v>
      </c>
      <c r="I68" s="47">
        <f t="shared" si="129"/>
        <v>0.27462136389133746</v>
      </c>
      <c r="J68" s="47">
        <f>I68</f>
        <v>0.27462136389133746</v>
      </c>
      <c r="K68" s="47">
        <f t="shared" ref="K68:N68" si="130">J68</f>
        <v>0.27462136389133746</v>
      </c>
      <c r="L68" s="47">
        <f t="shared" si="130"/>
        <v>0.27462136389133746</v>
      </c>
      <c r="M68" s="47">
        <f t="shared" si="130"/>
        <v>0.27462136389133746</v>
      </c>
      <c r="N68" s="47">
        <f t="shared" si="130"/>
        <v>0.27462136389133746</v>
      </c>
    </row>
    <row r="69" spans="1:57" s="80" customFormat="1" x14ac:dyDescent="0.3">
      <c r="A69" s="70" t="s">
        <v>132</v>
      </c>
      <c r="B69" s="70">
        <v>87</v>
      </c>
      <c r="C69" s="70">
        <v>84</v>
      </c>
      <c r="D69" s="70">
        <v>104</v>
      </c>
      <c r="E69" s="70">
        <v>116</v>
      </c>
      <c r="F69" s="70">
        <v>111</v>
      </c>
      <c r="G69" s="70">
        <v>132</v>
      </c>
      <c r="H69" s="70">
        <v>136</v>
      </c>
      <c r="I69" s="70">
        <v>134</v>
      </c>
      <c r="J69" s="70">
        <f>+J72*J79</f>
        <v>134</v>
      </c>
      <c r="K69" s="70">
        <f t="shared" ref="K69:N69" si="131">+K72*K79</f>
        <v>134</v>
      </c>
      <c r="L69" s="70">
        <f t="shared" si="131"/>
        <v>134</v>
      </c>
      <c r="M69" s="75">
        <f t="shared" si="131"/>
        <v>134</v>
      </c>
      <c r="N69" s="75">
        <f t="shared" si="131"/>
        <v>134</v>
      </c>
      <c r="O69" s="55"/>
      <c r="P69" s="55"/>
      <c r="Q69" s="55"/>
      <c r="R69" s="55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3">
      <c r="A70" s="46" t="s">
        <v>129</v>
      </c>
      <c r="B70" s="47" t="str">
        <f t="shared" ref="B70:H70" si="132">+IFERROR(B69/A69-1,"nm")</f>
        <v>nm</v>
      </c>
      <c r="C70" s="47">
        <f t="shared" si="132"/>
        <v>-3.4482758620689613E-2</v>
      </c>
      <c r="D70" s="47">
        <f t="shared" si="132"/>
        <v>0.23809523809523814</v>
      </c>
      <c r="E70" s="47">
        <f t="shared" si="132"/>
        <v>0.11538461538461542</v>
      </c>
      <c r="F70" s="47">
        <f t="shared" si="132"/>
        <v>-4.31034482758621E-2</v>
      </c>
      <c r="G70" s="47">
        <f t="shared" si="132"/>
        <v>0.18918918918918926</v>
      </c>
      <c r="H70" s="47">
        <f t="shared" si="132"/>
        <v>3.0303030303030276E-2</v>
      </c>
      <c r="I70" s="47">
        <f>+IFERROR(I69/H69-1,"nm")</f>
        <v>-1.4705882352941124E-2</v>
      </c>
      <c r="J70" s="47">
        <f t="shared" ref="J70:N70" si="133">+IFERROR(J69/I69-1,"nm")</f>
        <v>0</v>
      </c>
      <c r="K70" s="47">
        <f t="shared" si="133"/>
        <v>0</v>
      </c>
      <c r="L70" s="47">
        <f t="shared" si="133"/>
        <v>0</v>
      </c>
      <c r="M70" s="47">
        <f t="shared" si="133"/>
        <v>0</v>
      </c>
      <c r="N70" s="47">
        <f t="shared" si="133"/>
        <v>0</v>
      </c>
    </row>
    <row r="71" spans="1:57" x14ac:dyDescent="0.3">
      <c r="A71" s="46" t="s">
        <v>133</v>
      </c>
      <c r="B71" s="47">
        <f>+IFERROR(B69/B52,"nm")</f>
        <v>1.2208812798203761E-2</v>
      </c>
      <c r="C71" s="47">
        <f t="shared" ref="C71:I71" si="134">+IFERROR(C69/C52,"nm")</f>
        <v>1.1483253588516746E-2</v>
      </c>
      <c r="D71" s="47">
        <f t="shared" si="134"/>
        <v>1.3048933500627352E-2</v>
      </c>
      <c r="E71" s="47">
        <f t="shared" si="134"/>
        <v>1.2551395801774508E-2</v>
      </c>
      <c r="F71" s="47">
        <f t="shared" si="134"/>
        <v>1.1312678353037097E-2</v>
      </c>
      <c r="G71" s="47">
        <f t="shared" si="134"/>
        <v>1.4122178239007167E-2</v>
      </c>
      <c r="H71" s="47">
        <f t="shared" si="134"/>
        <v>1.1871508379888268E-2</v>
      </c>
      <c r="I71" s="47">
        <f t="shared" si="134"/>
        <v>1.0738039907043834E-2</v>
      </c>
      <c r="J71" s="47">
        <f>I71</f>
        <v>1.0738039907043834E-2</v>
      </c>
      <c r="K71" s="47">
        <f t="shared" ref="K71:N72" si="135">J71</f>
        <v>1.0738039907043834E-2</v>
      </c>
      <c r="L71" s="47">
        <f t="shared" si="135"/>
        <v>1.0738039907043834E-2</v>
      </c>
      <c r="M71" s="47">
        <f t="shared" si="135"/>
        <v>1.0738039907043834E-2</v>
      </c>
      <c r="N71" s="47">
        <f t="shared" si="135"/>
        <v>1.0738039907043834E-2</v>
      </c>
    </row>
    <row r="72" spans="1:57" x14ac:dyDescent="0.3">
      <c r="A72" s="90" t="s">
        <v>142</v>
      </c>
      <c r="B72" s="47">
        <f>+IFERROR(B69/B79,"nm")</f>
        <v>0.1746987951807229</v>
      </c>
      <c r="C72" s="47">
        <f t="shared" ref="C72:I72" si="136">+IFERROR(C69/C79,"nm")</f>
        <v>0.13145539906103287</v>
      </c>
      <c r="D72" s="47">
        <f t="shared" si="136"/>
        <v>0.14730878186968838</v>
      </c>
      <c r="E72" s="47">
        <f t="shared" si="136"/>
        <v>0.13663133097762073</v>
      </c>
      <c r="F72" s="47">
        <f t="shared" si="136"/>
        <v>0.11948331539289558</v>
      </c>
      <c r="G72" s="47">
        <f t="shared" si="136"/>
        <v>0.14915254237288136</v>
      </c>
      <c r="H72" s="47">
        <f t="shared" si="136"/>
        <v>0.1384928716904277</v>
      </c>
      <c r="I72" s="47">
        <f t="shared" si="136"/>
        <v>0.14565217391304347</v>
      </c>
      <c r="J72" s="47">
        <f>I72</f>
        <v>0.14565217391304347</v>
      </c>
      <c r="K72" s="47">
        <f t="shared" si="135"/>
        <v>0.14565217391304347</v>
      </c>
      <c r="L72" s="47">
        <f t="shared" si="135"/>
        <v>0.14565217391304347</v>
      </c>
      <c r="M72" s="47">
        <f t="shared" si="135"/>
        <v>0.14565217391304347</v>
      </c>
      <c r="N72" s="47">
        <f t="shared" si="135"/>
        <v>0.14565217391304347</v>
      </c>
    </row>
    <row r="73" spans="1:57" s="80" customFormat="1" x14ac:dyDescent="0.3">
      <c r="A73" s="70" t="s">
        <v>134</v>
      </c>
      <c r="B73" s="70">
        <v>1524</v>
      </c>
      <c r="C73" s="70">
        <v>1787</v>
      </c>
      <c r="D73" s="70">
        <v>1507</v>
      </c>
      <c r="E73" s="70">
        <v>1587</v>
      </c>
      <c r="F73" s="70">
        <v>1995</v>
      </c>
      <c r="G73" s="70">
        <v>1541</v>
      </c>
      <c r="H73" s="70">
        <v>2435</v>
      </c>
      <c r="I73" s="70">
        <v>3293</v>
      </c>
      <c r="J73" s="70">
        <f>+J66-J69</f>
        <v>3293</v>
      </c>
      <c r="K73" s="70">
        <f t="shared" ref="K73:N73" si="137">+K66-K69</f>
        <v>3293</v>
      </c>
      <c r="L73" s="70">
        <f t="shared" si="137"/>
        <v>3293</v>
      </c>
      <c r="M73" s="75">
        <f t="shared" si="137"/>
        <v>3293</v>
      </c>
      <c r="N73" s="75">
        <f t="shared" si="137"/>
        <v>3293</v>
      </c>
      <c r="O73" s="55"/>
      <c r="P73" s="55"/>
      <c r="Q73" s="55"/>
      <c r="R73" s="55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x14ac:dyDescent="0.3">
      <c r="A74" s="46" t="s">
        <v>129</v>
      </c>
      <c r="B74" s="47" t="str">
        <f t="shared" ref="B74:H74" si="138">+IFERROR(B73/A73-1,"nm")</f>
        <v>nm</v>
      </c>
      <c r="C74" s="47">
        <f t="shared" si="138"/>
        <v>0.17257217847769035</v>
      </c>
      <c r="D74" s="47">
        <f t="shared" si="138"/>
        <v>-0.15668718522663683</v>
      </c>
      <c r="E74" s="47">
        <f t="shared" si="138"/>
        <v>5.3085600530855981E-2</v>
      </c>
      <c r="F74" s="47">
        <f t="shared" si="138"/>
        <v>0.25708884688090738</v>
      </c>
      <c r="G74" s="47">
        <f t="shared" si="138"/>
        <v>-0.22756892230576442</v>
      </c>
      <c r="H74" s="47">
        <f t="shared" si="138"/>
        <v>0.58014276443867629</v>
      </c>
      <c r="I74" s="47">
        <f>+IFERROR(I73/H73-1,"nm")</f>
        <v>0.3523613963039014</v>
      </c>
      <c r="J74" s="47">
        <f t="shared" ref="J74:N74" si="139">+IFERROR(J73/I73-1,"nm")</f>
        <v>0</v>
      </c>
      <c r="K74" s="47">
        <f t="shared" si="139"/>
        <v>0</v>
      </c>
      <c r="L74" s="47">
        <f t="shared" si="139"/>
        <v>0</v>
      </c>
      <c r="M74" s="47">
        <f t="shared" si="139"/>
        <v>0</v>
      </c>
      <c r="N74" s="47">
        <f t="shared" si="139"/>
        <v>0</v>
      </c>
    </row>
    <row r="75" spans="1:57" x14ac:dyDescent="0.3">
      <c r="A75" s="46" t="s">
        <v>131</v>
      </c>
      <c r="B75" s="47">
        <f>+IFERROR(B73/B52,"nm")</f>
        <v>0.21386472074094864</v>
      </c>
      <c r="C75" s="47">
        <f t="shared" ref="C75:I75" si="140">+IFERROR(C73/C52,"nm")</f>
        <v>0.24429254955570745</v>
      </c>
      <c r="D75" s="47">
        <f t="shared" si="140"/>
        <v>0.1890840652446675</v>
      </c>
      <c r="E75" s="47">
        <f t="shared" si="140"/>
        <v>0.17171607877082881</v>
      </c>
      <c r="F75" s="47">
        <f t="shared" si="140"/>
        <v>0.20332246229107215</v>
      </c>
      <c r="G75" s="47">
        <f t="shared" si="140"/>
        <v>0.16486573232053064</v>
      </c>
      <c r="H75" s="47">
        <f t="shared" si="140"/>
        <v>0.21255237430167598</v>
      </c>
      <c r="I75" s="47">
        <f t="shared" si="140"/>
        <v>0.26388332398429359</v>
      </c>
      <c r="J75" s="47">
        <f>I75</f>
        <v>0.26388332398429359</v>
      </c>
      <c r="K75" s="47">
        <f t="shared" ref="K75:N75" si="141">J75</f>
        <v>0.26388332398429359</v>
      </c>
      <c r="L75" s="47">
        <f t="shared" si="141"/>
        <v>0.26388332398429359</v>
      </c>
      <c r="M75" s="47">
        <f t="shared" si="141"/>
        <v>0.26388332398429359</v>
      </c>
      <c r="N75" s="47">
        <f t="shared" si="141"/>
        <v>0.26388332398429359</v>
      </c>
    </row>
    <row r="76" spans="1:57" s="80" customFormat="1" x14ac:dyDescent="0.3">
      <c r="A76" s="70" t="s">
        <v>135</v>
      </c>
      <c r="B76" s="70">
        <v>236</v>
      </c>
      <c r="C76" s="70">
        <v>232</v>
      </c>
      <c r="D76" s="70">
        <v>172</v>
      </c>
      <c r="E76" s="70">
        <v>240</v>
      </c>
      <c r="F76" s="70">
        <v>233</v>
      </c>
      <c r="G76" s="70">
        <v>139</v>
      </c>
      <c r="H76" s="70">
        <v>153</v>
      </c>
      <c r="I76" s="70">
        <v>197</v>
      </c>
      <c r="J76" s="70">
        <f>+J52*J78</f>
        <v>196.99999999999997</v>
      </c>
      <c r="K76" s="70">
        <f t="shared" ref="K76:N76" si="142">+K52*K78</f>
        <v>196.99999999999997</v>
      </c>
      <c r="L76" s="70">
        <f t="shared" si="142"/>
        <v>196.99999999999997</v>
      </c>
      <c r="M76" s="75">
        <f t="shared" si="142"/>
        <v>196.99999999999997</v>
      </c>
      <c r="N76" s="75">
        <f t="shared" si="142"/>
        <v>196.99999999999997</v>
      </c>
      <c r="O76" s="55"/>
      <c r="P76" s="55"/>
      <c r="Q76" s="55"/>
      <c r="R76" s="55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x14ac:dyDescent="0.3">
      <c r="A77" s="46" t="s">
        <v>129</v>
      </c>
      <c r="B77" s="47" t="str">
        <f t="shared" ref="B77:H77" si="143">+IFERROR(B76/A76-1,"nm")</f>
        <v>nm</v>
      </c>
      <c r="C77" s="47">
        <f t="shared" si="143"/>
        <v>-1.6949152542372836E-2</v>
      </c>
      <c r="D77" s="47">
        <f t="shared" si="143"/>
        <v>-0.25862068965517238</v>
      </c>
      <c r="E77" s="47">
        <f t="shared" si="143"/>
        <v>0.39534883720930236</v>
      </c>
      <c r="F77" s="47">
        <f t="shared" si="143"/>
        <v>-2.9166666666666674E-2</v>
      </c>
      <c r="G77" s="47">
        <f t="shared" si="143"/>
        <v>-0.40343347639484983</v>
      </c>
      <c r="H77" s="47">
        <f t="shared" si="143"/>
        <v>0.10071942446043169</v>
      </c>
      <c r="I77" s="47">
        <f>+IFERROR(I76/H76-1,"nm")</f>
        <v>0.28758169934640532</v>
      </c>
      <c r="J77" s="47">
        <f t="shared" ref="J77:N77" si="144">+IFERROR(J76/I76-1,"nm")</f>
        <v>-1.1102230246251565E-16</v>
      </c>
      <c r="K77" s="47">
        <f t="shared" si="144"/>
        <v>0</v>
      </c>
      <c r="L77" s="47">
        <f t="shared" si="144"/>
        <v>0</v>
      </c>
      <c r="M77" s="47">
        <f t="shared" si="144"/>
        <v>0</v>
      </c>
      <c r="N77" s="47">
        <f t="shared" si="144"/>
        <v>0</v>
      </c>
    </row>
    <row r="78" spans="1:57" x14ac:dyDescent="0.3">
      <c r="A78" s="46" t="s">
        <v>133</v>
      </c>
      <c r="B78" s="47">
        <f>+IFERROR(B76/B52,"nm")</f>
        <v>3.3118158854897557E-2</v>
      </c>
      <c r="C78" s="47">
        <f t="shared" ref="C78:I78" si="145">+IFERROR(C76/C52,"nm")</f>
        <v>3.171565276828435E-2</v>
      </c>
      <c r="D78" s="47">
        <f t="shared" si="145"/>
        <v>2.1580928481806774E-2</v>
      </c>
      <c r="E78" s="47">
        <f t="shared" si="145"/>
        <v>2.5968405107119671E-2</v>
      </c>
      <c r="F78" s="47">
        <f t="shared" si="145"/>
        <v>2.3746432939258051E-2</v>
      </c>
      <c r="G78" s="47">
        <f t="shared" si="145"/>
        <v>1.4871081630469669E-2</v>
      </c>
      <c r="H78" s="47">
        <f t="shared" si="145"/>
        <v>1.3355446927374302E-2</v>
      </c>
      <c r="I78" s="47">
        <f t="shared" si="145"/>
        <v>1.5786521355877874E-2</v>
      </c>
      <c r="J78" s="47">
        <f>I78</f>
        <v>1.5786521355877874E-2</v>
      </c>
      <c r="K78" s="47">
        <f t="shared" ref="K78:N78" si="146">J78</f>
        <v>1.5786521355877874E-2</v>
      </c>
      <c r="L78" s="47">
        <f t="shared" si="146"/>
        <v>1.5786521355877874E-2</v>
      </c>
      <c r="M78" s="47">
        <f t="shared" si="146"/>
        <v>1.5786521355877874E-2</v>
      </c>
      <c r="N78" s="47">
        <f t="shared" si="146"/>
        <v>1.5786521355877874E-2</v>
      </c>
    </row>
    <row r="79" spans="1:57" s="69" customFormat="1" x14ac:dyDescent="0.3">
      <c r="A79" s="70" t="s">
        <v>143</v>
      </c>
      <c r="B79" s="81">
        <v>498</v>
      </c>
      <c r="C79" s="81">
        <v>639</v>
      </c>
      <c r="D79" s="81">
        <v>706</v>
      </c>
      <c r="E79" s="81">
        <v>849</v>
      </c>
      <c r="F79" s="81">
        <v>929</v>
      </c>
      <c r="G79" s="81">
        <v>885</v>
      </c>
      <c r="H79" s="81">
        <v>982</v>
      </c>
      <c r="I79" s="81">
        <v>920</v>
      </c>
      <c r="J79" s="79">
        <f>+J52*J81</f>
        <v>920.00000000000011</v>
      </c>
      <c r="K79" s="79">
        <f t="shared" ref="K79:N79" si="147">+K52*K81</f>
        <v>920.00000000000011</v>
      </c>
      <c r="L79" s="79">
        <f t="shared" si="147"/>
        <v>920.00000000000011</v>
      </c>
      <c r="M79" s="69">
        <f t="shared" si="147"/>
        <v>920.00000000000011</v>
      </c>
      <c r="N79" s="69">
        <f t="shared" si="147"/>
        <v>920.00000000000011</v>
      </c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</row>
    <row r="80" spans="1:57" x14ac:dyDescent="0.3">
      <c r="A80" s="90" t="s">
        <v>129</v>
      </c>
      <c r="B80" s="47" t="str">
        <f t="shared" ref="B80" si="148">+IFERROR(B79/A79-1,"nm")</f>
        <v>nm</v>
      </c>
      <c r="C80" s="47">
        <f t="shared" ref="C80" si="149">+IFERROR(C79/B79-1,"nm")</f>
        <v>0.2831325301204819</v>
      </c>
      <c r="D80" s="47">
        <f t="shared" ref="D80" si="150">+IFERROR(D79/C79-1,"nm")</f>
        <v>0.10485133020344284</v>
      </c>
      <c r="E80" s="47">
        <f t="shared" ref="E80" si="151">+IFERROR(E79/D79-1,"nm")</f>
        <v>0.2025495750708215</v>
      </c>
      <c r="F80" s="47">
        <f t="shared" ref="F80" si="152">+IFERROR(F79/E79-1,"nm")</f>
        <v>9.4228504122497059E-2</v>
      </c>
      <c r="G80" s="47">
        <f t="shared" ref="G80" si="153">+IFERROR(G79/F79-1,"nm")</f>
        <v>-4.7362755651237931E-2</v>
      </c>
      <c r="H80" s="47">
        <f t="shared" ref="H80" si="154">+IFERROR(H79/G79-1,"nm")</f>
        <v>0.1096045197740112</v>
      </c>
      <c r="I80" s="47">
        <f t="shared" ref="I80" si="155">+IFERROR(I79/H79-1,"nm")</f>
        <v>-6.313645621181263E-2</v>
      </c>
      <c r="J80" s="47">
        <f t="shared" ref="J80" si="156">+IFERROR(J79/I79-1,"nm")</f>
        <v>2.2204460492503131E-16</v>
      </c>
      <c r="K80" s="47">
        <f t="shared" ref="K80" si="157">+IFERROR(K79/J79-1,"nm")</f>
        <v>0</v>
      </c>
      <c r="L80" s="47">
        <f t="shared" ref="L80" si="158">+IFERROR(L79/K79-1,"nm")</f>
        <v>0</v>
      </c>
      <c r="M80" s="47">
        <f t="shared" ref="M80" si="159">+IFERROR(M79/L79-1,"nm")</f>
        <v>0</v>
      </c>
      <c r="N80" s="47">
        <f t="shared" ref="N80" si="160">+IFERROR(N79/M79-1,"nm")</f>
        <v>0</v>
      </c>
      <c r="O80" s="54"/>
      <c r="P80" s="54"/>
      <c r="Q80" s="54"/>
      <c r="R80" s="54"/>
    </row>
    <row r="81" spans="1:57" x14ac:dyDescent="0.3">
      <c r="A81" s="90" t="s">
        <v>133</v>
      </c>
      <c r="B81" s="47">
        <f>+IFERROR(B79/B52,"nm")</f>
        <v>6.9884928431097393E-2</v>
      </c>
      <c r="C81" s="47">
        <f t="shared" ref="C81:I81" si="161">+IFERROR(C79/C52,"nm")</f>
        <v>8.7354750512645254E-2</v>
      </c>
      <c r="D81" s="47">
        <f t="shared" si="161"/>
        <v>8.8582183186951061E-2</v>
      </c>
      <c r="E81" s="47">
        <f t="shared" si="161"/>
        <v>9.1863233066435832E-2</v>
      </c>
      <c r="F81" s="47">
        <f t="shared" si="161"/>
        <v>9.4679983693436609E-2</v>
      </c>
      <c r="G81" s="47">
        <f t="shared" si="161"/>
        <v>9.4682785920616241E-2</v>
      </c>
      <c r="H81" s="47">
        <f t="shared" si="161"/>
        <v>8.5719273743016758E-2</v>
      </c>
      <c r="I81" s="47">
        <f t="shared" si="161"/>
        <v>7.37238560782114E-2</v>
      </c>
      <c r="J81" s="47">
        <f>I81</f>
        <v>7.37238560782114E-2</v>
      </c>
      <c r="K81" s="47">
        <f t="shared" ref="K81:N81" si="162">J81</f>
        <v>7.37238560782114E-2</v>
      </c>
      <c r="L81" s="47">
        <f t="shared" si="162"/>
        <v>7.37238560782114E-2</v>
      </c>
      <c r="M81" s="47">
        <f t="shared" si="162"/>
        <v>7.37238560782114E-2</v>
      </c>
      <c r="N81" s="47">
        <f t="shared" si="162"/>
        <v>7.37238560782114E-2</v>
      </c>
      <c r="O81" s="54"/>
      <c r="P81" s="54"/>
      <c r="Q81" s="54"/>
      <c r="R81" s="54"/>
    </row>
    <row r="82" spans="1:57" x14ac:dyDescent="0.3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66"/>
      <c r="K82" s="66"/>
      <c r="L82" s="66"/>
      <c r="M82" s="65"/>
      <c r="N82" s="65"/>
      <c r="O82" s="1"/>
      <c r="P82" s="1"/>
      <c r="Q82" s="1"/>
      <c r="R82" s="1"/>
    </row>
    <row r="83" spans="1:57" s="1" customFormat="1" x14ac:dyDescent="0.3">
      <c r="A83" s="9" t="s">
        <v>136</v>
      </c>
      <c r="B83" s="1">
        <v>3067</v>
      </c>
      <c r="C83" s="1">
        <v>3785</v>
      </c>
      <c r="D83" s="1">
        <v>4237</v>
      </c>
      <c r="E83" s="1">
        <v>5134</v>
      </c>
      <c r="F83" s="1">
        <v>6208</v>
      </c>
      <c r="G83" s="1">
        <v>6679</v>
      </c>
      <c r="H83" s="1">
        <v>8290</v>
      </c>
      <c r="I83" s="1">
        <v>7547</v>
      </c>
      <c r="J83" s="1">
        <f>+SUM(J85+J89+J93)</f>
        <v>7547</v>
      </c>
      <c r="K83" s="1">
        <f t="shared" ref="K83:N83" si="163">+SUM(K85+K89+K93)</f>
        <v>7547</v>
      </c>
      <c r="L83" s="1">
        <f t="shared" si="163"/>
        <v>7547</v>
      </c>
      <c r="M83" s="55">
        <f t="shared" si="163"/>
        <v>7547</v>
      </c>
      <c r="N83" s="55">
        <f t="shared" si="163"/>
        <v>7547</v>
      </c>
      <c r="O83" s="55"/>
      <c r="P83" s="55"/>
      <c r="Q83" s="55"/>
      <c r="R83" s="55"/>
    </row>
    <row r="84" spans="1:57" x14ac:dyDescent="0.3">
      <c r="A84" s="44" t="s">
        <v>129</v>
      </c>
      <c r="B84" s="52" t="str">
        <f t="shared" ref="B84:I84" si="164">+IFERROR(B83/A83-1,"nm")</f>
        <v>nm</v>
      </c>
      <c r="C84" s="53">
        <f t="shared" si="164"/>
        <v>0.23410498858819695</v>
      </c>
      <c r="D84" s="53">
        <f t="shared" si="164"/>
        <v>0.11941875825627468</v>
      </c>
      <c r="E84" s="53">
        <f t="shared" si="164"/>
        <v>0.21170639603493036</v>
      </c>
      <c r="F84" s="53">
        <f t="shared" si="164"/>
        <v>0.20919361121932223</v>
      </c>
      <c r="G84" s="53">
        <f t="shared" si="164"/>
        <v>7.5869845360824639E-2</v>
      </c>
      <c r="H84" s="53">
        <f t="shared" si="164"/>
        <v>0.24120377301991325</v>
      </c>
      <c r="I84" s="53">
        <f t="shared" si="164"/>
        <v>-8.9626055488540413E-2</v>
      </c>
      <c r="J84" s="53">
        <f t="shared" ref="J84" si="165">+IFERROR(J83/I83-1,"nm")</f>
        <v>0</v>
      </c>
      <c r="K84" s="53">
        <f t="shared" ref="K84" si="166">+IFERROR(K83/J83-1,"nm")</f>
        <v>0</v>
      </c>
      <c r="L84" s="53">
        <f t="shared" ref="L84" si="167">+IFERROR(L83/K83-1,"nm")</f>
        <v>0</v>
      </c>
      <c r="M84" s="58">
        <f t="shared" ref="M84" si="168">+IFERROR(M83/L83-1,"nm")</f>
        <v>0</v>
      </c>
      <c r="N84" s="58">
        <f t="shared" ref="N84" si="169">+IFERROR(N83/M83-1,"nm")</f>
        <v>0</v>
      </c>
    </row>
    <row r="85" spans="1:57" s="69" customFormat="1" x14ac:dyDescent="0.3">
      <c r="A85" s="82" t="s">
        <v>113</v>
      </c>
      <c r="B85" s="69">
        <v>2016</v>
      </c>
      <c r="C85" s="69">
        <v>2599</v>
      </c>
      <c r="D85" s="69">
        <v>2920</v>
      </c>
      <c r="E85" s="69">
        <v>3496</v>
      </c>
      <c r="F85" s="69">
        <v>4262</v>
      </c>
      <c r="G85" s="69">
        <v>4635</v>
      </c>
      <c r="H85" s="69">
        <v>5748</v>
      </c>
      <c r="I85" s="69">
        <v>5416</v>
      </c>
      <c r="J85" s="69">
        <f>+I85*(1+J86)</f>
        <v>5416</v>
      </c>
      <c r="K85" s="69">
        <f t="shared" ref="K85" si="170">+J85*(1+K86)</f>
        <v>5416</v>
      </c>
      <c r="L85" s="69">
        <f t="shared" ref="L85" si="171">+K85*(1+L86)</f>
        <v>5416</v>
      </c>
      <c r="M85" s="69">
        <f t="shared" ref="M85" si="172">+L85*(1+M86)</f>
        <v>5416</v>
      </c>
      <c r="N85" s="69">
        <f t="shared" ref="N85" si="173">+M85*(1+N86)</f>
        <v>5416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</row>
    <row r="86" spans="1:57" x14ac:dyDescent="0.3">
      <c r="A86" s="44" t="s">
        <v>129</v>
      </c>
      <c r="B86" s="47" t="str">
        <f>+IFERROR(B85/A85-1,"nm")</f>
        <v>nm</v>
      </c>
      <c r="C86" s="47">
        <f t="shared" ref="C86:H86" si="174">+IFERROR(C85/B85-1,"nm")</f>
        <v>0.28918650793650791</v>
      </c>
      <c r="D86" s="47">
        <f t="shared" si="174"/>
        <v>0.12350904193920731</v>
      </c>
      <c r="E86" s="47">
        <f t="shared" si="174"/>
        <v>0.19726027397260282</v>
      </c>
      <c r="F86" s="47">
        <f t="shared" si="174"/>
        <v>0.21910755148741412</v>
      </c>
      <c r="G86" s="47">
        <f t="shared" si="174"/>
        <v>8.7517597372125833E-2</v>
      </c>
      <c r="H86" s="47">
        <f t="shared" si="174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75">+K87+K88</f>
        <v>0</v>
      </c>
      <c r="L86" s="47">
        <f t="shared" si="175"/>
        <v>0</v>
      </c>
      <c r="M86" s="58">
        <f t="shared" si="175"/>
        <v>0</v>
      </c>
      <c r="N86" s="58">
        <f t="shared" si="175"/>
        <v>0</v>
      </c>
    </row>
    <row r="87" spans="1:57" x14ac:dyDescent="0.3">
      <c r="A87" s="44" t="s">
        <v>137</v>
      </c>
      <c r="B87" s="53">
        <v>0.28000000000000003</v>
      </c>
      <c r="C87" s="53">
        <v>0.33</v>
      </c>
      <c r="D87" s="53">
        <v>0.18</v>
      </c>
      <c r="E87" s="53">
        <v>0.16</v>
      </c>
      <c r="F87" s="53">
        <v>0.25</v>
      </c>
      <c r="G87" s="53">
        <v>0.12</v>
      </c>
      <c r="H87" s="53">
        <v>0.19</v>
      </c>
      <c r="I87" s="53">
        <v>-0.1</v>
      </c>
      <c r="J87" s="53">
        <v>0</v>
      </c>
      <c r="K87" s="53">
        <f t="shared" ref="K87:K88" si="176">+J87</f>
        <v>0</v>
      </c>
      <c r="L87" s="53">
        <f t="shared" ref="L87:L88" si="177">+K87</f>
        <v>0</v>
      </c>
      <c r="M87" s="58">
        <f t="shared" ref="M87:M88" si="178">+L87</f>
        <v>0</v>
      </c>
      <c r="N87" s="58">
        <f t="shared" ref="N87:N88" si="179">+M87</f>
        <v>0</v>
      </c>
    </row>
    <row r="88" spans="1:57" x14ac:dyDescent="0.3">
      <c r="A88" s="44" t="s">
        <v>138</v>
      </c>
      <c r="B88" s="47" t="str">
        <f t="shared" ref="B88:H88" si="180">+IFERROR(B86-B87,"nm")</f>
        <v>nm</v>
      </c>
      <c r="C88" s="47">
        <f t="shared" si="180"/>
        <v>-4.0813492063492107E-2</v>
      </c>
      <c r="D88" s="47">
        <f t="shared" si="180"/>
        <v>-5.6490958060792684E-2</v>
      </c>
      <c r="E88" s="47">
        <f t="shared" si="180"/>
        <v>3.7260273972602814E-2</v>
      </c>
      <c r="F88" s="47">
        <f t="shared" si="180"/>
        <v>-3.0892448512585879E-2</v>
      </c>
      <c r="G88" s="47">
        <f t="shared" si="180"/>
        <v>-3.2482402627874163E-2</v>
      </c>
      <c r="H88" s="47">
        <f t="shared" si="180"/>
        <v>5.0129449838187623E-2</v>
      </c>
      <c r="I88" s="47">
        <f>+IFERROR(I86-I87,"nm")</f>
        <v>4.2240779401530953E-2</v>
      </c>
      <c r="J88" s="47">
        <v>0</v>
      </c>
      <c r="K88" s="47">
        <f t="shared" si="176"/>
        <v>0</v>
      </c>
      <c r="L88" s="47">
        <f t="shared" si="177"/>
        <v>0</v>
      </c>
      <c r="M88" s="58">
        <f t="shared" si="178"/>
        <v>0</v>
      </c>
      <c r="N88" s="58">
        <f t="shared" si="179"/>
        <v>0</v>
      </c>
    </row>
    <row r="89" spans="1:57" s="69" customFormat="1" x14ac:dyDescent="0.3">
      <c r="A89" s="82" t="s">
        <v>114</v>
      </c>
      <c r="B89" s="69">
        <v>925</v>
      </c>
      <c r="C89" s="69">
        <v>1055</v>
      </c>
      <c r="D89" s="69">
        <v>1188</v>
      </c>
      <c r="E89" s="69">
        <v>1508</v>
      </c>
      <c r="F89" s="69">
        <v>1808</v>
      </c>
      <c r="G89" s="69">
        <v>1896</v>
      </c>
      <c r="H89" s="69">
        <v>2347</v>
      </c>
      <c r="I89" s="69">
        <v>1938</v>
      </c>
      <c r="J89" s="69">
        <f>+I89*(1+J90)</f>
        <v>1938</v>
      </c>
      <c r="K89" s="69">
        <f t="shared" ref="K89" si="181">+J89*(1+K90)</f>
        <v>1938</v>
      </c>
      <c r="L89" s="69">
        <f t="shared" ref="L89" si="182">+K89*(1+L90)</f>
        <v>1938</v>
      </c>
      <c r="M89" s="69">
        <f t="shared" ref="M89" si="183">+L89*(1+M90)</f>
        <v>1938</v>
      </c>
      <c r="N89" s="69">
        <f t="shared" ref="N89" si="184">+M89*(1+N90)</f>
        <v>1938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</row>
    <row r="90" spans="1:57" x14ac:dyDescent="0.3">
      <c r="A90" s="44" t="s">
        <v>129</v>
      </c>
      <c r="B90" s="47" t="str">
        <f t="shared" ref="B90:H90" si="185">+IFERROR(B89/A89-1,"nm")</f>
        <v>nm</v>
      </c>
      <c r="C90" s="47">
        <f t="shared" si="185"/>
        <v>0.14054054054054044</v>
      </c>
      <c r="D90" s="47">
        <f t="shared" si="185"/>
        <v>0.12606635071090055</v>
      </c>
      <c r="E90" s="47">
        <f t="shared" si="185"/>
        <v>0.26936026936026947</v>
      </c>
      <c r="F90" s="47">
        <f t="shared" si="185"/>
        <v>0.19893899204244025</v>
      </c>
      <c r="G90" s="47">
        <f t="shared" si="185"/>
        <v>4.8672566371681381E-2</v>
      </c>
      <c r="H90" s="47">
        <f t="shared" si="18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86">+K91+K92</f>
        <v>0</v>
      </c>
      <c r="L90" s="47">
        <f t="shared" si="186"/>
        <v>0</v>
      </c>
      <c r="M90" s="58">
        <f t="shared" si="186"/>
        <v>0</v>
      </c>
      <c r="N90" s="58">
        <f t="shared" si="186"/>
        <v>0</v>
      </c>
    </row>
    <row r="91" spans="1:57" x14ac:dyDescent="0.3">
      <c r="A91" s="44" t="s">
        <v>137</v>
      </c>
      <c r="B91" s="53">
        <v>7.0000000000000007E-2</v>
      </c>
      <c r="C91" s="53">
        <v>0.17</v>
      </c>
      <c r="D91" s="53">
        <v>0.18</v>
      </c>
      <c r="E91" s="53">
        <v>0.23</v>
      </c>
      <c r="F91" s="53">
        <v>0.23</v>
      </c>
      <c r="G91" s="53">
        <v>0.08</v>
      </c>
      <c r="H91" s="53">
        <v>0.19</v>
      </c>
      <c r="I91" s="53">
        <v>-0.21</v>
      </c>
      <c r="J91" s="53">
        <v>0</v>
      </c>
      <c r="K91" s="53">
        <f t="shared" ref="K91:K92" si="187">+J91</f>
        <v>0</v>
      </c>
      <c r="L91" s="53">
        <f t="shared" ref="L91:L92" si="188">+K91</f>
        <v>0</v>
      </c>
      <c r="M91" s="58">
        <f t="shared" ref="M91:M92" si="189">+L91</f>
        <v>0</v>
      </c>
      <c r="N91" s="58">
        <f t="shared" ref="N91:N92" si="190">+M91</f>
        <v>0</v>
      </c>
    </row>
    <row r="92" spans="1:57" x14ac:dyDescent="0.3">
      <c r="A92" s="44" t="s">
        <v>138</v>
      </c>
      <c r="B92" s="47" t="str">
        <f t="shared" ref="B92:H92" si="191">+IFERROR(B90-B91,"nm")</f>
        <v>nm</v>
      </c>
      <c r="C92" s="47">
        <f t="shared" si="191"/>
        <v>-2.9459459459459575E-2</v>
      </c>
      <c r="D92" s="47">
        <f t="shared" si="191"/>
        <v>-5.3933649289099439E-2</v>
      </c>
      <c r="E92" s="47">
        <f t="shared" si="191"/>
        <v>3.9360269360269456E-2</v>
      </c>
      <c r="F92" s="47">
        <f t="shared" si="191"/>
        <v>-3.1061007957559755E-2</v>
      </c>
      <c r="G92" s="47">
        <f t="shared" si="191"/>
        <v>-3.1327433628318621E-2</v>
      </c>
      <c r="H92" s="47">
        <f t="shared" si="191"/>
        <v>4.7869198312236294E-2</v>
      </c>
      <c r="I92" s="47">
        <f>+IFERROR(I90-I91,"nm")</f>
        <v>3.5734980826587132E-2</v>
      </c>
      <c r="J92" s="47">
        <v>0</v>
      </c>
      <c r="K92" s="47">
        <f t="shared" si="187"/>
        <v>0</v>
      </c>
      <c r="L92" s="47">
        <f t="shared" si="188"/>
        <v>0</v>
      </c>
      <c r="M92" s="58">
        <f t="shared" si="189"/>
        <v>0</v>
      </c>
      <c r="N92" s="58">
        <f t="shared" si="190"/>
        <v>0</v>
      </c>
    </row>
    <row r="93" spans="1:57" s="69" customFormat="1" x14ac:dyDescent="0.3">
      <c r="A93" s="82" t="s">
        <v>115</v>
      </c>
      <c r="B93" s="69">
        <v>126</v>
      </c>
      <c r="C93" s="69">
        <v>131</v>
      </c>
      <c r="D93" s="69">
        <v>129</v>
      </c>
      <c r="E93" s="69">
        <v>130</v>
      </c>
      <c r="F93" s="69">
        <v>138</v>
      </c>
      <c r="G93" s="69">
        <v>148</v>
      </c>
      <c r="H93" s="69">
        <v>195</v>
      </c>
      <c r="I93" s="69">
        <v>193</v>
      </c>
      <c r="J93" s="69">
        <f>+I93*(1+J94)</f>
        <v>193</v>
      </c>
      <c r="K93" s="69">
        <f t="shared" ref="K93" si="192">+J93*(1+K94)</f>
        <v>193</v>
      </c>
      <c r="L93" s="69">
        <f t="shared" ref="L93" si="193">+K93*(1+L94)</f>
        <v>193</v>
      </c>
      <c r="M93" s="69">
        <f t="shared" ref="M93" si="194">+L93*(1+M94)</f>
        <v>193</v>
      </c>
      <c r="N93" s="69">
        <f t="shared" ref="N93" si="195">+M93*(1+N94)</f>
        <v>193</v>
      </c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</row>
    <row r="94" spans="1:57" x14ac:dyDescent="0.3">
      <c r="A94" s="44" t="s">
        <v>129</v>
      </c>
      <c r="B94" s="47" t="str">
        <f t="shared" ref="B94:H94" si="196">+IFERROR(B93/A93-1,"nm")</f>
        <v>nm</v>
      </c>
      <c r="C94" s="47">
        <f t="shared" si="196"/>
        <v>3.9682539682539764E-2</v>
      </c>
      <c r="D94" s="47">
        <f t="shared" si="196"/>
        <v>-1.5267175572519109E-2</v>
      </c>
      <c r="E94" s="47">
        <f t="shared" si="196"/>
        <v>7.7519379844961378E-3</v>
      </c>
      <c r="F94" s="47">
        <f t="shared" si="196"/>
        <v>6.1538461538461542E-2</v>
      </c>
      <c r="G94" s="47">
        <f t="shared" si="196"/>
        <v>7.2463768115942129E-2</v>
      </c>
      <c r="H94" s="47">
        <f t="shared" si="196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97">+K95+K96</f>
        <v>0</v>
      </c>
      <c r="L94" s="47">
        <f t="shared" si="197"/>
        <v>0</v>
      </c>
      <c r="M94" s="58">
        <f t="shared" si="197"/>
        <v>0</v>
      </c>
      <c r="N94" s="58">
        <f t="shared" si="197"/>
        <v>0</v>
      </c>
    </row>
    <row r="95" spans="1:57" x14ac:dyDescent="0.3">
      <c r="A95" s="44" t="s">
        <v>137</v>
      </c>
      <c r="B95" s="53">
        <v>0.01</v>
      </c>
      <c r="C95" s="53">
        <v>7.0000000000000007E-2</v>
      </c>
      <c r="D95" s="53">
        <v>0.03</v>
      </c>
      <c r="E95" s="53">
        <v>-0.01</v>
      </c>
      <c r="F95" s="53">
        <v>0.08</v>
      </c>
      <c r="G95" s="53">
        <v>0.11</v>
      </c>
      <c r="H95" s="53">
        <v>0.26</v>
      </c>
      <c r="I95" s="53">
        <v>-0.06</v>
      </c>
      <c r="J95" s="53">
        <v>0</v>
      </c>
      <c r="K95" s="53">
        <f t="shared" ref="K95:K96" si="198">+J95</f>
        <v>0</v>
      </c>
      <c r="L95" s="53">
        <f t="shared" ref="L95:L96" si="199">+K95</f>
        <v>0</v>
      </c>
      <c r="M95" s="58">
        <f t="shared" ref="M95:M96" si="200">+L95</f>
        <v>0</v>
      </c>
      <c r="N95" s="58">
        <f t="shared" ref="N95:N96" si="201">+M95</f>
        <v>0</v>
      </c>
    </row>
    <row r="96" spans="1:57" x14ac:dyDescent="0.3">
      <c r="A96" s="44" t="s">
        <v>138</v>
      </c>
      <c r="B96" s="47" t="str">
        <f t="shared" ref="B96:H96" si="202">+IFERROR(B94-B95,"nm")</f>
        <v>nm</v>
      </c>
      <c r="C96" s="47">
        <f t="shared" si="202"/>
        <v>-3.0317460317460243E-2</v>
      </c>
      <c r="D96" s="47">
        <f t="shared" si="202"/>
        <v>-4.5267175572519108E-2</v>
      </c>
      <c r="E96" s="47">
        <f t="shared" si="202"/>
        <v>1.775193798449614E-2</v>
      </c>
      <c r="F96" s="47">
        <f t="shared" si="202"/>
        <v>-1.846153846153846E-2</v>
      </c>
      <c r="G96" s="47">
        <f t="shared" si="202"/>
        <v>-3.7536231884057872E-2</v>
      </c>
      <c r="H96" s="47">
        <f t="shared" si="202"/>
        <v>5.7567567567567535E-2</v>
      </c>
      <c r="I96" s="47">
        <f>+IFERROR(I94-I95,"nm")</f>
        <v>4.9743589743589778E-2</v>
      </c>
      <c r="J96" s="47">
        <v>0</v>
      </c>
      <c r="K96" s="47">
        <f t="shared" si="198"/>
        <v>0</v>
      </c>
      <c r="L96" s="47">
        <f t="shared" si="199"/>
        <v>0</v>
      </c>
      <c r="M96" s="58">
        <f t="shared" si="200"/>
        <v>0</v>
      </c>
      <c r="N96" s="58">
        <f t="shared" si="201"/>
        <v>0</v>
      </c>
    </row>
    <row r="97" spans="1:57" s="80" customFormat="1" x14ac:dyDescent="0.3">
      <c r="A97" s="70" t="s">
        <v>130</v>
      </c>
      <c r="B97" s="80">
        <f>B100+B104</f>
        <v>1039</v>
      </c>
      <c r="C97" s="80">
        <f t="shared" ref="C97:I97" si="203">C100+C104</f>
        <v>1420</v>
      </c>
      <c r="D97" s="80">
        <f t="shared" si="203"/>
        <v>1561</v>
      </c>
      <c r="E97" s="80">
        <f t="shared" si="203"/>
        <v>1863</v>
      </c>
      <c r="F97" s="80">
        <f t="shared" si="203"/>
        <v>2426</v>
      </c>
      <c r="G97" s="80">
        <f t="shared" si="203"/>
        <v>2534</v>
      </c>
      <c r="H97" s="80">
        <f t="shared" si="203"/>
        <v>3289</v>
      </c>
      <c r="I97" s="80">
        <f t="shared" si="203"/>
        <v>2406</v>
      </c>
      <c r="J97" s="80">
        <f>+J83*J99</f>
        <v>2406</v>
      </c>
      <c r="K97" s="80">
        <f t="shared" ref="K97:N97" si="204">+K83*K99</f>
        <v>2406</v>
      </c>
      <c r="L97" s="80">
        <f t="shared" si="204"/>
        <v>2406</v>
      </c>
      <c r="M97" s="75">
        <f t="shared" si="204"/>
        <v>2406</v>
      </c>
      <c r="N97" s="75">
        <f t="shared" si="204"/>
        <v>2406</v>
      </c>
      <c r="O97" s="55"/>
      <c r="P97" s="55"/>
      <c r="Q97" s="55"/>
      <c r="R97" s="55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x14ac:dyDescent="0.3">
      <c r="A98" s="46" t="s">
        <v>129</v>
      </c>
      <c r="B98" s="47" t="str">
        <f t="shared" ref="B98:H98" si="205">+IFERROR(B97/A97-1,"nm")</f>
        <v>nm</v>
      </c>
      <c r="C98" s="47">
        <f t="shared" si="205"/>
        <v>0.36669874879692022</v>
      </c>
      <c r="D98" s="47">
        <f t="shared" si="205"/>
        <v>9.9295774647887303E-2</v>
      </c>
      <c r="E98" s="47">
        <f t="shared" si="205"/>
        <v>0.19346572709801402</v>
      </c>
      <c r="F98" s="47">
        <f t="shared" si="205"/>
        <v>0.3022007514761138</v>
      </c>
      <c r="G98" s="47">
        <f t="shared" si="205"/>
        <v>4.4517724649629109E-2</v>
      </c>
      <c r="H98" s="47">
        <f t="shared" si="205"/>
        <v>0.29794790844514596</v>
      </c>
      <c r="I98" s="47">
        <f>+IFERROR(I97/H97-1,"nm")</f>
        <v>-0.26847065977500761</v>
      </c>
      <c r="J98" s="47">
        <f t="shared" ref="J98:N98" si="206">+IFERROR(J97/I97-1,"nm")</f>
        <v>0</v>
      </c>
      <c r="K98" s="47">
        <f t="shared" si="206"/>
        <v>0</v>
      </c>
      <c r="L98" s="47">
        <f t="shared" si="206"/>
        <v>0</v>
      </c>
      <c r="M98" s="47">
        <f t="shared" si="206"/>
        <v>0</v>
      </c>
      <c r="N98" s="47">
        <f t="shared" si="206"/>
        <v>0</v>
      </c>
    </row>
    <row r="99" spans="1:57" x14ac:dyDescent="0.3">
      <c r="A99" s="46" t="s">
        <v>131</v>
      </c>
      <c r="B99" s="47">
        <f>+IFERROR(B97/B83,"nm")</f>
        <v>0.33876752526899251</v>
      </c>
      <c r="C99" s="47">
        <f t="shared" ref="C99:I99" si="207">+IFERROR(C97/C83,"nm")</f>
        <v>0.37516512549537651</v>
      </c>
      <c r="D99" s="47">
        <f t="shared" si="207"/>
        <v>0.36842105263157893</v>
      </c>
      <c r="E99" s="47">
        <f t="shared" si="207"/>
        <v>0.36287495130502534</v>
      </c>
      <c r="F99" s="47">
        <f t="shared" si="207"/>
        <v>0.3907860824742268</v>
      </c>
      <c r="G99" s="47">
        <f t="shared" si="207"/>
        <v>0.37939811349004343</v>
      </c>
      <c r="H99" s="47">
        <f t="shared" si="207"/>
        <v>0.39674306393244874</v>
      </c>
      <c r="I99" s="47">
        <f t="shared" si="207"/>
        <v>0.31880217304889358</v>
      </c>
      <c r="J99" s="47">
        <f>I99</f>
        <v>0.31880217304889358</v>
      </c>
      <c r="K99" s="47">
        <f t="shared" ref="K99:N99" si="208">J99</f>
        <v>0.31880217304889358</v>
      </c>
      <c r="L99" s="47">
        <f t="shared" si="208"/>
        <v>0.31880217304889358</v>
      </c>
      <c r="M99" s="47">
        <f t="shared" si="208"/>
        <v>0.31880217304889358</v>
      </c>
      <c r="N99" s="47">
        <f t="shared" si="208"/>
        <v>0.31880217304889358</v>
      </c>
    </row>
    <row r="100" spans="1:57" s="80" customFormat="1" x14ac:dyDescent="0.3">
      <c r="A100" s="70" t="s">
        <v>132</v>
      </c>
      <c r="B100" s="80">
        <v>46</v>
      </c>
      <c r="C100" s="80">
        <v>48</v>
      </c>
      <c r="D100" s="80">
        <v>54</v>
      </c>
      <c r="E100" s="80">
        <v>56</v>
      </c>
      <c r="F100" s="80">
        <v>50</v>
      </c>
      <c r="G100" s="80">
        <v>44</v>
      </c>
      <c r="H100" s="80">
        <v>46</v>
      </c>
      <c r="I100" s="80">
        <v>41</v>
      </c>
      <c r="J100" s="80">
        <f>+J103*J110</f>
        <v>41</v>
      </c>
      <c r="K100" s="80">
        <f t="shared" ref="K100:N100" si="209">+K103*K110</f>
        <v>41</v>
      </c>
      <c r="L100" s="80">
        <f t="shared" si="209"/>
        <v>41</v>
      </c>
      <c r="M100" s="75">
        <f t="shared" si="209"/>
        <v>41</v>
      </c>
      <c r="N100" s="75">
        <f t="shared" si="209"/>
        <v>41</v>
      </c>
      <c r="O100" s="55"/>
      <c r="P100" s="55"/>
      <c r="Q100" s="55"/>
      <c r="R100" s="55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x14ac:dyDescent="0.3">
      <c r="A101" s="46" t="s">
        <v>129</v>
      </c>
      <c r="B101" s="47" t="str">
        <f t="shared" ref="B101:H101" si="210">+IFERROR(B100/A100-1,"nm")</f>
        <v>nm</v>
      </c>
      <c r="C101" s="47">
        <f t="shared" si="210"/>
        <v>4.3478260869565188E-2</v>
      </c>
      <c r="D101" s="47">
        <f t="shared" si="210"/>
        <v>0.125</v>
      </c>
      <c r="E101" s="47">
        <f t="shared" si="210"/>
        <v>3.7037037037036979E-2</v>
      </c>
      <c r="F101" s="47">
        <f t="shared" si="210"/>
        <v>-0.1071428571428571</v>
      </c>
      <c r="G101" s="47">
        <f t="shared" si="210"/>
        <v>-0.12</v>
      </c>
      <c r="H101" s="47">
        <f t="shared" si="210"/>
        <v>4.5454545454545414E-2</v>
      </c>
      <c r="I101" s="47">
        <f>+IFERROR(I100/H100-1,"nm")</f>
        <v>-0.10869565217391308</v>
      </c>
      <c r="J101" s="47">
        <f t="shared" ref="J101:N101" si="211">+IFERROR(J100/I100-1,"nm")</f>
        <v>0</v>
      </c>
      <c r="K101" s="47">
        <f t="shared" si="211"/>
        <v>0</v>
      </c>
      <c r="L101" s="47">
        <f t="shared" si="211"/>
        <v>0</v>
      </c>
      <c r="M101" s="47">
        <f t="shared" si="211"/>
        <v>0</v>
      </c>
      <c r="N101" s="47">
        <f t="shared" si="211"/>
        <v>0</v>
      </c>
    </row>
    <row r="102" spans="1:57" x14ac:dyDescent="0.3">
      <c r="A102" s="46" t="s">
        <v>133</v>
      </c>
      <c r="B102" s="47">
        <f>+IFERROR(B100/B83,"nm")</f>
        <v>1.4998369742419302E-2</v>
      </c>
      <c r="C102" s="47">
        <f t="shared" ref="C102:I102" si="212">+IFERROR(C100/C83,"nm")</f>
        <v>1.2681638044914135E-2</v>
      </c>
      <c r="D102" s="47">
        <f t="shared" si="212"/>
        <v>1.2744866650932263E-2</v>
      </c>
      <c r="E102" s="47">
        <f t="shared" si="212"/>
        <v>1.090767432800935E-2</v>
      </c>
      <c r="F102" s="47">
        <f t="shared" si="212"/>
        <v>8.0541237113402053E-3</v>
      </c>
      <c r="G102" s="47">
        <f t="shared" si="212"/>
        <v>6.5878125467884411E-3</v>
      </c>
      <c r="H102" s="47">
        <f t="shared" si="212"/>
        <v>5.5488540410132689E-3</v>
      </c>
      <c r="I102" s="47">
        <f t="shared" si="212"/>
        <v>5.4326222340002651E-3</v>
      </c>
      <c r="J102" s="47">
        <f>I102</f>
        <v>5.4326222340002651E-3</v>
      </c>
      <c r="K102" s="47">
        <f t="shared" ref="K102:N102" si="213">J102</f>
        <v>5.4326222340002651E-3</v>
      </c>
      <c r="L102" s="47">
        <f t="shared" si="213"/>
        <v>5.4326222340002651E-3</v>
      </c>
      <c r="M102" s="47">
        <f t="shared" si="213"/>
        <v>5.4326222340002651E-3</v>
      </c>
      <c r="N102" s="47">
        <f t="shared" si="213"/>
        <v>5.4326222340002651E-3</v>
      </c>
    </row>
    <row r="103" spans="1:57" x14ac:dyDescent="0.3">
      <c r="A103" s="90" t="s">
        <v>142</v>
      </c>
      <c r="B103" s="47">
        <f>+IFERROR(B100/B110,"nm")</f>
        <v>0.18110236220472442</v>
      </c>
      <c r="C103" s="47">
        <f t="shared" ref="C103:I103" si="214">+IFERROR(C100/C110,"nm")</f>
        <v>0.20512820512820512</v>
      </c>
      <c r="D103" s="47">
        <f t="shared" si="214"/>
        <v>0.24</v>
      </c>
      <c r="E103" s="47">
        <f t="shared" si="214"/>
        <v>0.21875</v>
      </c>
      <c r="F103" s="47">
        <f t="shared" si="214"/>
        <v>0.2109704641350211</v>
      </c>
      <c r="G103" s="47">
        <f t="shared" si="214"/>
        <v>0.20560747663551401</v>
      </c>
      <c r="H103" s="47">
        <f t="shared" si="214"/>
        <v>0.15972222222222221</v>
      </c>
      <c r="I103" s="47">
        <f t="shared" si="214"/>
        <v>0.13531353135313531</v>
      </c>
      <c r="J103" s="47">
        <f>I103</f>
        <v>0.13531353135313531</v>
      </c>
      <c r="K103" s="47">
        <f t="shared" ref="K103:N103" si="215">J103</f>
        <v>0.13531353135313531</v>
      </c>
      <c r="L103" s="47">
        <f t="shared" si="215"/>
        <v>0.13531353135313531</v>
      </c>
      <c r="M103" s="47">
        <f t="shared" si="215"/>
        <v>0.13531353135313531</v>
      </c>
      <c r="N103" s="47">
        <f t="shared" si="215"/>
        <v>0.13531353135313531</v>
      </c>
    </row>
    <row r="104" spans="1:57" s="80" customFormat="1" x14ac:dyDescent="0.3">
      <c r="A104" s="70" t="s">
        <v>134</v>
      </c>
      <c r="B104" s="80">
        <v>993</v>
      </c>
      <c r="C104" s="80">
        <v>1372</v>
      </c>
      <c r="D104" s="80">
        <v>1507</v>
      </c>
      <c r="E104" s="80">
        <v>1807</v>
      </c>
      <c r="F104" s="80">
        <v>2376</v>
      </c>
      <c r="G104" s="80">
        <v>2490</v>
      </c>
      <c r="H104" s="80">
        <v>3243</v>
      </c>
      <c r="I104" s="80">
        <v>2365</v>
      </c>
      <c r="J104" s="80">
        <f>+J97-J100</f>
        <v>2365</v>
      </c>
      <c r="K104" s="80">
        <f t="shared" ref="K104:N104" si="216">+K97-K100</f>
        <v>2365</v>
      </c>
      <c r="L104" s="80">
        <f t="shared" si="216"/>
        <v>2365</v>
      </c>
      <c r="M104" s="75">
        <f t="shared" si="216"/>
        <v>2365</v>
      </c>
      <c r="N104" s="75">
        <f t="shared" si="216"/>
        <v>2365</v>
      </c>
      <c r="O104" s="55"/>
      <c r="P104" s="55"/>
      <c r="Q104" s="55"/>
      <c r="R104" s="55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1:57" x14ac:dyDescent="0.3">
      <c r="A105" s="46" t="s">
        <v>129</v>
      </c>
      <c r="B105" s="47" t="str">
        <f t="shared" ref="B105:H105" si="217">+IFERROR(B104/A104-1,"nm")</f>
        <v>nm</v>
      </c>
      <c r="C105" s="47">
        <f t="shared" si="217"/>
        <v>0.38167170191339372</v>
      </c>
      <c r="D105" s="47">
        <f t="shared" si="217"/>
        <v>9.8396501457725938E-2</v>
      </c>
      <c r="E105" s="47">
        <f t="shared" si="217"/>
        <v>0.19907100199071004</v>
      </c>
      <c r="F105" s="47">
        <f t="shared" si="217"/>
        <v>0.31488655229662421</v>
      </c>
      <c r="G105" s="47">
        <f t="shared" si="217"/>
        <v>4.7979797979798011E-2</v>
      </c>
      <c r="H105" s="47">
        <f t="shared" si="217"/>
        <v>0.30240963855421676</v>
      </c>
      <c r="I105" s="47">
        <f>+IFERROR(I104/H104-1,"nm")</f>
        <v>-0.27073697193956214</v>
      </c>
      <c r="J105" s="47">
        <f t="shared" ref="J105:N105" si="218">+IFERROR(J104/I104-1,"nm")</f>
        <v>0</v>
      </c>
      <c r="K105" s="47">
        <f t="shared" si="218"/>
        <v>0</v>
      </c>
      <c r="L105" s="47">
        <f t="shared" si="218"/>
        <v>0</v>
      </c>
      <c r="M105" s="47">
        <f t="shared" si="218"/>
        <v>0</v>
      </c>
      <c r="N105" s="47">
        <f t="shared" si="218"/>
        <v>0</v>
      </c>
    </row>
    <row r="106" spans="1:57" x14ac:dyDescent="0.3">
      <c r="A106" s="46" t="s">
        <v>131</v>
      </c>
      <c r="B106" s="47">
        <f>+IFERROR(B104/B83,"nm")</f>
        <v>0.3237691555265732</v>
      </c>
      <c r="C106" s="47">
        <f t="shared" ref="C106:I106" si="219">+IFERROR(C104/C83,"nm")</f>
        <v>0.36248348745046233</v>
      </c>
      <c r="D106" s="47">
        <f t="shared" si="219"/>
        <v>0.35567618598064671</v>
      </c>
      <c r="E106" s="47">
        <f t="shared" si="219"/>
        <v>0.35196727697701596</v>
      </c>
      <c r="F106" s="47">
        <f t="shared" si="219"/>
        <v>0.38273195876288657</v>
      </c>
      <c r="G106" s="47">
        <f t="shared" si="219"/>
        <v>0.37281030094325496</v>
      </c>
      <c r="H106" s="47">
        <f t="shared" si="219"/>
        <v>0.39119420989143544</v>
      </c>
      <c r="I106" s="47">
        <f t="shared" si="219"/>
        <v>0.31336955081489332</v>
      </c>
      <c r="J106" s="47">
        <f>I106</f>
        <v>0.31336955081489332</v>
      </c>
      <c r="K106" s="47">
        <f t="shared" ref="K106:N106" si="220">J106</f>
        <v>0.31336955081489332</v>
      </c>
      <c r="L106" s="47">
        <f t="shared" si="220"/>
        <v>0.31336955081489332</v>
      </c>
      <c r="M106" s="47">
        <f t="shared" si="220"/>
        <v>0.31336955081489332</v>
      </c>
      <c r="N106" s="47">
        <f t="shared" si="220"/>
        <v>0.31336955081489332</v>
      </c>
    </row>
    <row r="107" spans="1:57" s="80" customFormat="1" x14ac:dyDescent="0.3">
      <c r="A107" s="70" t="s">
        <v>135</v>
      </c>
      <c r="B107" s="80">
        <v>69</v>
      </c>
      <c r="C107" s="80">
        <v>44</v>
      </c>
      <c r="D107" s="80">
        <v>51</v>
      </c>
      <c r="E107" s="80">
        <v>76</v>
      </c>
      <c r="F107" s="80">
        <v>49</v>
      </c>
      <c r="G107" s="80">
        <v>28</v>
      </c>
      <c r="H107" s="80">
        <v>94</v>
      </c>
      <c r="I107" s="80">
        <v>78</v>
      </c>
      <c r="J107" s="80">
        <f>+J83*J109</f>
        <v>78</v>
      </c>
      <c r="K107" s="80">
        <f t="shared" ref="K107:N107" si="221">+K83*K109</f>
        <v>78</v>
      </c>
      <c r="L107" s="80">
        <f t="shared" si="221"/>
        <v>78</v>
      </c>
      <c r="M107" s="75">
        <f t="shared" si="221"/>
        <v>78</v>
      </c>
      <c r="N107" s="75">
        <f t="shared" si="221"/>
        <v>78</v>
      </c>
      <c r="O107" s="55"/>
      <c r="P107" s="55"/>
      <c r="Q107" s="55"/>
      <c r="R107" s="55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1:57" x14ac:dyDescent="0.3">
      <c r="A108" s="46" t="s">
        <v>129</v>
      </c>
      <c r="B108" s="47" t="str">
        <f t="shared" ref="B108:H108" si="222">+IFERROR(B107/A107-1,"nm")</f>
        <v>nm</v>
      </c>
      <c r="C108" s="47">
        <f t="shared" si="222"/>
        <v>-0.3623188405797102</v>
      </c>
      <c r="D108" s="47">
        <f t="shared" si="222"/>
        <v>0.15909090909090917</v>
      </c>
      <c r="E108" s="47">
        <f t="shared" si="222"/>
        <v>0.49019607843137258</v>
      </c>
      <c r="F108" s="47">
        <f t="shared" si="222"/>
        <v>-0.35526315789473684</v>
      </c>
      <c r="G108" s="47">
        <f t="shared" si="222"/>
        <v>-0.4285714285714286</v>
      </c>
      <c r="H108" s="47">
        <f t="shared" si="222"/>
        <v>2.3571428571428572</v>
      </c>
      <c r="I108" s="47">
        <f>+IFERROR(I107/H107-1,"nm")</f>
        <v>-0.17021276595744683</v>
      </c>
      <c r="J108" s="47">
        <f t="shared" ref="J108:N108" si="223">+IFERROR(J107/I107-1,"nm")</f>
        <v>0</v>
      </c>
      <c r="K108" s="47">
        <f t="shared" si="223"/>
        <v>0</v>
      </c>
      <c r="L108" s="47">
        <f t="shared" si="223"/>
        <v>0</v>
      </c>
      <c r="M108" s="47">
        <f t="shared" si="223"/>
        <v>0</v>
      </c>
      <c r="N108" s="47">
        <f t="shared" si="223"/>
        <v>0</v>
      </c>
    </row>
    <row r="109" spans="1:57" x14ac:dyDescent="0.3">
      <c r="A109" s="46" t="s">
        <v>133</v>
      </c>
      <c r="B109" s="47">
        <f>+IFERROR(B107/B83,"nm")</f>
        <v>2.2497554613628953E-2</v>
      </c>
      <c r="C109" s="47">
        <f t="shared" ref="C109:I109" si="224">+IFERROR(C107/C83,"nm")</f>
        <v>1.1624834874504624E-2</v>
      </c>
      <c r="D109" s="47">
        <f t="shared" si="224"/>
        <v>1.2036818503658248E-2</v>
      </c>
      <c r="E109" s="47">
        <f t="shared" si="224"/>
        <v>1.4803272302298403E-2</v>
      </c>
      <c r="F109" s="47">
        <f t="shared" si="224"/>
        <v>7.8930412371134018E-3</v>
      </c>
      <c r="G109" s="47">
        <f t="shared" si="224"/>
        <v>4.1922443479562805E-3</v>
      </c>
      <c r="H109" s="47">
        <f t="shared" si="224"/>
        <v>1.1338962605548853E-2</v>
      </c>
      <c r="I109" s="47">
        <f t="shared" si="224"/>
        <v>1.0335232542732211E-2</v>
      </c>
      <c r="J109" s="47">
        <f>I109</f>
        <v>1.0335232542732211E-2</v>
      </c>
      <c r="K109" s="47">
        <f t="shared" ref="K109:N109" si="225">J109</f>
        <v>1.0335232542732211E-2</v>
      </c>
      <c r="L109" s="47">
        <f t="shared" si="225"/>
        <v>1.0335232542732211E-2</v>
      </c>
      <c r="M109" s="47">
        <f t="shared" si="225"/>
        <v>1.0335232542732211E-2</v>
      </c>
      <c r="N109" s="47">
        <f t="shared" si="225"/>
        <v>1.0335232542732211E-2</v>
      </c>
    </row>
    <row r="110" spans="1:57" s="69" customFormat="1" x14ac:dyDescent="0.3">
      <c r="A110" s="70" t="s">
        <v>143</v>
      </c>
      <c r="B110" s="81">
        <v>254</v>
      </c>
      <c r="C110" s="81">
        <v>234</v>
      </c>
      <c r="D110" s="81">
        <v>225</v>
      </c>
      <c r="E110" s="81">
        <v>256</v>
      </c>
      <c r="F110" s="81">
        <v>237</v>
      </c>
      <c r="G110" s="81">
        <v>214</v>
      </c>
      <c r="H110" s="81">
        <v>288</v>
      </c>
      <c r="I110" s="81">
        <v>303</v>
      </c>
      <c r="J110" s="81">
        <f>+J83*J112</f>
        <v>303</v>
      </c>
      <c r="K110" s="81">
        <f t="shared" ref="K110:N110" si="226">+K83*K112</f>
        <v>303</v>
      </c>
      <c r="L110" s="71">
        <f t="shared" si="226"/>
        <v>303</v>
      </c>
      <c r="M110" s="71">
        <f t="shared" si="226"/>
        <v>303</v>
      </c>
      <c r="N110" s="71">
        <f t="shared" si="226"/>
        <v>303</v>
      </c>
      <c r="O110" s="54"/>
      <c r="P110" s="54"/>
      <c r="Q110" s="54"/>
      <c r="R110" s="54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</row>
    <row r="111" spans="1:57" x14ac:dyDescent="0.3">
      <c r="A111" s="90" t="s">
        <v>129</v>
      </c>
      <c r="B111" s="47" t="str">
        <f>+IFERROR(B110/A110-1,"nm")</f>
        <v>nm</v>
      </c>
      <c r="C111" s="47">
        <f t="shared" ref="C111:I111" si="227">+IFERROR(C110/B110-1,"nm")</f>
        <v>-7.8740157480314932E-2</v>
      </c>
      <c r="D111" s="47">
        <f t="shared" si="227"/>
        <v>-3.8461538461538436E-2</v>
      </c>
      <c r="E111" s="47">
        <f t="shared" si="227"/>
        <v>0.13777777777777778</v>
      </c>
      <c r="F111" s="47">
        <f t="shared" si="227"/>
        <v>-7.421875E-2</v>
      </c>
      <c r="G111" s="47">
        <f t="shared" si="227"/>
        <v>-9.7046413502109741E-2</v>
      </c>
      <c r="H111" s="47">
        <f t="shared" si="227"/>
        <v>0.34579439252336441</v>
      </c>
      <c r="I111" s="47">
        <f t="shared" si="227"/>
        <v>5.2083333333333259E-2</v>
      </c>
      <c r="J111" s="47">
        <f t="shared" ref="J111" si="228">+IFERROR(J110/I110-1,"nm")</f>
        <v>0</v>
      </c>
      <c r="K111" s="47">
        <f t="shared" ref="K111" si="229">+IFERROR(K110/J110-1,"nm")</f>
        <v>0</v>
      </c>
      <c r="L111" s="47">
        <f t="shared" ref="L111" si="230">+IFERROR(L110/K110-1,"nm")</f>
        <v>0</v>
      </c>
      <c r="M111" s="47">
        <f t="shared" ref="M111" si="231">+IFERROR(M110/L110-1,"nm")</f>
        <v>0</v>
      </c>
      <c r="N111" s="47">
        <f t="shared" ref="N111" si="232">+IFERROR(N110/M110-1,"nm")</f>
        <v>0</v>
      </c>
      <c r="O111" s="54"/>
      <c r="P111" s="54"/>
      <c r="Q111" s="54"/>
      <c r="R111" s="54"/>
    </row>
    <row r="112" spans="1:57" x14ac:dyDescent="0.3">
      <c r="A112" s="90" t="s">
        <v>133</v>
      </c>
      <c r="B112" s="47">
        <f>+IFERROR(B110/B83,"nm")</f>
        <v>8.2817085099445714E-2</v>
      </c>
      <c r="C112" s="47">
        <f t="shared" ref="C112:I112" si="233">+IFERROR(C110/C83,"nm")</f>
        <v>6.1822985468956405E-2</v>
      </c>
      <c r="D112" s="47">
        <f t="shared" si="233"/>
        <v>5.31036110455511E-2</v>
      </c>
      <c r="E112" s="47">
        <f t="shared" si="233"/>
        <v>4.9863654070899883E-2</v>
      </c>
      <c r="F112" s="47">
        <f t="shared" si="233"/>
        <v>3.817654639175258E-2</v>
      </c>
      <c r="G112" s="47">
        <f t="shared" si="233"/>
        <v>3.2040724659380147E-2</v>
      </c>
      <c r="H112" s="47">
        <f t="shared" si="233"/>
        <v>3.4740651387213509E-2</v>
      </c>
      <c r="I112" s="47">
        <f t="shared" si="233"/>
        <v>4.0148403339075128E-2</v>
      </c>
      <c r="J112" s="47">
        <f>I112</f>
        <v>4.0148403339075128E-2</v>
      </c>
      <c r="K112" s="47">
        <f t="shared" ref="K112:N112" si="234">J112</f>
        <v>4.0148403339075128E-2</v>
      </c>
      <c r="L112" s="47">
        <f t="shared" si="234"/>
        <v>4.0148403339075128E-2</v>
      </c>
      <c r="M112" s="47">
        <f t="shared" si="234"/>
        <v>4.0148403339075128E-2</v>
      </c>
      <c r="N112" s="47">
        <f t="shared" si="234"/>
        <v>4.0148403339075128E-2</v>
      </c>
      <c r="O112" s="54"/>
      <c r="P112" s="54"/>
      <c r="Q112" s="54"/>
      <c r="R112" s="54"/>
    </row>
    <row r="113" spans="1:57" x14ac:dyDescent="0.3">
      <c r="A113" s="43" t="s">
        <v>106</v>
      </c>
      <c r="B113" s="43"/>
      <c r="C113" s="43"/>
      <c r="D113" s="43"/>
      <c r="E113" s="43"/>
      <c r="F113" s="43"/>
      <c r="G113" s="43"/>
      <c r="H113" s="43"/>
      <c r="I113" s="43"/>
      <c r="J113" s="66"/>
      <c r="K113" s="66"/>
      <c r="L113" s="66"/>
      <c r="M113" s="65"/>
      <c r="N113" s="65"/>
      <c r="O113" s="1"/>
      <c r="P113" s="1"/>
      <c r="Q113" s="1"/>
      <c r="R113" s="1"/>
    </row>
    <row r="114" spans="1:57" s="1" customFormat="1" x14ac:dyDescent="0.3">
      <c r="A114" s="9" t="s">
        <v>136</v>
      </c>
      <c r="B114" s="9">
        <v>4653</v>
      </c>
      <c r="C114" s="9">
        <v>4570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235">+SUM(K116+K120+K124)</f>
        <v>5955</v>
      </c>
      <c r="L114" s="9">
        <f t="shared" si="235"/>
        <v>5955</v>
      </c>
      <c r="M114" s="55">
        <f t="shared" si="235"/>
        <v>5955</v>
      </c>
      <c r="N114" s="55">
        <f t="shared" si="235"/>
        <v>5955</v>
      </c>
      <c r="O114" s="55"/>
      <c r="P114" s="55"/>
      <c r="Q114" s="55"/>
      <c r="R114" s="55"/>
    </row>
    <row r="115" spans="1:57" x14ac:dyDescent="0.3">
      <c r="A115" s="44" t="s">
        <v>129</v>
      </c>
      <c r="B115" s="52" t="str">
        <f t="shared" ref="B115:I115" si="236">+IFERROR(B114/A114-1,"nm")</f>
        <v>nm</v>
      </c>
      <c r="C115" s="53">
        <f t="shared" si="236"/>
        <v>-1.783795400816679E-2</v>
      </c>
      <c r="D115" s="53">
        <f t="shared" si="236"/>
        <v>3.6542669584245013E-2</v>
      </c>
      <c r="E115" s="53">
        <f t="shared" si="236"/>
        <v>9.0563647878403986E-2</v>
      </c>
      <c r="F115" s="53">
        <f t="shared" si="236"/>
        <v>1.7034456058846237E-2</v>
      </c>
      <c r="G115" s="53">
        <f t="shared" si="236"/>
        <v>-4.3014845831747195E-2</v>
      </c>
      <c r="H115" s="53">
        <f t="shared" si="236"/>
        <v>6.2649164677804237E-2</v>
      </c>
      <c r="I115" s="53">
        <f t="shared" si="236"/>
        <v>0.11454239191465465</v>
      </c>
      <c r="J115" s="53">
        <f t="shared" ref="J115" si="237">+IFERROR(J114/I114-1,"nm")</f>
        <v>0</v>
      </c>
      <c r="K115" s="53">
        <f t="shared" ref="K115" si="238">+IFERROR(K114/J114-1,"nm")</f>
        <v>0</v>
      </c>
      <c r="L115" s="53">
        <f t="shared" ref="L115" si="239">+IFERROR(L114/K114-1,"nm")</f>
        <v>0</v>
      </c>
      <c r="M115" s="58">
        <f t="shared" ref="M115" si="240">+IFERROR(M114/L114-1,"nm")</f>
        <v>0</v>
      </c>
      <c r="N115" s="58">
        <f t="shared" ref="N115" si="241">+IFERROR(N114/M114-1,"nm")</f>
        <v>0</v>
      </c>
    </row>
    <row r="116" spans="1:57" s="69" customFormat="1" x14ac:dyDescent="0.3">
      <c r="A116" s="82" t="s">
        <v>113</v>
      </c>
      <c r="B116" s="83">
        <v>3093</v>
      </c>
      <c r="C116" s="83">
        <v>3106</v>
      </c>
      <c r="D116" s="83">
        <v>3285</v>
      </c>
      <c r="E116" s="83">
        <v>3575</v>
      </c>
      <c r="F116" s="83">
        <v>3622</v>
      </c>
      <c r="G116" s="83">
        <v>3449</v>
      </c>
      <c r="H116" s="83">
        <v>3659</v>
      </c>
      <c r="I116" s="83">
        <v>4111</v>
      </c>
      <c r="J116" s="83">
        <f>+I116*(1+J117)</f>
        <v>4111</v>
      </c>
      <c r="K116" s="83">
        <f t="shared" ref="K116" si="242">+J116*(1+K117)</f>
        <v>4111</v>
      </c>
      <c r="L116" s="83">
        <f t="shared" ref="L116" si="243">+K116*(1+L117)</f>
        <v>4111</v>
      </c>
      <c r="M116" s="69">
        <f t="shared" ref="M116" si="244">+L116*(1+M117)</f>
        <v>4111</v>
      </c>
      <c r="N116" s="69">
        <f t="shared" ref="N116" si="245">+M116*(1+N117)</f>
        <v>4111</v>
      </c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</row>
    <row r="117" spans="1:57" x14ac:dyDescent="0.3">
      <c r="A117" s="44" t="s">
        <v>129</v>
      </c>
      <c r="B117" s="47" t="str">
        <f t="shared" ref="B117:H117" si="246">+IFERROR(B116/A116-1,"nm")</f>
        <v>nm</v>
      </c>
      <c r="C117" s="47">
        <f t="shared" si="246"/>
        <v>4.2030391205949424E-3</v>
      </c>
      <c r="D117" s="47">
        <f t="shared" si="246"/>
        <v>5.7630392788152074E-2</v>
      </c>
      <c r="E117" s="47">
        <f t="shared" si="246"/>
        <v>8.8280060882800715E-2</v>
      </c>
      <c r="F117" s="47">
        <f t="shared" si="246"/>
        <v>1.3146853146853044E-2</v>
      </c>
      <c r="G117" s="47">
        <f t="shared" si="246"/>
        <v>-4.7763666482606326E-2</v>
      </c>
      <c r="H117" s="47">
        <f t="shared" si="24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247">+K118+K119</f>
        <v>0</v>
      </c>
      <c r="L117" s="47">
        <f t="shared" si="247"/>
        <v>0</v>
      </c>
      <c r="M117" s="58">
        <f t="shared" si="247"/>
        <v>0</v>
      </c>
      <c r="N117" s="58">
        <f t="shared" si="247"/>
        <v>0</v>
      </c>
    </row>
    <row r="118" spans="1:57" x14ac:dyDescent="0.3">
      <c r="A118" s="44" t="s">
        <v>137</v>
      </c>
      <c r="B118" s="53">
        <v>0.32</v>
      </c>
      <c r="C118" s="53">
        <v>0.48</v>
      </c>
      <c r="D118" s="53">
        <v>0.24</v>
      </c>
      <c r="E118" s="53">
        <v>0.09</v>
      </c>
      <c r="F118" s="53">
        <v>0.12</v>
      </c>
      <c r="G118" s="53">
        <v>0</v>
      </c>
      <c r="H118" s="53">
        <v>0.08</v>
      </c>
      <c r="I118" s="53">
        <v>0.17</v>
      </c>
      <c r="J118" s="53">
        <v>0</v>
      </c>
      <c r="K118" s="53">
        <f t="shared" ref="K118:K119" si="248">+J118</f>
        <v>0</v>
      </c>
      <c r="L118" s="53">
        <f t="shared" ref="L118:L119" si="249">+K118</f>
        <v>0</v>
      </c>
      <c r="M118" s="58">
        <f t="shared" ref="M118:M119" si="250">+L118</f>
        <v>0</v>
      </c>
      <c r="N118" s="58">
        <f t="shared" ref="N118:N119" si="251">+M118</f>
        <v>0</v>
      </c>
    </row>
    <row r="119" spans="1:57" x14ac:dyDescent="0.3">
      <c r="A119" s="44" t="s">
        <v>138</v>
      </c>
      <c r="B119" s="47" t="str">
        <f t="shared" ref="B119:H119" si="252">+IFERROR(B117-B118,"nm")</f>
        <v>nm</v>
      </c>
      <c r="C119" s="47">
        <f t="shared" si="252"/>
        <v>-0.47579696087940504</v>
      </c>
      <c r="D119" s="47">
        <f t="shared" si="252"/>
        <v>-0.18236960721184792</v>
      </c>
      <c r="E119" s="47">
        <f t="shared" si="252"/>
        <v>-1.7199391171992817E-3</v>
      </c>
      <c r="F119" s="47">
        <f t="shared" si="252"/>
        <v>-0.10685314685314695</v>
      </c>
      <c r="G119" s="47">
        <f t="shared" si="252"/>
        <v>-4.7763666482606326E-2</v>
      </c>
      <c r="H119" s="47">
        <f t="shared" si="252"/>
        <v>-1.9112786314873828E-2</v>
      </c>
      <c r="I119" s="47">
        <f>+IFERROR(I117-I118,"nm")</f>
        <v>-4.646898059579127E-2</v>
      </c>
      <c r="J119" s="47">
        <v>0</v>
      </c>
      <c r="K119" s="47">
        <f t="shared" si="248"/>
        <v>0</v>
      </c>
      <c r="L119" s="47">
        <f t="shared" si="249"/>
        <v>0</v>
      </c>
      <c r="M119" s="58">
        <f t="shared" si="250"/>
        <v>0</v>
      </c>
      <c r="N119" s="58">
        <f t="shared" si="251"/>
        <v>0</v>
      </c>
    </row>
    <row r="120" spans="1:57" s="69" customFormat="1" x14ac:dyDescent="0.3">
      <c r="A120" s="82" t="s">
        <v>114</v>
      </c>
      <c r="B120" s="83">
        <v>1251</v>
      </c>
      <c r="C120" s="83">
        <v>1175</v>
      </c>
      <c r="D120" s="83">
        <v>1185</v>
      </c>
      <c r="E120" s="83">
        <v>1347</v>
      </c>
      <c r="F120" s="83">
        <v>1395</v>
      </c>
      <c r="G120" s="83">
        <v>1365</v>
      </c>
      <c r="H120" s="83">
        <v>1494</v>
      </c>
      <c r="I120" s="83">
        <v>1610</v>
      </c>
      <c r="J120" s="83">
        <f>+I120*(1+J121)</f>
        <v>1610</v>
      </c>
      <c r="K120" s="83">
        <f t="shared" ref="K120" si="253">+J120*(1+K121)</f>
        <v>1610</v>
      </c>
      <c r="L120" s="83">
        <f t="shared" ref="L120" si="254">+K120*(1+L121)</f>
        <v>1610</v>
      </c>
      <c r="M120" s="69">
        <f t="shared" ref="M120" si="255">+L120*(1+M121)</f>
        <v>1610</v>
      </c>
      <c r="N120" s="69">
        <f t="shared" ref="N120" si="256">+M120*(1+N121)</f>
        <v>1610</v>
      </c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</row>
    <row r="121" spans="1:57" x14ac:dyDescent="0.3">
      <c r="A121" s="44" t="s">
        <v>129</v>
      </c>
      <c r="B121" s="47" t="str">
        <f t="shared" ref="B121:H121" si="257">+IFERROR(B120/A120-1,"nm")</f>
        <v>nm</v>
      </c>
      <c r="C121" s="47">
        <f t="shared" si="257"/>
        <v>-6.0751398880895313E-2</v>
      </c>
      <c r="D121" s="47">
        <f t="shared" si="257"/>
        <v>8.5106382978723527E-3</v>
      </c>
      <c r="E121" s="47">
        <f t="shared" si="257"/>
        <v>0.13670886075949373</v>
      </c>
      <c r="F121" s="47">
        <f t="shared" si="257"/>
        <v>3.563474387527843E-2</v>
      </c>
      <c r="G121" s="47">
        <f t="shared" si="257"/>
        <v>-2.1505376344086002E-2</v>
      </c>
      <c r="H121" s="47">
        <f t="shared" si="257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258">+K122+K123</f>
        <v>0</v>
      </c>
      <c r="L121" s="47">
        <f t="shared" si="258"/>
        <v>0</v>
      </c>
      <c r="M121" s="58">
        <f t="shared" si="258"/>
        <v>0</v>
      </c>
      <c r="N121" s="58">
        <f t="shared" si="258"/>
        <v>0</v>
      </c>
    </row>
    <row r="122" spans="1:57" x14ac:dyDescent="0.3">
      <c r="A122" s="44" t="s">
        <v>137</v>
      </c>
      <c r="B122" s="53">
        <v>-0.03</v>
      </c>
      <c r="C122" s="53">
        <v>0.16</v>
      </c>
      <c r="D122" s="53">
        <v>0.18</v>
      </c>
      <c r="E122" s="53">
        <v>0.15</v>
      </c>
      <c r="F122" s="53">
        <v>0.15</v>
      </c>
      <c r="G122" s="53">
        <v>0.02</v>
      </c>
      <c r="H122" s="53">
        <v>0.1</v>
      </c>
      <c r="I122" s="53">
        <v>0.12</v>
      </c>
      <c r="J122" s="53">
        <v>0</v>
      </c>
      <c r="K122" s="53">
        <f t="shared" ref="K122:K123" si="259">+J122</f>
        <v>0</v>
      </c>
      <c r="L122" s="53">
        <f t="shared" ref="L122:L123" si="260">+K122</f>
        <v>0</v>
      </c>
      <c r="M122" s="58">
        <f t="shared" ref="M122:M123" si="261">+L122</f>
        <v>0</v>
      </c>
      <c r="N122" s="58">
        <f t="shared" ref="N122:N123" si="262">+M122</f>
        <v>0</v>
      </c>
    </row>
    <row r="123" spans="1:57" x14ac:dyDescent="0.3">
      <c r="A123" s="44" t="s">
        <v>138</v>
      </c>
      <c r="B123" s="47" t="str">
        <f t="shared" ref="B123:H123" si="263">+IFERROR(B121-B122,"nm")</f>
        <v>nm</v>
      </c>
      <c r="C123" s="47">
        <f t="shared" si="263"/>
        <v>-0.22075139888089532</v>
      </c>
      <c r="D123" s="47">
        <f t="shared" si="263"/>
        <v>-0.17148936170212764</v>
      </c>
      <c r="E123" s="47">
        <f t="shared" si="263"/>
        <v>-1.3291139240506261E-2</v>
      </c>
      <c r="F123" s="47">
        <f t="shared" si="263"/>
        <v>-0.11436525612472156</v>
      </c>
      <c r="G123" s="47">
        <f t="shared" si="263"/>
        <v>-4.1505376344086006E-2</v>
      </c>
      <c r="H123" s="47">
        <f t="shared" si="263"/>
        <v>-5.4945054945053917E-3</v>
      </c>
      <c r="I123" s="47">
        <f>+IFERROR(I121-I122,"nm")</f>
        <v>-4.2356091030789744E-2</v>
      </c>
      <c r="J123" s="47">
        <v>0</v>
      </c>
      <c r="K123" s="47">
        <f t="shared" si="259"/>
        <v>0</v>
      </c>
      <c r="L123" s="47">
        <f t="shared" si="260"/>
        <v>0</v>
      </c>
      <c r="M123" s="58">
        <f t="shared" si="261"/>
        <v>0</v>
      </c>
      <c r="N123" s="58">
        <f t="shared" si="262"/>
        <v>0</v>
      </c>
    </row>
    <row r="124" spans="1:57" s="69" customFormat="1" x14ac:dyDescent="0.3">
      <c r="A124" s="82" t="s">
        <v>115</v>
      </c>
      <c r="B124" s="83">
        <v>309</v>
      </c>
      <c r="C124" s="83">
        <v>289</v>
      </c>
      <c r="D124" s="83">
        <v>267</v>
      </c>
      <c r="E124" s="83">
        <v>244</v>
      </c>
      <c r="F124" s="83">
        <v>237</v>
      </c>
      <c r="G124" s="83">
        <v>214</v>
      </c>
      <c r="H124" s="83">
        <v>190</v>
      </c>
      <c r="I124" s="83">
        <v>234</v>
      </c>
      <c r="J124" s="83">
        <f>+I124*(1+J125)</f>
        <v>234</v>
      </c>
      <c r="K124" s="83">
        <f t="shared" ref="K124" si="264">+J124*(1+K125)</f>
        <v>234</v>
      </c>
      <c r="L124" s="83">
        <f t="shared" ref="L124" si="265">+K124*(1+L125)</f>
        <v>234</v>
      </c>
      <c r="M124" s="69">
        <f t="shared" ref="M124" si="266">+L124*(1+M125)</f>
        <v>234</v>
      </c>
      <c r="N124" s="69">
        <f t="shared" ref="N124" si="267">+M124*(1+N125)</f>
        <v>234</v>
      </c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</row>
    <row r="125" spans="1:57" x14ac:dyDescent="0.3">
      <c r="A125" s="44" t="s">
        <v>129</v>
      </c>
      <c r="B125" s="47" t="str">
        <f t="shared" ref="B125:H125" si="268">+IFERROR(B124/A124-1,"nm")</f>
        <v>nm</v>
      </c>
      <c r="C125" s="47">
        <f t="shared" si="268"/>
        <v>-6.4724919093851141E-2</v>
      </c>
      <c r="D125" s="47">
        <f t="shared" si="268"/>
        <v>-7.6124567474048388E-2</v>
      </c>
      <c r="E125" s="47">
        <f t="shared" si="268"/>
        <v>-8.6142322097378266E-2</v>
      </c>
      <c r="F125" s="47">
        <f t="shared" si="268"/>
        <v>-2.8688524590163911E-2</v>
      </c>
      <c r="G125" s="47">
        <f t="shared" si="268"/>
        <v>-9.7046413502109741E-2</v>
      </c>
      <c r="H125" s="47">
        <f t="shared" si="268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269">+K126+K127</f>
        <v>0</v>
      </c>
      <c r="L125" s="47">
        <f t="shared" si="269"/>
        <v>0</v>
      </c>
      <c r="M125" s="58">
        <f t="shared" si="269"/>
        <v>0</v>
      </c>
      <c r="N125" s="58">
        <f t="shared" si="269"/>
        <v>0</v>
      </c>
    </row>
    <row r="126" spans="1:57" x14ac:dyDescent="0.3">
      <c r="A126" s="44" t="s">
        <v>137</v>
      </c>
      <c r="B126" s="53">
        <v>-0.01</v>
      </c>
      <c r="C126" s="53">
        <v>0.14000000000000001</v>
      </c>
      <c r="D126" s="53">
        <v>-0.04</v>
      </c>
      <c r="E126" s="53">
        <v>-0.08</v>
      </c>
      <c r="F126" s="53">
        <v>0.08</v>
      </c>
      <c r="G126" s="53">
        <v>-0.04</v>
      </c>
      <c r="H126" s="53">
        <v>-0.09</v>
      </c>
      <c r="I126" s="53">
        <v>0.28000000000000003</v>
      </c>
      <c r="J126" s="53">
        <v>0</v>
      </c>
      <c r="K126" s="53">
        <f t="shared" ref="K126:K127" si="270">+J126</f>
        <v>0</v>
      </c>
      <c r="L126" s="53">
        <f t="shared" ref="L126:L127" si="271">+K126</f>
        <v>0</v>
      </c>
      <c r="M126" s="58">
        <f t="shared" ref="M126:M127" si="272">+L126</f>
        <v>0</v>
      </c>
      <c r="N126" s="58">
        <f t="shared" ref="N126:N127" si="273">+M126</f>
        <v>0</v>
      </c>
    </row>
    <row r="127" spans="1:57" x14ac:dyDescent="0.3">
      <c r="A127" s="44" t="s">
        <v>138</v>
      </c>
      <c r="B127" s="47" t="str">
        <f t="shared" ref="B127:H127" si="274">+IFERROR(B125-B126,"nm")</f>
        <v>nm</v>
      </c>
      <c r="C127" s="47">
        <f t="shared" si="274"/>
        <v>-0.20472491909385115</v>
      </c>
      <c r="D127" s="47">
        <f t="shared" si="274"/>
        <v>-3.6124567474048387E-2</v>
      </c>
      <c r="E127" s="47">
        <f t="shared" si="274"/>
        <v>-6.1423220973782638E-3</v>
      </c>
      <c r="F127" s="47">
        <f t="shared" si="274"/>
        <v>-0.10868852459016391</v>
      </c>
      <c r="G127" s="47">
        <f t="shared" si="274"/>
        <v>-5.704641350210974E-2</v>
      </c>
      <c r="H127" s="47">
        <f t="shared" si="274"/>
        <v>-2.214953271028039E-2</v>
      </c>
      <c r="I127" s="47">
        <f>+IFERROR(I125-I126,"nm")</f>
        <v>-4.842105263157892E-2</v>
      </c>
      <c r="J127" s="47">
        <v>0</v>
      </c>
      <c r="K127" s="47">
        <f t="shared" si="270"/>
        <v>0</v>
      </c>
      <c r="L127" s="47">
        <f t="shared" si="271"/>
        <v>0</v>
      </c>
      <c r="M127" s="58">
        <f t="shared" si="272"/>
        <v>0</v>
      </c>
      <c r="N127" s="58">
        <f t="shared" si="273"/>
        <v>0</v>
      </c>
    </row>
    <row r="128" spans="1:57" s="80" customFormat="1" x14ac:dyDescent="0.3">
      <c r="A128" s="70" t="s">
        <v>130</v>
      </c>
      <c r="B128" s="70">
        <f>B131+B135</f>
        <v>967</v>
      </c>
      <c r="C128" s="70">
        <f t="shared" ref="C128:I128" si="275">C131+C135</f>
        <v>1045</v>
      </c>
      <c r="D128" s="70">
        <f t="shared" si="275"/>
        <v>1036</v>
      </c>
      <c r="E128" s="70">
        <f t="shared" si="275"/>
        <v>1244</v>
      </c>
      <c r="F128" s="70">
        <f t="shared" si="275"/>
        <v>1376</v>
      </c>
      <c r="G128" s="70">
        <f t="shared" si="275"/>
        <v>1230</v>
      </c>
      <c r="H128" s="70">
        <f t="shared" si="275"/>
        <v>1573</v>
      </c>
      <c r="I128" s="70">
        <f t="shared" si="275"/>
        <v>1938</v>
      </c>
      <c r="J128" s="70">
        <f>+J114*J130</f>
        <v>1938</v>
      </c>
      <c r="K128" s="70">
        <f t="shared" ref="K128:N128" si="276">+K114*K130</f>
        <v>1938</v>
      </c>
      <c r="L128" s="70">
        <f t="shared" si="276"/>
        <v>1938</v>
      </c>
      <c r="M128" s="75">
        <f t="shared" si="276"/>
        <v>1938</v>
      </c>
      <c r="N128" s="75">
        <f t="shared" si="276"/>
        <v>1938</v>
      </c>
      <c r="O128" s="55"/>
      <c r="P128" s="55"/>
      <c r="Q128" s="55"/>
      <c r="R128" s="55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x14ac:dyDescent="0.3">
      <c r="A129" s="46" t="s">
        <v>129</v>
      </c>
      <c r="B129" s="47" t="str">
        <f t="shared" ref="B129:H129" si="277">+IFERROR(B128/A128-1,"nm")</f>
        <v>nm</v>
      </c>
      <c r="C129" s="47">
        <f t="shared" si="277"/>
        <v>8.0661840744570945E-2</v>
      </c>
      <c r="D129" s="47">
        <f t="shared" si="277"/>
        <v>-8.6124401913875159E-3</v>
      </c>
      <c r="E129" s="47">
        <f t="shared" si="277"/>
        <v>0.20077220077220082</v>
      </c>
      <c r="F129" s="47">
        <f t="shared" si="277"/>
        <v>0.10610932475884249</v>
      </c>
      <c r="G129" s="47">
        <f t="shared" si="277"/>
        <v>-0.10610465116279066</v>
      </c>
      <c r="H129" s="47">
        <f t="shared" si="277"/>
        <v>0.27886178861788613</v>
      </c>
      <c r="I129" s="47">
        <f>+IFERROR(I128/H128-1,"nm")</f>
        <v>0.23204068658614108</v>
      </c>
      <c r="J129" s="47">
        <f t="shared" ref="J129:N129" si="278">+IFERROR(J128/I128-1,"nm")</f>
        <v>0</v>
      </c>
      <c r="K129" s="47">
        <f t="shared" si="278"/>
        <v>0</v>
      </c>
      <c r="L129" s="47">
        <f t="shared" si="278"/>
        <v>0</v>
      </c>
      <c r="M129" s="47">
        <f t="shared" si="278"/>
        <v>0</v>
      </c>
      <c r="N129" s="47">
        <f t="shared" si="278"/>
        <v>0</v>
      </c>
    </row>
    <row r="130" spans="1:57" x14ac:dyDescent="0.3">
      <c r="A130" s="46" t="s">
        <v>131</v>
      </c>
      <c r="B130" s="47">
        <f>+IFERROR(B128/B114,"nm")</f>
        <v>0.20782290995056951</v>
      </c>
      <c r="C130" s="47">
        <f t="shared" ref="C130:I130" si="279">+IFERROR(C128/C114,"nm")</f>
        <v>0.2286652078774617</v>
      </c>
      <c r="D130" s="47">
        <f t="shared" si="279"/>
        <v>0.218703820983745</v>
      </c>
      <c r="E130" s="47">
        <f t="shared" si="279"/>
        <v>0.2408052651955091</v>
      </c>
      <c r="F130" s="47">
        <f t="shared" si="279"/>
        <v>0.26189569851541683</v>
      </c>
      <c r="G130" s="47">
        <f t="shared" si="279"/>
        <v>0.24463007159904535</v>
      </c>
      <c r="H130" s="47">
        <f t="shared" si="279"/>
        <v>0.2944038929440389</v>
      </c>
      <c r="I130" s="47">
        <f t="shared" si="279"/>
        <v>0.32544080604534004</v>
      </c>
      <c r="J130" s="47">
        <f>I130</f>
        <v>0.32544080604534004</v>
      </c>
      <c r="K130" s="47">
        <f t="shared" ref="K130:N130" si="280">J130</f>
        <v>0.32544080604534004</v>
      </c>
      <c r="L130" s="47">
        <f t="shared" si="280"/>
        <v>0.32544080604534004</v>
      </c>
      <c r="M130" s="47">
        <f t="shared" si="280"/>
        <v>0.32544080604534004</v>
      </c>
      <c r="N130" s="47">
        <f t="shared" si="280"/>
        <v>0.32544080604534004</v>
      </c>
    </row>
    <row r="131" spans="1:57" s="80" customFormat="1" x14ac:dyDescent="0.3">
      <c r="A131" s="70" t="s">
        <v>132</v>
      </c>
      <c r="B131" s="70">
        <v>49</v>
      </c>
      <c r="C131" s="70">
        <v>43</v>
      </c>
      <c r="D131" s="70">
        <v>56</v>
      </c>
      <c r="E131" s="70">
        <v>55</v>
      </c>
      <c r="F131" s="70">
        <v>53</v>
      </c>
      <c r="G131" s="70">
        <v>46</v>
      </c>
      <c r="H131" s="70">
        <v>43</v>
      </c>
      <c r="I131" s="70">
        <v>42</v>
      </c>
      <c r="J131" s="70">
        <f>+J134*J141</f>
        <v>42</v>
      </c>
      <c r="K131" s="70">
        <f t="shared" ref="K131:N131" si="281">+K134*K141</f>
        <v>42</v>
      </c>
      <c r="L131" s="70">
        <f t="shared" si="281"/>
        <v>42</v>
      </c>
      <c r="M131" s="75">
        <f t="shared" si="281"/>
        <v>42</v>
      </c>
      <c r="N131" s="75">
        <f t="shared" si="281"/>
        <v>42</v>
      </c>
      <c r="O131" s="55"/>
      <c r="P131" s="55"/>
      <c r="Q131" s="55"/>
      <c r="R131" s="55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x14ac:dyDescent="0.3">
      <c r="A132" s="46" t="s">
        <v>129</v>
      </c>
      <c r="B132" s="47" t="str">
        <f t="shared" ref="B132:H132" si="282">+IFERROR(B131/A131-1,"nm")</f>
        <v>nm</v>
      </c>
      <c r="C132" s="47">
        <f t="shared" si="282"/>
        <v>-0.12244897959183676</v>
      </c>
      <c r="D132" s="47">
        <f t="shared" si="282"/>
        <v>0.30232558139534893</v>
      </c>
      <c r="E132" s="47">
        <f t="shared" si="282"/>
        <v>-1.7857142857142905E-2</v>
      </c>
      <c r="F132" s="47">
        <f t="shared" si="282"/>
        <v>-3.6363636363636376E-2</v>
      </c>
      <c r="G132" s="47">
        <f t="shared" si="282"/>
        <v>-0.13207547169811318</v>
      </c>
      <c r="H132" s="47">
        <f t="shared" si="282"/>
        <v>-6.5217391304347783E-2</v>
      </c>
      <c r="I132" s="47">
        <f>+IFERROR(I131/H131-1,"nm")</f>
        <v>-2.3255813953488413E-2</v>
      </c>
      <c r="J132" s="47">
        <f t="shared" ref="J132:N132" si="283">+IFERROR(J131/I131-1,"nm")</f>
        <v>0</v>
      </c>
      <c r="K132" s="47">
        <f t="shared" si="283"/>
        <v>0</v>
      </c>
      <c r="L132" s="47">
        <f t="shared" si="283"/>
        <v>0</v>
      </c>
      <c r="M132" s="47">
        <f t="shared" si="283"/>
        <v>0</v>
      </c>
      <c r="N132" s="47">
        <f t="shared" si="283"/>
        <v>0</v>
      </c>
    </row>
    <row r="133" spans="1:57" x14ac:dyDescent="0.3">
      <c r="A133" s="46" t="s">
        <v>133</v>
      </c>
      <c r="B133" s="47">
        <f>+IFERROR(B131/B114,"nm")</f>
        <v>1.053084031807436E-2</v>
      </c>
      <c r="C133" s="47">
        <f t="shared" ref="C133:I133" si="284">+IFERROR(C131/C114,"nm")</f>
        <v>9.4091903719912464E-3</v>
      </c>
      <c r="D133" s="47">
        <f t="shared" si="284"/>
        <v>1.1821828161283512E-2</v>
      </c>
      <c r="E133" s="47">
        <f t="shared" si="284"/>
        <v>1.064653503677894E-2</v>
      </c>
      <c r="F133" s="47">
        <f t="shared" si="284"/>
        <v>1.0087552341073468E-2</v>
      </c>
      <c r="G133" s="47">
        <f t="shared" si="284"/>
        <v>9.148766905330152E-3</v>
      </c>
      <c r="H133" s="47">
        <f t="shared" si="284"/>
        <v>8.0479131574022079E-3</v>
      </c>
      <c r="I133" s="47">
        <f t="shared" si="284"/>
        <v>7.0528967254408059E-3</v>
      </c>
      <c r="J133" s="47">
        <f>I133</f>
        <v>7.0528967254408059E-3</v>
      </c>
      <c r="K133" s="47">
        <f t="shared" ref="K133:N134" si="285">J133</f>
        <v>7.0528967254408059E-3</v>
      </c>
      <c r="L133" s="47">
        <f t="shared" si="285"/>
        <v>7.0528967254408059E-3</v>
      </c>
      <c r="M133" s="47">
        <f t="shared" si="285"/>
        <v>7.0528967254408059E-3</v>
      </c>
      <c r="N133" s="47">
        <f t="shared" si="285"/>
        <v>7.0528967254408059E-3</v>
      </c>
    </row>
    <row r="134" spans="1:57" x14ac:dyDescent="0.3">
      <c r="A134" s="90" t="s">
        <v>142</v>
      </c>
      <c r="B134" s="47">
        <f>+IFERROR(B131/B141,"nm")</f>
        <v>0.15909090909090909</v>
      </c>
      <c r="C134" s="47">
        <f t="shared" ref="C134:I134" si="286">+IFERROR(C131/C141,"nm")</f>
        <v>0.12951807228915663</v>
      </c>
      <c r="D134" s="47">
        <f t="shared" si="286"/>
        <v>0.16326530612244897</v>
      </c>
      <c r="E134" s="47">
        <f t="shared" si="286"/>
        <v>0.16224188790560473</v>
      </c>
      <c r="F134" s="47">
        <f t="shared" si="286"/>
        <v>0.16257668711656442</v>
      </c>
      <c r="G134" s="47">
        <f t="shared" si="286"/>
        <v>0.1554054054054054</v>
      </c>
      <c r="H134" s="47">
        <f t="shared" si="286"/>
        <v>0.14144736842105263</v>
      </c>
      <c r="I134" s="47">
        <f t="shared" si="286"/>
        <v>0.15328467153284672</v>
      </c>
      <c r="J134" s="47">
        <f>I134</f>
        <v>0.15328467153284672</v>
      </c>
      <c r="K134" s="47">
        <f t="shared" si="285"/>
        <v>0.15328467153284672</v>
      </c>
      <c r="L134" s="47">
        <f t="shared" si="285"/>
        <v>0.15328467153284672</v>
      </c>
      <c r="M134" s="47">
        <f t="shared" si="285"/>
        <v>0.15328467153284672</v>
      </c>
      <c r="N134" s="47">
        <f t="shared" si="285"/>
        <v>0.15328467153284672</v>
      </c>
    </row>
    <row r="135" spans="1:57" s="80" customFormat="1" x14ac:dyDescent="0.3">
      <c r="A135" s="70" t="s">
        <v>134</v>
      </c>
      <c r="B135" s="70">
        <v>918</v>
      </c>
      <c r="C135" s="70">
        <v>1002</v>
      </c>
      <c r="D135" s="70">
        <v>980</v>
      </c>
      <c r="E135" s="70">
        <v>1189</v>
      </c>
      <c r="F135" s="70">
        <v>1323</v>
      </c>
      <c r="G135" s="70">
        <v>1184</v>
      </c>
      <c r="H135" s="70">
        <v>1530</v>
      </c>
      <c r="I135" s="70">
        <v>1896</v>
      </c>
      <c r="J135" s="70">
        <f>+J128-J131</f>
        <v>1896</v>
      </c>
      <c r="K135" s="70">
        <f t="shared" ref="K135:N135" si="287">+K128-K131</f>
        <v>1896</v>
      </c>
      <c r="L135" s="70">
        <f t="shared" si="287"/>
        <v>1896</v>
      </c>
      <c r="M135" s="75">
        <f t="shared" si="287"/>
        <v>1896</v>
      </c>
      <c r="N135" s="75">
        <f t="shared" si="287"/>
        <v>1896</v>
      </c>
      <c r="O135" s="55"/>
      <c r="P135" s="55"/>
      <c r="Q135" s="55"/>
      <c r="R135" s="55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x14ac:dyDescent="0.3">
      <c r="A136" s="46" t="s">
        <v>129</v>
      </c>
      <c r="B136" s="47" t="str">
        <f t="shared" ref="B136:H136" si="288">+IFERROR(B135/A135-1,"nm")</f>
        <v>nm</v>
      </c>
      <c r="C136" s="47">
        <f t="shared" si="288"/>
        <v>9.1503267973856106E-2</v>
      </c>
      <c r="D136" s="47">
        <f t="shared" si="288"/>
        <v>-2.1956087824351322E-2</v>
      </c>
      <c r="E136" s="47">
        <f t="shared" si="288"/>
        <v>0.21326530612244898</v>
      </c>
      <c r="F136" s="47">
        <f t="shared" si="288"/>
        <v>0.11269974768713209</v>
      </c>
      <c r="G136" s="47">
        <f t="shared" si="288"/>
        <v>-0.1050642479213908</v>
      </c>
      <c r="H136" s="47">
        <f t="shared" si="288"/>
        <v>0.29222972972972983</v>
      </c>
      <c r="I136" s="47">
        <f>+IFERROR(I135/H135-1,"nm")</f>
        <v>0.23921568627450984</v>
      </c>
      <c r="J136" s="47">
        <f t="shared" ref="J136:N136" si="289">+IFERROR(J135/I135-1,"nm")</f>
        <v>0</v>
      </c>
      <c r="K136" s="47">
        <f t="shared" si="289"/>
        <v>0</v>
      </c>
      <c r="L136" s="47">
        <f t="shared" si="289"/>
        <v>0</v>
      </c>
      <c r="M136" s="47">
        <f t="shared" si="289"/>
        <v>0</v>
      </c>
      <c r="N136" s="47">
        <f t="shared" si="289"/>
        <v>0</v>
      </c>
    </row>
    <row r="137" spans="1:57" x14ac:dyDescent="0.3">
      <c r="A137" s="46" t="s">
        <v>131</v>
      </c>
      <c r="B137" s="47">
        <f>+IFERROR(B135/B114,"nm")</f>
        <v>0.19729206963249515</v>
      </c>
      <c r="C137" s="47">
        <f t="shared" ref="C137:I137" si="290">+IFERROR(C135/C114,"nm")</f>
        <v>0.21925601750547047</v>
      </c>
      <c r="D137" s="47">
        <f t="shared" si="290"/>
        <v>0.20688199282246147</v>
      </c>
      <c r="E137" s="47">
        <f t="shared" si="290"/>
        <v>0.23015873015873015</v>
      </c>
      <c r="F137" s="47">
        <f t="shared" si="290"/>
        <v>0.25180814617434338</v>
      </c>
      <c r="G137" s="47">
        <f t="shared" si="290"/>
        <v>0.2354813046937152</v>
      </c>
      <c r="H137" s="47">
        <f t="shared" si="290"/>
        <v>0.28635597978663674</v>
      </c>
      <c r="I137" s="47">
        <f t="shared" si="290"/>
        <v>0.31838790931989924</v>
      </c>
      <c r="J137" s="47">
        <f>I137</f>
        <v>0.31838790931989924</v>
      </c>
      <c r="K137" s="47">
        <f t="shared" ref="K137:N137" si="291">J137</f>
        <v>0.31838790931989924</v>
      </c>
      <c r="L137" s="47">
        <f t="shared" si="291"/>
        <v>0.31838790931989924</v>
      </c>
      <c r="M137" s="47">
        <f t="shared" si="291"/>
        <v>0.31838790931989924</v>
      </c>
      <c r="N137" s="47">
        <f t="shared" si="291"/>
        <v>0.31838790931989924</v>
      </c>
    </row>
    <row r="138" spans="1:57" s="80" customFormat="1" x14ac:dyDescent="0.3">
      <c r="A138" s="70" t="s">
        <v>135</v>
      </c>
      <c r="B138" s="70">
        <v>52</v>
      </c>
      <c r="C138" s="70">
        <v>64</v>
      </c>
      <c r="D138" s="70">
        <v>60</v>
      </c>
      <c r="E138" s="70">
        <v>49</v>
      </c>
      <c r="F138" s="70">
        <v>47</v>
      </c>
      <c r="G138" s="70">
        <v>41</v>
      </c>
      <c r="H138" s="70">
        <v>54</v>
      </c>
      <c r="I138" s="70">
        <v>56</v>
      </c>
      <c r="J138" s="70">
        <f>+J114*J140</f>
        <v>56</v>
      </c>
      <c r="K138" s="70">
        <f t="shared" ref="K138:N138" si="292">+K114*K140</f>
        <v>56</v>
      </c>
      <c r="L138" s="70">
        <f t="shared" si="292"/>
        <v>56</v>
      </c>
      <c r="M138" s="75">
        <f t="shared" si="292"/>
        <v>56</v>
      </c>
      <c r="N138" s="75">
        <f t="shared" si="292"/>
        <v>56</v>
      </c>
      <c r="O138" s="55"/>
      <c r="P138" s="55"/>
      <c r="Q138" s="55"/>
      <c r="R138" s="55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x14ac:dyDescent="0.3">
      <c r="A139" s="46" t="s">
        <v>129</v>
      </c>
      <c r="B139" s="47" t="str">
        <f t="shared" ref="B139:H139" si="293">+IFERROR(B138/A138-1,"nm")</f>
        <v>nm</v>
      </c>
      <c r="C139" s="47">
        <f t="shared" si="293"/>
        <v>0.23076923076923084</v>
      </c>
      <c r="D139" s="47">
        <f t="shared" si="293"/>
        <v>-6.25E-2</v>
      </c>
      <c r="E139" s="47">
        <f t="shared" si="293"/>
        <v>-0.18333333333333335</v>
      </c>
      <c r="F139" s="47">
        <f t="shared" si="293"/>
        <v>-4.081632653061229E-2</v>
      </c>
      <c r="G139" s="47">
        <f t="shared" si="293"/>
        <v>-0.12765957446808507</v>
      </c>
      <c r="H139" s="47">
        <f t="shared" si="293"/>
        <v>0.31707317073170738</v>
      </c>
      <c r="I139" s="47">
        <f>+IFERROR(I138/H138-1,"nm")</f>
        <v>3.7037037037036979E-2</v>
      </c>
      <c r="J139" s="47">
        <f t="shared" ref="J139:N139" si="294">+IFERROR(J138/I138-1,"nm")</f>
        <v>0</v>
      </c>
      <c r="K139" s="47">
        <f t="shared" si="294"/>
        <v>0</v>
      </c>
      <c r="L139" s="47">
        <f t="shared" si="294"/>
        <v>0</v>
      </c>
      <c r="M139" s="47">
        <f t="shared" si="294"/>
        <v>0</v>
      </c>
      <c r="N139" s="47">
        <f t="shared" si="294"/>
        <v>0</v>
      </c>
    </row>
    <row r="140" spans="1:57" x14ac:dyDescent="0.3">
      <c r="A140" s="46" t="s">
        <v>133</v>
      </c>
      <c r="B140" s="47">
        <f>+IFERROR(B138/B114,"nm")</f>
        <v>1.117558564367075E-2</v>
      </c>
      <c r="C140" s="47">
        <f t="shared" ref="C140:I140" si="295">+IFERROR(C138/C114,"nm")</f>
        <v>1.400437636761488E-2</v>
      </c>
      <c r="D140" s="47">
        <f t="shared" si="295"/>
        <v>1.266624445851805E-2</v>
      </c>
      <c r="E140" s="47">
        <f t="shared" si="295"/>
        <v>9.485094850948509E-3</v>
      </c>
      <c r="F140" s="47">
        <f t="shared" si="295"/>
        <v>8.9455652835934533E-3</v>
      </c>
      <c r="G140" s="47">
        <f t="shared" si="295"/>
        <v>8.1543357199681775E-3</v>
      </c>
      <c r="H140" s="47">
        <f t="shared" si="295"/>
        <v>1.0106681639528355E-2</v>
      </c>
      <c r="I140" s="47">
        <f t="shared" si="295"/>
        <v>9.4038623005877411E-3</v>
      </c>
      <c r="J140" s="47">
        <f>I140</f>
        <v>9.4038623005877411E-3</v>
      </c>
      <c r="K140" s="47">
        <f t="shared" ref="K140:N140" si="296">J140</f>
        <v>9.4038623005877411E-3</v>
      </c>
      <c r="L140" s="47">
        <f t="shared" si="296"/>
        <v>9.4038623005877411E-3</v>
      </c>
      <c r="M140" s="47">
        <f t="shared" si="296"/>
        <v>9.4038623005877411E-3</v>
      </c>
      <c r="N140" s="47">
        <f t="shared" si="296"/>
        <v>9.4038623005877411E-3</v>
      </c>
    </row>
    <row r="141" spans="1:57" s="69" customFormat="1" x14ac:dyDescent="0.3">
      <c r="A141" s="70" t="s">
        <v>143</v>
      </c>
      <c r="B141" s="81">
        <v>308</v>
      </c>
      <c r="C141" s="81">
        <v>332</v>
      </c>
      <c r="D141" s="81">
        <v>343</v>
      </c>
      <c r="E141" s="81">
        <v>339</v>
      </c>
      <c r="F141" s="81">
        <v>326</v>
      </c>
      <c r="G141" s="81">
        <v>296</v>
      </c>
      <c r="H141" s="81">
        <v>304</v>
      </c>
      <c r="I141" s="81">
        <v>274</v>
      </c>
      <c r="J141" s="81">
        <f>+J114*J143</f>
        <v>274</v>
      </c>
      <c r="K141" s="81">
        <f t="shared" ref="K141:N141" si="297">+K114*K143</f>
        <v>274</v>
      </c>
      <c r="L141" s="81">
        <f t="shared" si="297"/>
        <v>274</v>
      </c>
      <c r="M141" s="71">
        <f t="shared" si="297"/>
        <v>274</v>
      </c>
      <c r="N141" s="71">
        <f t="shared" si="297"/>
        <v>274</v>
      </c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</row>
    <row r="142" spans="1:57" x14ac:dyDescent="0.3">
      <c r="A142" s="90" t="s">
        <v>129</v>
      </c>
      <c r="B142" s="47" t="str">
        <f t="shared" ref="B142" si="298">+IFERROR(B141/A141-1,"nm")</f>
        <v>nm</v>
      </c>
      <c r="C142" s="47">
        <f t="shared" ref="C142" si="299">+IFERROR(C141/B141-1,"nm")</f>
        <v>7.7922077922077948E-2</v>
      </c>
      <c r="D142" s="47">
        <f t="shared" ref="D142" si="300">+IFERROR(D141/C141-1,"nm")</f>
        <v>3.3132530120481896E-2</v>
      </c>
      <c r="E142" s="47">
        <f t="shared" ref="E142" si="301">+IFERROR(E141/D141-1,"nm")</f>
        <v>-1.1661807580174877E-2</v>
      </c>
      <c r="F142" s="47">
        <f t="shared" ref="F142" si="302">+IFERROR(F141/E141-1,"nm")</f>
        <v>-3.8348082595870192E-2</v>
      </c>
      <c r="G142" s="47">
        <f t="shared" ref="G142" si="303">+IFERROR(G141/F141-1,"nm")</f>
        <v>-9.2024539877300637E-2</v>
      </c>
      <c r="H142" s="47">
        <f t="shared" ref="H142" si="304">+IFERROR(H141/G141-1,"nm")</f>
        <v>2.7027027027026973E-2</v>
      </c>
      <c r="I142" s="47">
        <f t="shared" ref="I142" si="305">+IFERROR(I141/H141-1,"nm")</f>
        <v>-9.8684210526315819E-2</v>
      </c>
      <c r="J142" s="47">
        <f t="shared" ref="J142" si="306">+IFERROR(J141/I141-1,"nm")</f>
        <v>0</v>
      </c>
      <c r="K142" s="47">
        <f t="shared" ref="K142" si="307">+IFERROR(K141/J141-1,"nm")</f>
        <v>0</v>
      </c>
      <c r="L142" s="47">
        <f t="shared" ref="L142" si="308">+IFERROR(L141/K141-1,"nm")</f>
        <v>0</v>
      </c>
      <c r="M142" s="47">
        <f t="shared" ref="M142" si="309">+IFERROR(M141/L141-1,"nm")</f>
        <v>0</v>
      </c>
      <c r="N142" s="47">
        <f t="shared" ref="N142" si="310">+IFERROR(N141/M141-1,"nm")</f>
        <v>0</v>
      </c>
    </row>
    <row r="143" spans="1:57" x14ac:dyDescent="0.3">
      <c r="A143" s="90" t="s">
        <v>133</v>
      </c>
      <c r="B143" s="47">
        <f>+IFERROR(B141/B114,"nm")</f>
        <v>6.6193853427895979E-2</v>
      </c>
      <c r="C143" s="47">
        <f t="shared" ref="C143:I143" si="311">+IFERROR(C141/C114,"nm")</f>
        <v>7.264770240700219E-2</v>
      </c>
      <c r="D143" s="47">
        <f t="shared" si="311"/>
        <v>7.2408697487861509E-2</v>
      </c>
      <c r="E143" s="47">
        <f t="shared" si="311"/>
        <v>6.5621370499419282E-2</v>
      </c>
      <c r="F143" s="47">
        <f t="shared" si="311"/>
        <v>6.2047963456414161E-2</v>
      </c>
      <c r="G143" s="47">
        <f t="shared" si="311"/>
        <v>5.88703261734288E-2</v>
      </c>
      <c r="H143" s="47">
        <f t="shared" si="311"/>
        <v>5.6896874415122589E-2</v>
      </c>
      <c r="I143" s="47">
        <f t="shared" si="311"/>
        <v>4.6011754827875735E-2</v>
      </c>
      <c r="J143" s="47">
        <f>I143</f>
        <v>4.6011754827875735E-2</v>
      </c>
      <c r="K143" s="47">
        <f t="shared" ref="K143:N143" si="312">J143</f>
        <v>4.6011754827875735E-2</v>
      </c>
      <c r="L143" s="47">
        <f t="shared" si="312"/>
        <v>4.6011754827875735E-2</v>
      </c>
      <c r="M143" s="47">
        <f t="shared" si="312"/>
        <v>4.6011754827875735E-2</v>
      </c>
      <c r="N143" s="47">
        <f t="shared" si="312"/>
        <v>4.6011754827875735E-2</v>
      </c>
    </row>
    <row r="144" spans="1:57" x14ac:dyDescent="0.3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66"/>
      <c r="K144" s="66"/>
      <c r="L144" s="66"/>
      <c r="M144" s="65"/>
      <c r="N144" s="65"/>
      <c r="O144" s="1"/>
      <c r="P144" s="1"/>
      <c r="Q144" s="1"/>
      <c r="R144" s="1"/>
    </row>
    <row r="145" spans="1:57" s="1" customFormat="1" x14ac:dyDescent="0.3">
      <c r="A145" s="9" t="s">
        <v>136</v>
      </c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9">
        <f>I145</f>
        <v>102</v>
      </c>
      <c r="K145" s="9">
        <f t="shared" ref="K145:N145" si="313">J145</f>
        <v>102</v>
      </c>
      <c r="L145" s="9">
        <f t="shared" si="313"/>
        <v>102</v>
      </c>
      <c r="M145" s="9">
        <f t="shared" si="313"/>
        <v>102</v>
      </c>
      <c r="N145" s="9">
        <f t="shared" si="313"/>
        <v>102</v>
      </c>
    </row>
    <row r="146" spans="1:57" s="80" customFormat="1" x14ac:dyDescent="0.3">
      <c r="A146" s="70" t="s">
        <v>130</v>
      </c>
      <c r="B146" s="70">
        <f>B149+B153</f>
        <v>-2053</v>
      </c>
      <c r="C146" s="70">
        <f t="shared" ref="C146:I146" si="314">C149+C153</f>
        <v>-2366</v>
      </c>
      <c r="D146" s="70">
        <f t="shared" si="314"/>
        <v>-2444</v>
      </c>
      <c r="E146" s="70">
        <f t="shared" si="314"/>
        <v>-2441</v>
      </c>
      <c r="F146" s="70">
        <f t="shared" si="314"/>
        <v>-3067</v>
      </c>
      <c r="G146" s="70">
        <f t="shared" si="314"/>
        <v>-3254</v>
      </c>
      <c r="H146" s="70">
        <f t="shared" si="314"/>
        <v>-3434</v>
      </c>
      <c r="I146" s="70">
        <f t="shared" si="314"/>
        <v>-4042</v>
      </c>
      <c r="J146" s="70">
        <v>-4042</v>
      </c>
      <c r="K146" s="70">
        <v>-4042</v>
      </c>
      <c r="L146" s="70">
        <v>-4042</v>
      </c>
      <c r="M146" s="70">
        <v>-4042</v>
      </c>
      <c r="N146" s="70">
        <v>-4042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x14ac:dyDescent="0.3">
      <c r="A147" s="46" t="s">
        <v>129</v>
      </c>
      <c r="B147" s="47" t="str">
        <f t="shared" ref="B147:H147" si="315">+IFERROR(B146/A146-1,"nm")</f>
        <v>nm</v>
      </c>
      <c r="C147" s="47">
        <f t="shared" si="315"/>
        <v>0.15245981490501714</v>
      </c>
      <c r="D147" s="47">
        <f t="shared" si="315"/>
        <v>3.2967032967033072E-2</v>
      </c>
      <c r="E147" s="47">
        <f t="shared" si="315"/>
        <v>-1.2274959083469206E-3</v>
      </c>
      <c r="F147" s="47">
        <f t="shared" si="315"/>
        <v>0.25645227365833678</v>
      </c>
      <c r="G147" s="47">
        <f t="shared" si="315"/>
        <v>6.0971633518095869E-2</v>
      </c>
      <c r="H147" s="47">
        <f t="shared" si="315"/>
        <v>5.5316533497234088E-2</v>
      </c>
      <c r="I147" s="47">
        <f>+IFERROR(I146/H146-1,"nm")</f>
        <v>0.1770529994175889</v>
      </c>
      <c r="J147" s="47">
        <f t="shared" ref="J147:N147" si="316">+IFERROR(J146/I146-1,"nm")</f>
        <v>0</v>
      </c>
      <c r="K147" s="47">
        <f t="shared" si="316"/>
        <v>0</v>
      </c>
      <c r="L147" s="47">
        <f t="shared" si="316"/>
        <v>0</v>
      </c>
      <c r="M147" s="47">
        <f t="shared" si="316"/>
        <v>0</v>
      </c>
      <c r="N147" s="47">
        <f t="shared" si="316"/>
        <v>0</v>
      </c>
    </row>
    <row r="148" spans="1:57" x14ac:dyDescent="0.3">
      <c r="A148" s="46" t="s">
        <v>131</v>
      </c>
      <c r="B148" s="47">
        <f>+IFERROR(B146/B145,"nm")</f>
        <v>-17.85217391304348</v>
      </c>
      <c r="C148" s="47">
        <f t="shared" ref="C148:I148" si="317">+IFERROR(C146/C145,"nm")</f>
        <v>-32.410958904109592</v>
      </c>
      <c r="D148" s="47">
        <f t="shared" si="317"/>
        <v>-33.479452054794521</v>
      </c>
      <c r="E148" s="47">
        <f t="shared" si="317"/>
        <v>-27.738636363636363</v>
      </c>
      <c r="F148" s="47">
        <f t="shared" si="317"/>
        <v>-73.023809523809518</v>
      </c>
      <c r="G148" s="47">
        <f t="shared" si="317"/>
        <v>-108.46666666666667</v>
      </c>
      <c r="H148" s="47">
        <f t="shared" si="317"/>
        <v>-137.36000000000001</v>
      </c>
      <c r="I148" s="47">
        <f t="shared" si="317"/>
        <v>-39.627450980392155</v>
      </c>
      <c r="J148" s="47">
        <f t="shared" ref="J148:N148" si="318">+IFERROR(J146/J145,"nm")</f>
        <v>-39.627450980392155</v>
      </c>
      <c r="K148" s="47">
        <f t="shared" si="318"/>
        <v>-39.627450980392155</v>
      </c>
      <c r="L148" s="47">
        <f t="shared" si="318"/>
        <v>-39.627450980392155</v>
      </c>
      <c r="M148" s="47">
        <f t="shared" si="318"/>
        <v>-39.627450980392155</v>
      </c>
      <c r="N148" s="47">
        <f t="shared" si="318"/>
        <v>-39.627450980392155</v>
      </c>
    </row>
    <row r="149" spans="1:57" s="80" customFormat="1" x14ac:dyDescent="0.3">
      <c r="A149" s="70" t="s">
        <v>132</v>
      </c>
      <c r="B149" s="70">
        <v>210</v>
      </c>
      <c r="C149" s="70">
        <v>230</v>
      </c>
      <c r="D149" s="70">
        <v>233</v>
      </c>
      <c r="E149" s="70">
        <v>217</v>
      </c>
      <c r="F149" s="70">
        <v>195</v>
      </c>
      <c r="G149" s="70">
        <v>214</v>
      </c>
      <c r="H149" s="70">
        <v>222</v>
      </c>
      <c r="I149" s="70">
        <v>220</v>
      </c>
      <c r="J149" s="70">
        <v>220</v>
      </c>
      <c r="K149" s="70">
        <v>220</v>
      </c>
      <c r="L149" s="70">
        <v>220</v>
      </c>
      <c r="M149" s="70">
        <v>220</v>
      </c>
      <c r="N149" s="70">
        <v>220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x14ac:dyDescent="0.3">
      <c r="A150" s="46" t="s">
        <v>129</v>
      </c>
      <c r="B150" s="47" t="str">
        <f t="shared" ref="B150:H150" si="319">+IFERROR(B149/A149-1,"nm")</f>
        <v>nm</v>
      </c>
      <c r="C150" s="47">
        <f t="shared" si="319"/>
        <v>9.5238095238095344E-2</v>
      </c>
      <c r="D150" s="47">
        <f t="shared" si="319"/>
        <v>1.304347826086949E-2</v>
      </c>
      <c r="E150" s="47">
        <f t="shared" si="319"/>
        <v>-6.8669527896995763E-2</v>
      </c>
      <c r="F150" s="47">
        <f t="shared" si="319"/>
        <v>-0.10138248847926268</v>
      </c>
      <c r="G150" s="47">
        <f t="shared" si="319"/>
        <v>9.7435897435897534E-2</v>
      </c>
      <c r="H150" s="47">
        <f t="shared" si="319"/>
        <v>3.7383177570093462E-2</v>
      </c>
      <c r="I150" s="47">
        <f>+IFERROR(I149/H149-1,"nm")</f>
        <v>-9.009009009009028E-3</v>
      </c>
      <c r="J150" s="47">
        <f t="shared" ref="J150:N150" si="320">+IFERROR(J149/I149-1,"nm")</f>
        <v>0</v>
      </c>
      <c r="K150" s="47">
        <f t="shared" si="320"/>
        <v>0</v>
      </c>
      <c r="L150" s="47">
        <f t="shared" si="320"/>
        <v>0</v>
      </c>
      <c r="M150" s="47">
        <f t="shared" si="320"/>
        <v>0</v>
      </c>
      <c r="N150" s="47">
        <f t="shared" si="320"/>
        <v>0</v>
      </c>
    </row>
    <row r="151" spans="1:57" x14ac:dyDescent="0.3">
      <c r="A151" s="46" t="s">
        <v>133</v>
      </c>
      <c r="B151" s="47">
        <f>+IFERROR(B149/B145,"nm")</f>
        <v>1.826086956521739</v>
      </c>
      <c r="C151" s="47">
        <f t="shared" ref="C151:I151" si="321">+IFERROR(C149/C145,"nm")</f>
        <v>3.1506849315068495</v>
      </c>
      <c r="D151" s="47">
        <f t="shared" si="321"/>
        <v>3.1917808219178081</v>
      </c>
      <c r="E151" s="47">
        <f t="shared" si="321"/>
        <v>2.4659090909090908</v>
      </c>
      <c r="F151" s="47">
        <f t="shared" si="321"/>
        <v>4.6428571428571432</v>
      </c>
      <c r="G151" s="47">
        <f t="shared" si="321"/>
        <v>7.1333333333333337</v>
      </c>
      <c r="H151" s="47">
        <f t="shared" si="321"/>
        <v>8.8800000000000008</v>
      </c>
      <c r="I151" s="47">
        <f t="shared" si="321"/>
        <v>2.1568627450980391</v>
      </c>
      <c r="J151" s="47">
        <f>I151</f>
        <v>2.1568627450980391</v>
      </c>
      <c r="K151" s="47">
        <f t="shared" ref="K151:N152" si="322">J151</f>
        <v>2.1568627450980391</v>
      </c>
      <c r="L151" s="47">
        <f t="shared" si="322"/>
        <v>2.1568627450980391</v>
      </c>
      <c r="M151" s="47">
        <f t="shared" si="322"/>
        <v>2.1568627450980391</v>
      </c>
      <c r="N151" s="47">
        <f t="shared" si="322"/>
        <v>2.1568627450980391</v>
      </c>
    </row>
    <row r="152" spans="1:57" x14ac:dyDescent="0.3">
      <c r="A152" s="90" t="s">
        <v>142</v>
      </c>
      <c r="B152" s="47">
        <f>+IFERROR(B149/B159,"nm")</f>
        <v>0.43388429752066116</v>
      </c>
      <c r="C152" s="47">
        <f t="shared" ref="C152:I152" si="323">+IFERROR(C149/C159,"nm")</f>
        <v>0.45009784735812131</v>
      </c>
      <c r="D152" s="47">
        <f t="shared" si="323"/>
        <v>0.43714821763602252</v>
      </c>
      <c r="E152" s="47">
        <f t="shared" si="323"/>
        <v>0.36348408710217756</v>
      </c>
      <c r="F152" s="47">
        <f t="shared" si="323"/>
        <v>0.2932330827067669</v>
      </c>
      <c r="G152" s="47">
        <f t="shared" si="323"/>
        <v>0.25783132530120484</v>
      </c>
      <c r="H152" s="47">
        <f t="shared" si="323"/>
        <v>0.2846153846153846</v>
      </c>
      <c r="I152" s="47">
        <f t="shared" si="323"/>
        <v>0.27883396704689478</v>
      </c>
      <c r="J152" s="47">
        <f>I152</f>
        <v>0.27883396704689478</v>
      </c>
      <c r="K152" s="47">
        <f t="shared" si="322"/>
        <v>0.27883396704689478</v>
      </c>
      <c r="L152" s="47">
        <f t="shared" si="322"/>
        <v>0.27883396704689478</v>
      </c>
      <c r="M152" s="47">
        <f t="shared" si="322"/>
        <v>0.27883396704689478</v>
      </c>
      <c r="N152" s="47">
        <f t="shared" si="322"/>
        <v>0.27883396704689478</v>
      </c>
    </row>
    <row r="153" spans="1:57" s="80" customFormat="1" x14ac:dyDescent="0.3">
      <c r="A153" s="70" t="s">
        <v>134</v>
      </c>
      <c r="B153" s="70">
        <v>-2263</v>
      </c>
      <c r="C153" s="70">
        <v>-2596</v>
      </c>
      <c r="D153" s="70">
        <v>-2677</v>
      </c>
      <c r="E153" s="70">
        <v>-2658</v>
      </c>
      <c r="F153" s="70">
        <v>-3262</v>
      </c>
      <c r="G153" s="70">
        <v>-3468</v>
      </c>
      <c r="H153" s="70">
        <v>-3656</v>
      </c>
      <c r="I153" s="70">
        <v>-4262</v>
      </c>
      <c r="J153" s="70">
        <f>+J146-J149</f>
        <v>-4262</v>
      </c>
      <c r="K153" s="70">
        <f t="shared" ref="K153:N153" si="324">+K146-K149</f>
        <v>-4262</v>
      </c>
      <c r="L153" s="70">
        <f t="shared" si="324"/>
        <v>-4262</v>
      </c>
      <c r="M153" s="80">
        <f t="shared" si="324"/>
        <v>-4262</v>
      </c>
      <c r="N153" s="80">
        <f t="shared" si="324"/>
        <v>-4262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x14ac:dyDescent="0.3">
      <c r="A154" s="46" t="s">
        <v>129</v>
      </c>
      <c r="B154" s="47" t="str">
        <f t="shared" ref="B154:H154" si="325">+IFERROR(B153/A153-1,"nm")</f>
        <v>nm</v>
      </c>
      <c r="C154" s="47">
        <f t="shared" si="325"/>
        <v>0.1471498011489174</v>
      </c>
      <c r="D154" s="47">
        <f t="shared" si="325"/>
        <v>3.1201848998459125E-2</v>
      </c>
      <c r="E154" s="47">
        <f t="shared" si="325"/>
        <v>-7.097497198356395E-3</v>
      </c>
      <c r="F154" s="47">
        <f t="shared" si="325"/>
        <v>0.22723852520692245</v>
      </c>
      <c r="G154" s="47">
        <f t="shared" si="325"/>
        <v>6.3151440833844275E-2</v>
      </c>
      <c r="H154" s="47">
        <f t="shared" si="325"/>
        <v>5.4209919261822392E-2</v>
      </c>
      <c r="I154" s="47">
        <f>+IFERROR(I153/H153-1,"nm")</f>
        <v>0.16575492341356668</v>
      </c>
      <c r="J154" s="47">
        <f t="shared" ref="J154:N154" si="326">+IFERROR(J153/I153-1,"nm")</f>
        <v>0</v>
      </c>
      <c r="K154" s="47">
        <f t="shared" si="326"/>
        <v>0</v>
      </c>
      <c r="L154" s="47">
        <f t="shared" si="326"/>
        <v>0</v>
      </c>
      <c r="M154" s="47">
        <f t="shared" si="326"/>
        <v>0</v>
      </c>
      <c r="N154" s="47">
        <f t="shared" si="326"/>
        <v>0</v>
      </c>
    </row>
    <row r="155" spans="1:57" x14ac:dyDescent="0.3">
      <c r="A155" s="46" t="s">
        <v>131</v>
      </c>
      <c r="B155" s="47">
        <f>+IFERROR(B153/B145,"nm")</f>
        <v>-19.678260869565218</v>
      </c>
      <c r="C155" s="47">
        <f t="shared" ref="C155:I155" si="327">+IFERROR(C153/C145,"nm")</f>
        <v>-35.561643835616437</v>
      </c>
      <c r="D155" s="47">
        <f t="shared" si="327"/>
        <v>-36.671232876712331</v>
      </c>
      <c r="E155" s="47">
        <f t="shared" si="327"/>
        <v>-30.204545454545453</v>
      </c>
      <c r="F155" s="47">
        <f t="shared" si="327"/>
        <v>-77.666666666666671</v>
      </c>
      <c r="G155" s="47">
        <f t="shared" si="327"/>
        <v>-115.6</v>
      </c>
      <c r="H155" s="47">
        <f t="shared" si="327"/>
        <v>-146.24</v>
      </c>
      <c r="I155" s="47">
        <f t="shared" si="327"/>
        <v>-41.784313725490193</v>
      </c>
      <c r="J155" s="47">
        <f>I155</f>
        <v>-41.784313725490193</v>
      </c>
      <c r="K155" s="47">
        <f t="shared" ref="K155:N155" si="328">J155</f>
        <v>-41.784313725490193</v>
      </c>
      <c r="L155" s="47">
        <f t="shared" si="328"/>
        <v>-41.784313725490193</v>
      </c>
      <c r="M155" s="47">
        <f t="shared" si="328"/>
        <v>-41.784313725490193</v>
      </c>
      <c r="N155" s="47">
        <f t="shared" si="328"/>
        <v>-41.784313725490193</v>
      </c>
    </row>
    <row r="156" spans="1:57" s="80" customFormat="1" x14ac:dyDescent="0.3">
      <c r="A156" s="70" t="s">
        <v>135</v>
      </c>
      <c r="B156" s="70">
        <v>225</v>
      </c>
      <c r="C156" s="70">
        <v>258</v>
      </c>
      <c r="D156" s="70">
        <v>278</v>
      </c>
      <c r="E156" s="70">
        <v>286</v>
      </c>
      <c r="F156" s="70">
        <v>278</v>
      </c>
      <c r="G156" s="70">
        <v>438</v>
      </c>
      <c r="H156" s="70">
        <v>278</v>
      </c>
      <c r="I156" s="70">
        <v>222</v>
      </c>
      <c r="J156" s="70">
        <v>222</v>
      </c>
      <c r="K156" s="70">
        <v>222</v>
      </c>
      <c r="L156" s="70">
        <v>222</v>
      </c>
      <c r="M156" s="70">
        <v>222</v>
      </c>
      <c r="N156" s="70">
        <v>222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 x14ac:dyDescent="0.3">
      <c r="A157" s="46" t="s">
        <v>129</v>
      </c>
      <c r="B157" s="47" t="str">
        <f t="shared" ref="B157:H157" si="329">+IFERROR(B156/A156-1,"nm")</f>
        <v>nm</v>
      </c>
      <c r="C157" s="47">
        <f t="shared" si="329"/>
        <v>0.14666666666666672</v>
      </c>
      <c r="D157" s="47">
        <f t="shared" si="329"/>
        <v>7.7519379844961156E-2</v>
      </c>
      <c r="E157" s="47">
        <f t="shared" si="329"/>
        <v>2.877697841726623E-2</v>
      </c>
      <c r="F157" s="47">
        <f t="shared" si="329"/>
        <v>-2.7972027972028024E-2</v>
      </c>
      <c r="G157" s="47">
        <f t="shared" si="329"/>
        <v>0.57553956834532372</v>
      </c>
      <c r="H157" s="47">
        <f t="shared" si="329"/>
        <v>-0.36529680365296802</v>
      </c>
      <c r="I157" s="47">
        <f>+IFERROR(I156/H156-1,"nm")</f>
        <v>-0.20143884892086328</v>
      </c>
      <c r="J157" s="47">
        <f t="shared" ref="J157:N157" si="330">+IFERROR(J156/I156-1,"nm")</f>
        <v>0</v>
      </c>
      <c r="K157" s="47">
        <f t="shared" si="330"/>
        <v>0</v>
      </c>
      <c r="L157" s="47">
        <f t="shared" si="330"/>
        <v>0</v>
      </c>
      <c r="M157" s="47">
        <f t="shared" si="330"/>
        <v>0</v>
      </c>
      <c r="N157" s="47">
        <f t="shared" si="330"/>
        <v>0</v>
      </c>
    </row>
    <row r="158" spans="1:57" x14ac:dyDescent="0.3">
      <c r="A158" s="46" t="s">
        <v>133</v>
      </c>
      <c r="B158" s="47">
        <f>+IFERROR(B156/B145,"nm")</f>
        <v>1.9565217391304348</v>
      </c>
      <c r="C158" s="47">
        <f t="shared" ref="C158:I158" si="331">+IFERROR(C156/C145,"nm")</f>
        <v>3.5342465753424657</v>
      </c>
      <c r="D158" s="47">
        <f t="shared" si="331"/>
        <v>3.8082191780821919</v>
      </c>
      <c r="E158" s="47">
        <f t="shared" si="331"/>
        <v>3.25</v>
      </c>
      <c r="F158" s="47">
        <f t="shared" si="331"/>
        <v>6.6190476190476186</v>
      </c>
      <c r="G158" s="47">
        <f t="shared" si="331"/>
        <v>14.6</v>
      </c>
      <c r="H158" s="47">
        <f t="shared" si="331"/>
        <v>11.12</v>
      </c>
      <c r="I158" s="47">
        <f t="shared" si="331"/>
        <v>2.1764705882352939</v>
      </c>
      <c r="J158" s="47">
        <f>I158</f>
        <v>2.1764705882352939</v>
      </c>
      <c r="K158" s="47">
        <f t="shared" ref="K158:N158" si="332">J158</f>
        <v>2.1764705882352939</v>
      </c>
      <c r="L158" s="47">
        <f t="shared" si="332"/>
        <v>2.1764705882352939</v>
      </c>
      <c r="M158" s="47">
        <f t="shared" si="332"/>
        <v>2.1764705882352939</v>
      </c>
      <c r="N158" s="47">
        <f t="shared" si="332"/>
        <v>2.1764705882352939</v>
      </c>
    </row>
    <row r="159" spans="1:57" s="69" customFormat="1" x14ac:dyDescent="0.3">
      <c r="A159" s="70" t="s">
        <v>143</v>
      </c>
      <c r="B159" s="81">
        <v>484</v>
      </c>
      <c r="C159" s="81">
        <v>511</v>
      </c>
      <c r="D159" s="81">
        <v>533</v>
      </c>
      <c r="E159" s="81">
        <v>597</v>
      </c>
      <c r="F159" s="81">
        <v>665</v>
      </c>
      <c r="G159" s="81">
        <v>830</v>
      </c>
      <c r="H159" s="81">
        <v>780</v>
      </c>
      <c r="I159" s="81">
        <v>789</v>
      </c>
      <c r="J159" s="81">
        <v>789</v>
      </c>
      <c r="K159" s="81">
        <v>789</v>
      </c>
      <c r="L159" s="81">
        <v>789</v>
      </c>
      <c r="M159" s="81">
        <v>789</v>
      </c>
      <c r="N159" s="81">
        <v>789</v>
      </c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</row>
    <row r="160" spans="1:57" x14ac:dyDescent="0.3">
      <c r="A160" s="90" t="s">
        <v>129</v>
      </c>
      <c r="B160" s="47" t="str">
        <f>+IFERROR(B159/A159-1,"nm")</f>
        <v>nm</v>
      </c>
      <c r="C160" s="47">
        <f t="shared" ref="C160:I160" si="333">+IFERROR(C159/B159-1,"nm")</f>
        <v>5.5785123966942241E-2</v>
      </c>
      <c r="D160" s="47">
        <f t="shared" si="333"/>
        <v>4.3052837573385627E-2</v>
      </c>
      <c r="E160" s="47">
        <f t="shared" si="333"/>
        <v>0.12007504690431525</v>
      </c>
      <c r="F160" s="47">
        <f t="shared" si="333"/>
        <v>0.11390284757118918</v>
      </c>
      <c r="G160" s="47">
        <f t="shared" si="333"/>
        <v>0.24812030075187974</v>
      </c>
      <c r="H160" s="47">
        <f t="shared" si="333"/>
        <v>-6.0240963855421659E-2</v>
      </c>
      <c r="I160" s="47">
        <f t="shared" si="333"/>
        <v>1.1538461538461497E-2</v>
      </c>
      <c r="J160" s="47">
        <f t="shared" ref="J160" si="334">+IFERROR(J159/I159-1,"nm")</f>
        <v>0</v>
      </c>
      <c r="K160" s="47">
        <f t="shared" ref="K160" si="335">+IFERROR(K159/J159-1,"nm")</f>
        <v>0</v>
      </c>
      <c r="L160" s="47">
        <f t="shared" ref="L160" si="336">+IFERROR(L159/K159-1,"nm")</f>
        <v>0</v>
      </c>
      <c r="M160" s="47">
        <f t="shared" ref="M160" si="337">+IFERROR(M159/L159-1,"nm")</f>
        <v>0</v>
      </c>
      <c r="N160" s="47">
        <f t="shared" ref="N160" si="338">+IFERROR(N159/M159-1,"nm")</f>
        <v>0</v>
      </c>
    </row>
    <row r="161" spans="1:57" x14ac:dyDescent="0.3">
      <c r="A161" s="90" t="s">
        <v>133</v>
      </c>
      <c r="B161" s="47">
        <f>+IFERROR(B159/B145,"nm")</f>
        <v>4.2086956521739127</v>
      </c>
      <c r="C161" s="47">
        <f t="shared" ref="C161:I161" si="339">+IFERROR(C159/C145,"nm")</f>
        <v>7</v>
      </c>
      <c r="D161" s="47">
        <f t="shared" si="339"/>
        <v>7.3013698630136989</v>
      </c>
      <c r="E161" s="47">
        <f t="shared" si="339"/>
        <v>6.7840909090909092</v>
      </c>
      <c r="F161" s="47">
        <f t="shared" si="339"/>
        <v>15.833333333333334</v>
      </c>
      <c r="G161" s="47">
        <f t="shared" si="339"/>
        <v>27.666666666666668</v>
      </c>
      <c r="H161" s="47">
        <f t="shared" si="339"/>
        <v>31.2</v>
      </c>
      <c r="I161" s="47">
        <f t="shared" si="339"/>
        <v>7.7352941176470589</v>
      </c>
      <c r="J161" s="47">
        <f>I161</f>
        <v>7.7352941176470589</v>
      </c>
      <c r="K161" s="47">
        <f t="shared" ref="K161:N161" si="340">J161</f>
        <v>7.7352941176470589</v>
      </c>
      <c r="L161" s="47">
        <f t="shared" si="340"/>
        <v>7.7352941176470589</v>
      </c>
      <c r="M161" s="47">
        <f t="shared" si="340"/>
        <v>7.7352941176470589</v>
      </c>
      <c r="N161" s="47">
        <f t="shared" si="340"/>
        <v>7.7352941176470589</v>
      </c>
    </row>
    <row r="162" spans="1:57" x14ac:dyDescent="0.3">
      <c r="A162" s="43" t="s">
        <v>104</v>
      </c>
      <c r="B162" s="57"/>
      <c r="C162" s="57"/>
      <c r="D162" s="57"/>
      <c r="E162" s="57"/>
      <c r="F162" s="57"/>
      <c r="G162" s="57"/>
      <c r="H162" s="57"/>
      <c r="I162" s="57"/>
      <c r="J162" s="66"/>
      <c r="K162" s="66"/>
      <c r="L162" s="66"/>
      <c r="M162" s="65"/>
      <c r="N162" s="65"/>
    </row>
    <row r="163" spans="1:57" x14ac:dyDescent="0.3">
      <c r="A163" s="46" t="s">
        <v>136</v>
      </c>
      <c r="B163" s="1">
        <v>1982</v>
      </c>
      <c r="C163" s="1">
        <v>1955</v>
      </c>
      <c r="D163" s="1">
        <v>2042</v>
      </c>
      <c r="E163" s="1">
        <v>1886</v>
      </c>
      <c r="F163" s="1">
        <v>1906</v>
      </c>
      <c r="G163" s="1">
        <v>1846</v>
      </c>
      <c r="H163" s="1">
        <v>2205</v>
      </c>
      <c r="I163" s="1">
        <v>2346</v>
      </c>
      <c r="J163" s="1">
        <v>2346</v>
      </c>
      <c r="K163" s="1">
        <v>2346</v>
      </c>
      <c r="L163" s="1">
        <v>2346</v>
      </c>
      <c r="M163" s="1">
        <v>2346</v>
      </c>
      <c r="N163" s="1">
        <v>2346</v>
      </c>
    </row>
    <row r="164" spans="1:57" x14ac:dyDescent="0.3">
      <c r="A164" s="46" t="s">
        <v>129</v>
      </c>
      <c r="B164" s="53" t="str">
        <f t="shared" ref="B164:I166" si="341">+IFERROR(B163/A163-1,"nm")</f>
        <v>nm</v>
      </c>
      <c r="C164" s="53">
        <f t="shared" si="341"/>
        <v>-1.3622603430877955E-2</v>
      </c>
      <c r="D164" s="53">
        <f t="shared" si="341"/>
        <v>4.4501278772378416E-2</v>
      </c>
      <c r="E164" s="53">
        <f t="shared" si="341"/>
        <v>-7.6395690499510338E-2</v>
      </c>
      <c r="F164" s="53">
        <f t="shared" si="341"/>
        <v>1.0604453870625585E-2</v>
      </c>
      <c r="G164" s="53">
        <f t="shared" si="341"/>
        <v>-3.147953830010497E-2</v>
      </c>
      <c r="H164" s="53">
        <f t="shared" si="341"/>
        <v>0.19447453954496208</v>
      </c>
      <c r="I164" s="53">
        <f t="shared" si="341"/>
        <v>6.3945578231292544E-2</v>
      </c>
      <c r="J164" s="53">
        <f t="shared" ref="J164" si="342">+IFERROR(J163/I163-1,"nm")</f>
        <v>0</v>
      </c>
      <c r="K164" s="53">
        <f t="shared" ref="K164" si="343">+IFERROR(K163/J163-1,"nm")</f>
        <v>0</v>
      </c>
      <c r="L164" s="53">
        <f t="shared" ref="L164" si="344">+IFERROR(L163/K163-1,"nm")</f>
        <v>0</v>
      </c>
      <c r="M164" s="58">
        <f t="shared" ref="M164" si="345">+IFERROR(M163/L163-1,"nm")</f>
        <v>0</v>
      </c>
      <c r="N164" s="58">
        <f t="shared" ref="N164" si="346">+IFERROR(N163/M163-1,"nm")</f>
        <v>0</v>
      </c>
    </row>
    <row r="165" spans="1:57" s="69" customFormat="1" x14ac:dyDescent="0.3">
      <c r="A165" s="82" t="s">
        <v>113</v>
      </c>
      <c r="B165" s="80">
        <v>18318</v>
      </c>
      <c r="C165" s="80">
        <v>19871</v>
      </c>
      <c r="D165" s="80">
        <v>21081</v>
      </c>
      <c r="E165" s="80">
        <v>22268</v>
      </c>
      <c r="F165" s="80">
        <v>1658</v>
      </c>
      <c r="G165" s="80">
        <v>1642</v>
      </c>
      <c r="H165" s="80">
        <v>1986</v>
      </c>
      <c r="I165" s="80">
        <v>2094</v>
      </c>
      <c r="J165" s="80">
        <f>+I165*(1+J166)</f>
        <v>2094</v>
      </c>
      <c r="K165" s="80">
        <f t="shared" ref="K165" si="347">+J165*(1+K166)</f>
        <v>2094</v>
      </c>
      <c r="L165" s="80">
        <f t="shared" ref="L165" si="348">+K165*(1+L166)</f>
        <v>2094</v>
      </c>
      <c r="M165" s="80">
        <f t="shared" ref="M165" si="349">+L165*(1+M166)</f>
        <v>2094</v>
      </c>
      <c r="N165" s="80">
        <f t="shared" ref="N165" si="350">+M165*(1+N166)</f>
        <v>2094</v>
      </c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</row>
    <row r="166" spans="1:57" x14ac:dyDescent="0.3">
      <c r="A166" s="44" t="s">
        <v>129</v>
      </c>
      <c r="B166" s="53" t="str">
        <f t="shared" ref="B166:H166" si="351">+IFERROR(B165/A165-1,"nm")</f>
        <v>nm</v>
      </c>
      <c r="C166" s="53">
        <f t="shared" si="351"/>
        <v>8.4779997816355479E-2</v>
      </c>
      <c r="D166" s="53">
        <f t="shared" si="351"/>
        <v>6.0892758290976845E-2</v>
      </c>
      <c r="E166" s="53">
        <f t="shared" si="351"/>
        <v>5.6306626820359584E-2</v>
      </c>
      <c r="F166" s="53">
        <f t="shared" si="351"/>
        <v>-0.92554338063589003</v>
      </c>
      <c r="G166" s="53">
        <f t="shared" si="351"/>
        <v>-9.6501809408926498E-3</v>
      </c>
      <c r="H166" s="53">
        <f t="shared" si="351"/>
        <v>0.2095006090133984</v>
      </c>
      <c r="I166" s="53">
        <f t="shared" si="341"/>
        <v>5.4380664652567967E-2</v>
      </c>
      <c r="J166" s="53">
        <f>+J167+J168</f>
        <v>0</v>
      </c>
      <c r="K166" s="53">
        <f t="shared" ref="K166:N166" si="352">+K167+K168</f>
        <v>0</v>
      </c>
      <c r="L166" s="53">
        <f t="shared" si="352"/>
        <v>0</v>
      </c>
      <c r="M166" s="58">
        <f t="shared" si="352"/>
        <v>0</v>
      </c>
      <c r="N166" s="58">
        <f t="shared" si="352"/>
        <v>0</v>
      </c>
    </row>
    <row r="167" spans="1:57" x14ac:dyDescent="0.3">
      <c r="A167" s="44" t="s">
        <v>137</v>
      </c>
      <c r="B167">
        <v>0</v>
      </c>
      <c r="C167">
        <v>0</v>
      </c>
      <c r="D167">
        <v>0</v>
      </c>
      <c r="E167">
        <v>0</v>
      </c>
      <c r="F167" s="58">
        <v>0.06</v>
      </c>
      <c r="G167" s="58">
        <v>0.01</v>
      </c>
      <c r="H167" s="58">
        <v>0.17</v>
      </c>
      <c r="I167" s="58">
        <v>0.06</v>
      </c>
      <c r="J167" s="58">
        <v>0</v>
      </c>
      <c r="K167" s="58">
        <f t="shared" ref="K167:K168" si="353">+J167</f>
        <v>0</v>
      </c>
      <c r="L167" s="58">
        <f t="shared" ref="L167:L168" si="354">+K167</f>
        <v>0</v>
      </c>
      <c r="M167" s="58">
        <f t="shared" ref="M167:M168" si="355">+L167</f>
        <v>0</v>
      </c>
      <c r="N167" s="58">
        <f t="shared" ref="N167:N168" si="356">+M167</f>
        <v>0</v>
      </c>
    </row>
    <row r="168" spans="1:57" x14ac:dyDescent="0.3">
      <c r="A168" s="44" t="s">
        <v>138</v>
      </c>
      <c r="B168" s="47" t="str">
        <f t="shared" ref="B168:H168" si="357">+IFERROR(B166-B167,"nm")</f>
        <v>nm</v>
      </c>
      <c r="C168" s="47">
        <f t="shared" si="357"/>
        <v>8.4779997816355479E-2</v>
      </c>
      <c r="D168" s="47">
        <f t="shared" si="357"/>
        <v>6.0892758290976845E-2</v>
      </c>
      <c r="E168" s="47">
        <f t="shared" si="357"/>
        <v>5.6306626820359584E-2</v>
      </c>
      <c r="F168" s="47">
        <f t="shared" si="357"/>
        <v>-0.98554338063588998</v>
      </c>
      <c r="G168" s="47">
        <f t="shared" si="357"/>
        <v>-1.9650180940892652E-2</v>
      </c>
      <c r="H168" s="47">
        <f t="shared" si="357"/>
        <v>3.9500609013398386E-2</v>
      </c>
      <c r="I168" s="47">
        <f>+IFERROR(I166-I167,"nm")</f>
        <v>-5.6193353474320307E-3</v>
      </c>
      <c r="J168" s="47">
        <v>0</v>
      </c>
      <c r="K168" s="47">
        <f t="shared" si="353"/>
        <v>0</v>
      </c>
      <c r="L168" s="47">
        <f t="shared" si="354"/>
        <v>0</v>
      </c>
      <c r="M168" s="58">
        <f t="shared" si="355"/>
        <v>0</v>
      </c>
      <c r="N168" s="58">
        <f t="shared" si="356"/>
        <v>0</v>
      </c>
    </row>
    <row r="169" spans="1:57" s="69" customFormat="1" x14ac:dyDescent="0.3">
      <c r="A169" s="82" t="s">
        <v>114</v>
      </c>
      <c r="B169" s="80">
        <v>8637</v>
      </c>
      <c r="C169" s="80">
        <v>9067</v>
      </c>
      <c r="D169" s="80">
        <v>9654</v>
      </c>
      <c r="E169" s="80">
        <v>10733</v>
      </c>
      <c r="F169" s="80">
        <v>118</v>
      </c>
      <c r="G169" s="80">
        <v>89</v>
      </c>
      <c r="H169" s="80">
        <v>104</v>
      </c>
      <c r="I169" s="80">
        <v>103</v>
      </c>
      <c r="J169" s="80">
        <f>+I169*(1+J170)</f>
        <v>103</v>
      </c>
      <c r="K169" s="80">
        <f t="shared" ref="K169" si="358">+J169*(1+K170)</f>
        <v>103</v>
      </c>
      <c r="L169" s="80">
        <f t="shared" ref="L169" si="359">+K169*(1+L170)</f>
        <v>103</v>
      </c>
      <c r="M169" s="80">
        <f t="shared" ref="M169" si="360">+L169*(1+M170)</f>
        <v>103</v>
      </c>
      <c r="N169" s="80">
        <f t="shared" ref="N169" si="361">+M169*(1+N170)</f>
        <v>103</v>
      </c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</row>
    <row r="170" spans="1:57" x14ac:dyDescent="0.3">
      <c r="A170" s="44" t="s">
        <v>129</v>
      </c>
      <c r="B170" s="53" t="str">
        <f t="shared" ref="B170:I170" si="362">+IFERROR(B169/A169-1,"nm")</f>
        <v>nm</v>
      </c>
      <c r="C170" s="53">
        <f t="shared" si="362"/>
        <v>4.9785805256454818E-2</v>
      </c>
      <c r="D170" s="53">
        <f t="shared" si="362"/>
        <v>6.4740266901952115E-2</v>
      </c>
      <c r="E170" s="53">
        <f t="shared" si="362"/>
        <v>0.1117671431530971</v>
      </c>
      <c r="F170" s="53">
        <f t="shared" si="362"/>
        <v>-0.9890058697475077</v>
      </c>
      <c r="G170" s="53">
        <f t="shared" si="362"/>
        <v>-0.24576271186440679</v>
      </c>
      <c r="H170" s="53">
        <f t="shared" si="362"/>
        <v>0.1685393258426966</v>
      </c>
      <c r="I170" s="53">
        <f t="shared" si="362"/>
        <v>-9.6153846153845812E-3</v>
      </c>
      <c r="J170" s="53">
        <f>+J171+J172</f>
        <v>0</v>
      </c>
      <c r="K170" s="53">
        <f t="shared" ref="K170:N170" si="363">+K171+K172</f>
        <v>0</v>
      </c>
      <c r="L170" s="53">
        <f t="shared" si="363"/>
        <v>0</v>
      </c>
      <c r="M170" s="58">
        <f t="shared" si="363"/>
        <v>0</v>
      </c>
      <c r="N170" s="58">
        <f t="shared" si="363"/>
        <v>0</v>
      </c>
    </row>
    <row r="171" spans="1:57" x14ac:dyDescent="0.3">
      <c r="A171" s="44" t="s">
        <v>137</v>
      </c>
      <c r="B171" s="58">
        <v>0</v>
      </c>
      <c r="C171" s="58">
        <v>0</v>
      </c>
      <c r="D171" s="58">
        <v>0</v>
      </c>
      <c r="E171" s="58">
        <v>0</v>
      </c>
      <c r="F171" s="58">
        <v>-0.03</v>
      </c>
      <c r="G171" s="58">
        <v>-0.22</v>
      </c>
      <c r="H171" s="58">
        <v>0.13</v>
      </c>
      <c r="I171" s="58">
        <v>-0.03</v>
      </c>
      <c r="J171" s="58">
        <v>0</v>
      </c>
      <c r="K171" s="58">
        <f t="shared" ref="K171:K172" si="364">+J171</f>
        <v>0</v>
      </c>
      <c r="L171" s="58">
        <f t="shared" ref="L171:L172" si="365">+K171</f>
        <v>0</v>
      </c>
      <c r="M171" s="58">
        <f t="shared" ref="M171:M172" si="366">+L171</f>
        <v>0</v>
      </c>
      <c r="N171" s="58">
        <f t="shared" ref="N171:N172" si="367">+M171</f>
        <v>0</v>
      </c>
      <c r="R171" s="58"/>
    </row>
    <row r="172" spans="1:57" x14ac:dyDescent="0.3">
      <c r="A172" s="44" t="s">
        <v>138</v>
      </c>
      <c r="B172" s="47" t="str">
        <f t="shared" ref="B172:H172" si="368">+IFERROR(B170-B171,"nm")</f>
        <v>nm</v>
      </c>
      <c r="C172" s="47">
        <f t="shared" si="368"/>
        <v>4.9785805256454818E-2</v>
      </c>
      <c r="D172" s="47">
        <f t="shared" si="368"/>
        <v>6.4740266901952115E-2</v>
      </c>
      <c r="E172" s="47">
        <f t="shared" si="368"/>
        <v>0.1117671431530971</v>
      </c>
      <c r="F172" s="47">
        <f t="shared" si="368"/>
        <v>-0.95900586974750768</v>
      </c>
      <c r="G172" s="47">
        <f t="shared" si="368"/>
        <v>-2.576271186440679E-2</v>
      </c>
      <c r="H172" s="47">
        <f t="shared" si="368"/>
        <v>3.8539325842696592E-2</v>
      </c>
      <c r="I172" s="47">
        <f>+IFERROR(I170-I171,"nm")</f>
        <v>2.0384615384615418E-2</v>
      </c>
      <c r="J172" s="47">
        <v>0</v>
      </c>
      <c r="K172" s="47">
        <f t="shared" si="364"/>
        <v>0</v>
      </c>
      <c r="L172" s="47">
        <f t="shared" si="365"/>
        <v>0</v>
      </c>
      <c r="M172" s="58">
        <f t="shared" si="366"/>
        <v>0</v>
      </c>
      <c r="N172" s="58">
        <f t="shared" si="367"/>
        <v>0</v>
      </c>
    </row>
    <row r="173" spans="1:57" s="69" customFormat="1" x14ac:dyDescent="0.3">
      <c r="A173" s="82" t="s">
        <v>115</v>
      </c>
      <c r="B173" s="80">
        <v>1631</v>
      </c>
      <c r="C173" s="80">
        <v>1496</v>
      </c>
      <c r="D173" s="80">
        <v>1425</v>
      </c>
      <c r="E173" s="80">
        <v>1396</v>
      </c>
      <c r="F173" s="80">
        <v>24</v>
      </c>
      <c r="G173" s="80">
        <v>25</v>
      </c>
      <c r="H173" s="80">
        <v>29</v>
      </c>
      <c r="I173" s="80">
        <v>26</v>
      </c>
      <c r="J173" s="80">
        <f>+I173*(1+J174)</f>
        <v>26</v>
      </c>
      <c r="K173" s="80">
        <f t="shared" ref="K173" si="369">+J173*(1+K174)</f>
        <v>26</v>
      </c>
      <c r="L173" s="80">
        <f t="shared" ref="L173" si="370">+K173*(1+L174)</f>
        <v>26</v>
      </c>
      <c r="M173" s="80">
        <f t="shared" ref="M173" si="371">+L173*(1+M174)</f>
        <v>26</v>
      </c>
      <c r="N173" s="80">
        <f t="shared" ref="N173" si="372">+M173*(1+N174)</f>
        <v>26</v>
      </c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</row>
    <row r="174" spans="1:57" x14ac:dyDescent="0.3">
      <c r="A174" s="44" t="s">
        <v>129</v>
      </c>
      <c r="B174" s="53" t="str">
        <f t="shared" ref="B174:I174" si="373">+IFERROR(B173/A173-1,"nm")</f>
        <v>nm</v>
      </c>
      <c r="C174" s="53">
        <f t="shared" si="373"/>
        <v>-8.2771305947271667E-2</v>
      </c>
      <c r="D174" s="53">
        <f t="shared" si="373"/>
        <v>-4.7459893048128365E-2</v>
      </c>
      <c r="E174" s="53">
        <f t="shared" si="373"/>
        <v>-2.0350877192982453E-2</v>
      </c>
      <c r="F174" s="53">
        <f t="shared" si="373"/>
        <v>-0.98280802292263614</v>
      </c>
      <c r="G174" s="53">
        <f t="shared" si="373"/>
        <v>4.1666666666666741E-2</v>
      </c>
      <c r="H174" s="53">
        <f t="shared" si="373"/>
        <v>0.15999999999999992</v>
      </c>
      <c r="I174" s="53">
        <f t="shared" si="373"/>
        <v>-0.10344827586206895</v>
      </c>
      <c r="J174" s="53">
        <f>+J175+J176</f>
        <v>0</v>
      </c>
      <c r="K174" s="53">
        <f t="shared" ref="K174:N174" si="374">+K175+K176</f>
        <v>0</v>
      </c>
      <c r="L174" s="53">
        <f t="shared" si="374"/>
        <v>0</v>
      </c>
      <c r="M174" s="58">
        <f t="shared" si="374"/>
        <v>0</v>
      </c>
      <c r="N174" s="58">
        <f t="shared" si="374"/>
        <v>0</v>
      </c>
    </row>
    <row r="175" spans="1:57" x14ac:dyDescent="0.3">
      <c r="A175" s="44" t="s">
        <v>137</v>
      </c>
      <c r="B175" s="58">
        <v>0</v>
      </c>
      <c r="C175" s="58">
        <v>0</v>
      </c>
      <c r="D175" s="58">
        <v>0</v>
      </c>
      <c r="E175" s="58">
        <v>0</v>
      </c>
      <c r="F175" s="58">
        <v>-0.16</v>
      </c>
      <c r="G175" s="58">
        <v>0.08</v>
      </c>
      <c r="H175" s="58">
        <v>0.14000000000000001</v>
      </c>
      <c r="I175" s="58">
        <v>-0.16</v>
      </c>
      <c r="J175" s="58">
        <v>0</v>
      </c>
      <c r="K175" s="58">
        <f t="shared" ref="K175:K176" si="375">+J175</f>
        <v>0</v>
      </c>
      <c r="L175" s="58">
        <f t="shared" ref="L175:L176" si="376">+K175</f>
        <v>0</v>
      </c>
      <c r="M175" s="58">
        <f t="shared" ref="M175:M176" si="377">+L175</f>
        <v>0</v>
      </c>
      <c r="N175" s="58">
        <f t="shared" ref="N175:N176" si="378">+M175</f>
        <v>0</v>
      </c>
    </row>
    <row r="176" spans="1:57" x14ac:dyDescent="0.3">
      <c r="A176" s="44" t="s">
        <v>138</v>
      </c>
      <c r="B176" s="47" t="str">
        <f t="shared" ref="B176:H176" si="379">+IFERROR(B174-B175,"nm")</f>
        <v>nm</v>
      </c>
      <c r="C176" s="47">
        <f t="shared" si="379"/>
        <v>-8.2771305947271667E-2</v>
      </c>
      <c r="D176" s="47">
        <f t="shared" si="379"/>
        <v>-4.7459893048128365E-2</v>
      </c>
      <c r="E176" s="47">
        <f t="shared" si="379"/>
        <v>-2.0350877192982453E-2</v>
      </c>
      <c r="F176" s="47">
        <f t="shared" si="379"/>
        <v>-0.82280802292263611</v>
      </c>
      <c r="G176" s="47">
        <f t="shared" si="379"/>
        <v>-3.8333333333333261E-2</v>
      </c>
      <c r="H176" s="47">
        <f t="shared" si="379"/>
        <v>1.9999999999999907E-2</v>
      </c>
      <c r="I176" s="47">
        <f>+IFERROR(I174-I175,"nm")</f>
        <v>5.6551724137931053E-2</v>
      </c>
      <c r="J176" s="47">
        <v>0</v>
      </c>
      <c r="K176" s="47">
        <f t="shared" si="375"/>
        <v>0</v>
      </c>
      <c r="L176" s="47">
        <f t="shared" si="376"/>
        <v>0</v>
      </c>
      <c r="M176" s="58">
        <f t="shared" si="377"/>
        <v>0</v>
      </c>
      <c r="N176" s="58">
        <f t="shared" si="378"/>
        <v>0</v>
      </c>
    </row>
    <row r="177" spans="1:57" s="69" customFormat="1" x14ac:dyDescent="0.3">
      <c r="A177" s="84" t="s">
        <v>121</v>
      </c>
      <c r="B177" s="80">
        <v>115</v>
      </c>
      <c r="C177" s="80">
        <v>73</v>
      </c>
      <c r="D177" s="80">
        <v>73</v>
      </c>
      <c r="E177" s="80">
        <v>88</v>
      </c>
      <c r="F177" s="80">
        <v>106</v>
      </c>
      <c r="G177" s="80">
        <v>90</v>
      </c>
      <c r="H177" s="80">
        <v>86</v>
      </c>
      <c r="I177" s="80">
        <v>123</v>
      </c>
      <c r="J177" s="80">
        <v>123</v>
      </c>
      <c r="K177" s="80">
        <v>123</v>
      </c>
      <c r="L177" s="80">
        <v>123</v>
      </c>
      <c r="M177" s="80">
        <v>123</v>
      </c>
      <c r="N177" s="80">
        <v>123</v>
      </c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</row>
    <row r="178" spans="1:57" x14ac:dyDescent="0.3">
      <c r="A178" s="44" t="s">
        <v>129</v>
      </c>
      <c r="B178" s="53" t="str">
        <f t="shared" ref="B178:I178" si="380">+IFERROR(B177/A177-1,"nm")</f>
        <v>nm</v>
      </c>
      <c r="C178" s="53">
        <f t="shared" si="380"/>
        <v>-0.36521739130434783</v>
      </c>
      <c r="D178" s="53">
        <f t="shared" si="380"/>
        <v>0</v>
      </c>
      <c r="E178" s="53">
        <f t="shared" si="380"/>
        <v>0.20547945205479445</v>
      </c>
      <c r="F178" s="53">
        <f t="shared" si="380"/>
        <v>0.20454545454545459</v>
      </c>
      <c r="G178" s="53">
        <f t="shared" si="380"/>
        <v>-0.15094339622641506</v>
      </c>
      <c r="H178" s="53">
        <f t="shared" si="380"/>
        <v>-4.4444444444444398E-2</v>
      </c>
      <c r="I178" s="53">
        <f t="shared" si="380"/>
        <v>0.43023255813953498</v>
      </c>
      <c r="J178" s="53">
        <f ca="1">+J179+J180</f>
        <v>0</v>
      </c>
      <c r="K178" s="53">
        <f t="shared" ref="K178:N178" ca="1" si="381">+K179+K180</f>
        <v>0</v>
      </c>
      <c r="L178" s="53">
        <f t="shared" ca="1" si="381"/>
        <v>0</v>
      </c>
      <c r="M178" s="53">
        <f t="shared" ca="1" si="381"/>
        <v>0</v>
      </c>
      <c r="N178" s="53">
        <f t="shared" ca="1" si="381"/>
        <v>0</v>
      </c>
      <c r="O178" s="89"/>
    </row>
    <row r="179" spans="1:57" x14ac:dyDescent="0.3">
      <c r="A179" s="44" t="s">
        <v>137</v>
      </c>
      <c r="B179" s="58">
        <v>0</v>
      </c>
      <c r="C179" s="58">
        <v>0</v>
      </c>
      <c r="D179" s="58">
        <v>0</v>
      </c>
      <c r="E179" s="58">
        <v>0</v>
      </c>
      <c r="F179" s="58">
        <v>0.42</v>
      </c>
      <c r="G179" s="58">
        <v>-0.14000000000000001</v>
      </c>
      <c r="H179" s="58">
        <v>-0.01</v>
      </c>
      <c r="I179" s="58">
        <v>0.42</v>
      </c>
      <c r="J179" s="58">
        <v>0</v>
      </c>
      <c r="K179" s="58">
        <v>0</v>
      </c>
      <c r="L179" s="58">
        <v>0</v>
      </c>
      <c r="M179" s="58">
        <v>0</v>
      </c>
      <c r="N179" s="58">
        <v>0</v>
      </c>
    </row>
    <row r="180" spans="1:57" x14ac:dyDescent="0.3">
      <c r="A180" s="44" t="s">
        <v>138</v>
      </c>
      <c r="B180" s="47" t="str">
        <f t="shared" ref="B180:H180" si="382">+IFERROR(B178-B179,"nm")</f>
        <v>nm</v>
      </c>
      <c r="C180" s="47">
        <f t="shared" si="382"/>
        <v>-0.36521739130434783</v>
      </c>
      <c r="D180" s="47">
        <f t="shared" si="382"/>
        <v>0</v>
      </c>
      <c r="E180" s="47">
        <f t="shared" si="382"/>
        <v>0.20547945205479445</v>
      </c>
      <c r="F180" s="47">
        <f t="shared" si="382"/>
        <v>-0.2154545454545454</v>
      </c>
      <c r="G180" s="47">
        <f t="shared" si="382"/>
        <v>-1.0943396226415048E-2</v>
      </c>
      <c r="H180" s="47">
        <f t="shared" si="382"/>
        <v>-3.4444444444444396E-2</v>
      </c>
      <c r="I180" s="47">
        <f>+IFERROR(I178-I179,"nm")</f>
        <v>1.0232558139534997E-2</v>
      </c>
      <c r="J180" s="47">
        <f t="shared" ref="J180:N180" ca="1" si="383">+IFERROR(J178-J179,"nm")</f>
        <v>0</v>
      </c>
      <c r="K180" s="47">
        <f t="shared" ca="1" si="383"/>
        <v>0</v>
      </c>
      <c r="L180" s="47">
        <f t="shared" ca="1" si="383"/>
        <v>0</v>
      </c>
      <c r="M180" s="47">
        <f t="shared" ca="1" si="383"/>
        <v>0</v>
      </c>
      <c r="N180" s="47">
        <f t="shared" ca="1" si="383"/>
        <v>0</v>
      </c>
    </row>
    <row r="181" spans="1:57" s="69" customFormat="1" x14ac:dyDescent="0.3">
      <c r="A181" s="70" t="s">
        <v>130</v>
      </c>
      <c r="B181" s="70">
        <f t="shared" ref="B181:I181" si="384">B184+B188</f>
        <v>535</v>
      </c>
      <c r="C181" s="70">
        <f t="shared" si="384"/>
        <v>514</v>
      </c>
      <c r="D181" s="70">
        <f t="shared" si="384"/>
        <v>505</v>
      </c>
      <c r="E181" s="70">
        <f t="shared" si="384"/>
        <v>343</v>
      </c>
      <c r="F181" s="70">
        <f t="shared" si="384"/>
        <v>334</v>
      </c>
      <c r="G181" s="70">
        <f t="shared" si="384"/>
        <v>322</v>
      </c>
      <c r="H181" s="70">
        <f t="shared" si="384"/>
        <v>569</v>
      </c>
      <c r="I181" s="70">
        <f t="shared" si="384"/>
        <v>691</v>
      </c>
      <c r="J181" s="70">
        <v>691</v>
      </c>
      <c r="K181" s="70">
        <v>691</v>
      </c>
      <c r="L181" s="70">
        <v>691</v>
      </c>
      <c r="M181" s="70">
        <v>691</v>
      </c>
      <c r="N181" s="70">
        <v>691</v>
      </c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</row>
    <row r="182" spans="1:57" x14ac:dyDescent="0.3">
      <c r="A182" s="46" t="s">
        <v>129</v>
      </c>
      <c r="B182" s="47" t="str">
        <f t="shared" ref="B182:H182" si="385">+IFERROR(B181/A181-1,"nm")</f>
        <v>nm</v>
      </c>
      <c r="C182" s="47">
        <f t="shared" si="385"/>
        <v>-3.9252336448598157E-2</v>
      </c>
      <c r="D182" s="47">
        <f t="shared" si="385"/>
        <v>-1.7509727626459193E-2</v>
      </c>
      <c r="E182" s="47">
        <f t="shared" si="385"/>
        <v>-0.32079207920792074</v>
      </c>
      <c r="F182" s="47">
        <f t="shared" si="385"/>
        <v>-2.6239067055393583E-2</v>
      </c>
      <c r="G182" s="47">
        <f t="shared" si="385"/>
        <v>-3.59281437125748E-2</v>
      </c>
      <c r="H182" s="47">
        <f t="shared" si="385"/>
        <v>0.76708074534161486</v>
      </c>
      <c r="I182" s="47">
        <f>+IFERROR(I181/H181-1,"nm")</f>
        <v>0.21441124780316345</v>
      </c>
      <c r="J182" s="47">
        <f t="shared" ref="J182:N182" si="386">+IFERROR(J181/I181-1,"nm")</f>
        <v>0</v>
      </c>
      <c r="K182" s="47">
        <f t="shared" si="386"/>
        <v>0</v>
      </c>
      <c r="L182" s="47">
        <f t="shared" si="386"/>
        <v>0</v>
      </c>
      <c r="M182" s="47">
        <f t="shared" si="386"/>
        <v>0</v>
      </c>
      <c r="N182" s="47">
        <f t="shared" si="386"/>
        <v>0</v>
      </c>
    </row>
    <row r="183" spans="1:57" x14ac:dyDescent="0.3">
      <c r="A183" s="46" t="s">
        <v>131</v>
      </c>
      <c r="B183" s="58">
        <f>+IFERROR(B181/B163,"nm")</f>
        <v>0.26992936427850656</v>
      </c>
      <c r="C183" s="58">
        <f t="shared" ref="C183:I183" si="387">+IFERROR(C181/C163,"nm")</f>
        <v>0.26291560102301792</v>
      </c>
      <c r="D183" s="58">
        <f t="shared" si="387"/>
        <v>0.24730656219392752</v>
      </c>
      <c r="E183" s="58">
        <f t="shared" si="387"/>
        <v>0.18186638388123011</v>
      </c>
      <c r="F183" s="58">
        <f t="shared" si="387"/>
        <v>0.17523609653725078</v>
      </c>
      <c r="G183" s="58">
        <f t="shared" si="387"/>
        <v>0.17443120260021669</v>
      </c>
      <c r="H183" s="58">
        <f t="shared" si="387"/>
        <v>0.25804988662131517</v>
      </c>
      <c r="I183" s="58">
        <f t="shared" si="387"/>
        <v>0.29454390451832907</v>
      </c>
      <c r="J183" s="47">
        <f>I183</f>
        <v>0.29454390451832907</v>
      </c>
      <c r="K183" s="47">
        <f t="shared" ref="K183:N183" si="388">J183</f>
        <v>0.29454390451832907</v>
      </c>
      <c r="L183" s="47">
        <f t="shared" si="388"/>
        <v>0.29454390451832907</v>
      </c>
      <c r="M183" s="47">
        <f t="shared" si="388"/>
        <v>0.29454390451832907</v>
      </c>
      <c r="N183" s="47">
        <f t="shared" si="388"/>
        <v>0.29454390451832907</v>
      </c>
    </row>
    <row r="184" spans="1:57" s="69" customFormat="1" x14ac:dyDescent="0.3">
      <c r="A184" s="70" t="s">
        <v>132</v>
      </c>
      <c r="B184" s="80">
        <v>18</v>
      </c>
      <c r="C184" s="80">
        <v>27</v>
      </c>
      <c r="D184" s="80">
        <v>28</v>
      </c>
      <c r="E184" s="80">
        <v>33</v>
      </c>
      <c r="F184" s="80">
        <v>31</v>
      </c>
      <c r="G184" s="80">
        <v>25</v>
      </c>
      <c r="H184" s="80">
        <v>26</v>
      </c>
      <c r="I184" s="80">
        <v>22</v>
      </c>
      <c r="J184" s="80">
        <v>22</v>
      </c>
      <c r="K184" s="80">
        <v>22</v>
      </c>
      <c r="L184" s="80">
        <v>22</v>
      </c>
      <c r="M184" s="80">
        <v>22</v>
      </c>
      <c r="N184" s="80">
        <v>22</v>
      </c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</row>
    <row r="185" spans="1:57" x14ac:dyDescent="0.3">
      <c r="A185" s="46" t="s">
        <v>129</v>
      </c>
      <c r="B185" s="58" t="str">
        <f t="shared" ref="B185:H185" si="389">+IFERROR(B184/A184-1,"nm")</f>
        <v>nm</v>
      </c>
      <c r="C185" s="58">
        <f t="shared" si="389"/>
        <v>0.5</v>
      </c>
      <c r="D185" s="58">
        <f t="shared" si="389"/>
        <v>3.7037037037036979E-2</v>
      </c>
      <c r="E185" s="58">
        <f t="shared" si="389"/>
        <v>0.1785714285714286</v>
      </c>
      <c r="F185" s="58">
        <f t="shared" si="389"/>
        <v>-6.0606060606060552E-2</v>
      </c>
      <c r="G185" s="58">
        <f t="shared" si="389"/>
        <v>-0.19354838709677424</v>
      </c>
      <c r="H185" s="58">
        <f t="shared" si="389"/>
        <v>4.0000000000000036E-2</v>
      </c>
      <c r="I185" s="58">
        <f>+IFERROR(I184/H184-1,"nm")</f>
        <v>-0.15384615384615385</v>
      </c>
      <c r="J185" s="58">
        <f t="shared" ref="J185:N185" si="390">+IFERROR(J184/I184-1,"nm")</f>
        <v>0</v>
      </c>
      <c r="K185" s="58">
        <f t="shared" si="390"/>
        <v>0</v>
      </c>
      <c r="L185" s="58">
        <f t="shared" si="390"/>
        <v>0</v>
      </c>
      <c r="M185" s="58">
        <f t="shared" si="390"/>
        <v>0</v>
      </c>
      <c r="N185" s="58">
        <f t="shared" si="390"/>
        <v>0</v>
      </c>
    </row>
    <row r="186" spans="1:57" x14ac:dyDescent="0.3">
      <c r="A186" s="46" t="s">
        <v>133</v>
      </c>
      <c r="B186" s="58">
        <f>+IFERROR(B184/B163,"nm")</f>
        <v>9.0817356205852677E-3</v>
      </c>
      <c r="C186" s="58">
        <f t="shared" ref="C186:I186" si="391">+IFERROR(C184/C163,"nm")</f>
        <v>1.3810741687979539E-2</v>
      </c>
      <c r="D186" s="58">
        <f t="shared" si="391"/>
        <v>1.3712047012732615E-2</v>
      </c>
      <c r="E186" s="58">
        <f t="shared" si="391"/>
        <v>1.7497348886532343E-2</v>
      </c>
      <c r="F186" s="58">
        <f t="shared" si="391"/>
        <v>1.6264428121720881E-2</v>
      </c>
      <c r="G186" s="58">
        <f t="shared" si="391"/>
        <v>1.3542795232936078E-2</v>
      </c>
      <c r="H186" s="58">
        <f t="shared" si="391"/>
        <v>1.1791383219954649E-2</v>
      </c>
      <c r="I186" s="58">
        <f t="shared" si="391"/>
        <v>9.3776641091219103E-3</v>
      </c>
      <c r="J186" s="47">
        <f>I186</f>
        <v>9.3776641091219103E-3</v>
      </c>
      <c r="K186" s="47">
        <f t="shared" ref="K186:N187" si="392">J186</f>
        <v>9.3776641091219103E-3</v>
      </c>
      <c r="L186" s="47">
        <f t="shared" si="392"/>
        <v>9.3776641091219103E-3</v>
      </c>
      <c r="M186" s="47">
        <f t="shared" si="392"/>
        <v>9.3776641091219103E-3</v>
      </c>
      <c r="N186" s="47">
        <f t="shared" si="392"/>
        <v>9.3776641091219103E-3</v>
      </c>
    </row>
    <row r="187" spans="1:57" x14ac:dyDescent="0.3">
      <c r="A187" s="90" t="s">
        <v>142</v>
      </c>
      <c r="B187" s="47">
        <f>+IFERROR(B184/B194,"nm")</f>
        <v>0.14754098360655737</v>
      </c>
      <c r="C187" s="47">
        <f t="shared" ref="C187:I187" si="393">+IFERROR(C184/C194,"nm")</f>
        <v>0.216</v>
      </c>
      <c r="D187" s="47">
        <f t="shared" si="393"/>
        <v>0.224</v>
      </c>
      <c r="E187" s="47">
        <f t="shared" si="393"/>
        <v>0.28695652173913044</v>
      </c>
      <c r="F187" s="47">
        <f t="shared" si="393"/>
        <v>0.31</v>
      </c>
      <c r="G187" s="47">
        <f t="shared" si="393"/>
        <v>0.3125</v>
      </c>
      <c r="H187" s="47">
        <f t="shared" si="393"/>
        <v>0.41269841269841268</v>
      </c>
      <c r="I187" s="47">
        <f t="shared" si="393"/>
        <v>0.44897959183673469</v>
      </c>
      <c r="J187" s="47">
        <f>I187</f>
        <v>0.44897959183673469</v>
      </c>
      <c r="K187" s="47">
        <f t="shared" si="392"/>
        <v>0.44897959183673469</v>
      </c>
      <c r="L187" s="47">
        <f t="shared" si="392"/>
        <v>0.44897959183673469</v>
      </c>
      <c r="M187" s="47">
        <f t="shared" si="392"/>
        <v>0.44897959183673469</v>
      </c>
      <c r="N187" s="47">
        <f t="shared" si="392"/>
        <v>0.44897959183673469</v>
      </c>
    </row>
    <row r="188" spans="1:57" s="69" customFormat="1" x14ac:dyDescent="0.3">
      <c r="A188" s="70" t="s">
        <v>134</v>
      </c>
      <c r="B188" s="80">
        <v>517</v>
      </c>
      <c r="C188" s="80">
        <v>487</v>
      </c>
      <c r="D188" s="80">
        <v>477</v>
      </c>
      <c r="E188" s="80">
        <v>310</v>
      </c>
      <c r="F188" s="80">
        <v>303</v>
      </c>
      <c r="G188" s="80">
        <v>297</v>
      </c>
      <c r="H188" s="80">
        <v>543</v>
      </c>
      <c r="I188" s="80">
        <v>669</v>
      </c>
      <c r="J188" s="80">
        <f>+J181-J184</f>
        <v>669</v>
      </c>
      <c r="K188" s="80">
        <f t="shared" ref="K188:N188" si="394">+K181-K184</f>
        <v>669</v>
      </c>
      <c r="L188" s="80">
        <f t="shared" si="394"/>
        <v>669</v>
      </c>
      <c r="M188" s="80">
        <f t="shared" si="394"/>
        <v>669</v>
      </c>
      <c r="N188" s="80">
        <f t="shared" si="394"/>
        <v>669</v>
      </c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</row>
    <row r="189" spans="1:57" x14ac:dyDescent="0.3">
      <c r="A189" s="46" t="s">
        <v>129</v>
      </c>
      <c r="B189" s="58" t="str">
        <f t="shared" ref="B189:H189" si="395">+IFERROR(B188/A188-1,"nm")</f>
        <v>nm</v>
      </c>
      <c r="C189" s="58">
        <f t="shared" si="395"/>
        <v>-5.8027079303675011E-2</v>
      </c>
      <c r="D189" s="58">
        <f t="shared" si="395"/>
        <v>-2.0533880903490731E-2</v>
      </c>
      <c r="E189" s="58">
        <f t="shared" si="395"/>
        <v>-0.35010482180293501</v>
      </c>
      <c r="F189" s="58">
        <f t="shared" si="395"/>
        <v>-2.2580645161290325E-2</v>
      </c>
      <c r="G189" s="58">
        <f t="shared" si="395"/>
        <v>-1.980198019801982E-2</v>
      </c>
      <c r="H189" s="58">
        <f t="shared" si="395"/>
        <v>0.82828282828282829</v>
      </c>
      <c r="I189" s="58">
        <f>+IFERROR(I188/H188-1,"nm")</f>
        <v>0.2320441988950277</v>
      </c>
      <c r="J189" s="58">
        <f t="shared" ref="J189:N189" si="396">+IFERROR(J188/I188-1,"nm")</f>
        <v>0</v>
      </c>
      <c r="K189" s="58">
        <f t="shared" si="396"/>
        <v>0</v>
      </c>
      <c r="L189" s="58">
        <f t="shared" si="396"/>
        <v>0</v>
      </c>
      <c r="M189" s="58">
        <f t="shared" si="396"/>
        <v>0</v>
      </c>
      <c r="N189" s="58">
        <f t="shared" si="396"/>
        <v>0</v>
      </c>
    </row>
    <row r="190" spans="1:57" x14ac:dyDescent="0.3">
      <c r="A190" s="46" t="s">
        <v>131</v>
      </c>
      <c r="B190" s="58">
        <f>+IFERROR(B188/B163,"nm")</f>
        <v>0.26084762865792127</v>
      </c>
      <c r="C190" s="58">
        <f t="shared" ref="C190:I190" si="397">+IFERROR(C188/C163,"nm")</f>
        <v>0.24910485933503837</v>
      </c>
      <c r="D190" s="58">
        <f t="shared" si="397"/>
        <v>0.23359451518119489</v>
      </c>
      <c r="E190" s="58">
        <f t="shared" si="397"/>
        <v>0.16436903499469777</v>
      </c>
      <c r="F190" s="58">
        <f t="shared" si="397"/>
        <v>0.1589716684155299</v>
      </c>
      <c r="G190" s="58">
        <f t="shared" si="397"/>
        <v>0.16088840736728061</v>
      </c>
      <c r="H190" s="58">
        <f t="shared" si="397"/>
        <v>0.24625850340136055</v>
      </c>
      <c r="I190" s="58">
        <f t="shared" si="397"/>
        <v>0.28516624040920718</v>
      </c>
      <c r="J190" s="47">
        <f>I190</f>
        <v>0.28516624040920718</v>
      </c>
      <c r="K190" s="47">
        <f t="shared" ref="K190:N190" si="398">J190</f>
        <v>0.28516624040920718</v>
      </c>
      <c r="L190" s="47">
        <f t="shared" si="398"/>
        <v>0.28516624040920718</v>
      </c>
      <c r="M190" s="47">
        <f t="shared" si="398"/>
        <v>0.28516624040920718</v>
      </c>
      <c r="N190" s="47">
        <f t="shared" si="398"/>
        <v>0.28516624040920718</v>
      </c>
    </row>
    <row r="191" spans="1:57" s="69" customFormat="1" x14ac:dyDescent="0.3">
      <c r="A191" s="70" t="s">
        <v>135</v>
      </c>
      <c r="B191" s="80">
        <v>69</v>
      </c>
      <c r="C191" s="80">
        <v>39</v>
      </c>
      <c r="D191" s="80">
        <v>30</v>
      </c>
      <c r="E191" s="80">
        <v>22</v>
      </c>
      <c r="F191" s="80">
        <v>18</v>
      </c>
      <c r="G191" s="80">
        <v>12</v>
      </c>
      <c r="H191" s="80">
        <v>7</v>
      </c>
      <c r="I191" s="80">
        <v>9</v>
      </c>
      <c r="J191" s="80">
        <v>9</v>
      </c>
      <c r="K191" s="80">
        <v>9</v>
      </c>
      <c r="L191" s="80">
        <v>9</v>
      </c>
      <c r="M191" s="80">
        <v>9</v>
      </c>
      <c r="N191" s="80">
        <v>9</v>
      </c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</row>
    <row r="192" spans="1:57" x14ac:dyDescent="0.3">
      <c r="A192" s="46" t="s">
        <v>129</v>
      </c>
      <c r="B192" s="58" t="str">
        <f t="shared" ref="B192:H192" si="399">+IFERROR(B191/A191-1,"nm")</f>
        <v>nm</v>
      </c>
      <c r="C192" s="58">
        <f t="shared" si="399"/>
        <v>-0.43478260869565222</v>
      </c>
      <c r="D192" s="58">
        <f t="shared" si="399"/>
        <v>-0.23076923076923073</v>
      </c>
      <c r="E192" s="58">
        <f t="shared" si="399"/>
        <v>-0.26666666666666672</v>
      </c>
      <c r="F192" s="58">
        <f t="shared" si="399"/>
        <v>-0.18181818181818177</v>
      </c>
      <c r="G192" s="58">
        <f t="shared" si="399"/>
        <v>-0.33333333333333337</v>
      </c>
      <c r="H192" s="58">
        <f t="shared" si="399"/>
        <v>-0.41666666666666663</v>
      </c>
      <c r="I192" s="58">
        <f>+IFERROR(I191/H191-1,"nm")</f>
        <v>0.28571428571428581</v>
      </c>
      <c r="J192" s="58">
        <f t="shared" ref="J192:N192" si="400">+IFERROR(J191/I191-1,"nm")</f>
        <v>0</v>
      </c>
      <c r="K192" s="58">
        <f t="shared" si="400"/>
        <v>0</v>
      </c>
      <c r="L192" s="58">
        <f t="shared" si="400"/>
        <v>0</v>
      </c>
      <c r="M192" s="58">
        <f t="shared" si="400"/>
        <v>0</v>
      </c>
      <c r="N192" s="58">
        <f t="shared" si="400"/>
        <v>0</v>
      </c>
    </row>
    <row r="193" spans="1:57" x14ac:dyDescent="0.3">
      <c r="A193" s="46" t="s">
        <v>133</v>
      </c>
      <c r="B193" s="58">
        <f>+IFERROR(B191/B163,"nm")</f>
        <v>3.481331987891019E-2</v>
      </c>
      <c r="C193" s="58">
        <f t="shared" ref="C193:I193" si="401">+IFERROR(C191/C163,"nm")</f>
        <v>1.9948849104859334E-2</v>
      </c>
      <c r="D193" s="58">
        <f t="shared" si="401"/>
        <v>1.4691478942213516E-2</v>
      </c>
      <c r="E193" s="58">
        <f t="shared" si="401"/>
        <v>1.166489925768823E-2</v>
      </c>
      <c r="F193" s="58">
        <f t="shared" si="401"/>
        <v>9.4438614900314802E-3</v>
      </c>
      <c r="G193" s="58">
        <f t="shared" si="401"/>
        <v>6.5005417118093175E-3</v>
      </c>
      <c r="H193" s="58">
        <f t="shared" si="401"/>
        <v>3.1746031746031746E-3</v>
      </c>
      <c r="I193" s="58">
        <f t="shared" si="401"/>
        <v>3.8363171355498722E-3</v>
      </c>
      <c r="J193" s="47">
        <f>I193</f>
        <v>3.8363171355498722E-3</v>
      </c>
      <c r="K193" s="47">
        <f t="shared" ref="K193:N193" si="402">J193</f>
        <v>3.8363171355498722E-3</v>
      </c>
      <c r="L193" s="47">
        <f t="shared" si="402"/>
        <v>3.8363171355498722E-3</v>
      </c>
      <c r="M193" s="47">
        <f t="shared" si="402"/>
        <v>3.8363171355498722E-3</v>
      </c>
      <c r="N193" s="47">
        <f t="shared" si="402"/>
        <v>3.8363171355498722E-3</v>
      </c>
    </row>
    <row r="194" spans="1:57" s="69" customFormat="1" x14ac:dyDescent="0.3">
      <c r="A194" s="70" t="s">
        <v>143</v>
      </c>
      <c r="B194" s="71">
        <v>122</v>
      </c>
      <c r="C194" s="71">
        <v>125</v>
      </c>
      <c r="D194" s="71">
        <v>125</v>
      </c>
      <c r="E194" s="71">
        <v>115</v>
      </c>
      <c r="F194" s="71">
        <v>100</v>
      </c>
      <c r="G194" s="71">
        <v>80</v>
      </c>
      <c r="H194" s="71">
        <v>63</v>
      </c>
      <c r="I194" s="71">
        <v>49</v>
      </c>
      <c r="J194" s="71">
        <v>49</v>
      </c>
      <c r="K194" s="71">
        <v>49</v>
      </c>
      <c r="L194" s="71">
        <v>49</v>
      </c>
      <c r="M194" s="71">
        <v>49</v>
      </c>
      <c r="N194" s="71">
        <v>49</v>
      </c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</row>
    <row r="195" spans="1:57" x14ac:dyDescent="0.3">
      <c r="A195" s="90" t="s">
        <v>129</v>
      </c>
      <c r="B195" s="58" t="str">
        <f>+IFERROR(B194/A194-1,"nm")</f>
        <v>nm</v>
      </c>
      <c r="C195" s="58">
        <f t="shared" ref="C195:I195" si="403">+IFERROR(C194/B194-1,"nm")</f>
        <v>2.4590163934426146E-2</v>
      </c>
      <c r="D195" s="58">
        <f t="shared" si="403"/>
        <v>0</v>
      </c>
      <c r="E195" s="58">
        <f t="shared" si="403"/>
        <v>-7.999999999999996E-2</v>
      </c>
      <c r="F195" s="58">
        <f t="shared" si="403"/>
        <v>-0.13043478260869568</v>
      </c>
      <c r="G195" s="58">
        <f t="shared" si="403"/>
        <v>-0.19999999999999996</v>
      </c>
      <c r="H195" s="58">
        <f t="shared" si="403"/>
        <v>-0.21250000000000002</v>
      </c>
      <c r="I195" s="58">
        <f t="shared" si="403"/>
        <v>-0.22222222222222221</v>
      </c>
      <c r="J195" s="58">
        <f t="shared" ref="J195" si="404">+IFERROR(J194/I194-1,"nm")</f>
        <v>0</v>
      </c>
      <c r="K195" s="58">
        <f t="shared" ref="K195" si="405">+IFERROR(K194/J194-1,"nm")</f>
        <v>0</v>
      </c>
      <c r="L195" s="58">
        <f t="shared" ref="L195" si="406">+IFERROR(L194/K194-1,"nm")</f>
        <v>0</v>
      </c>
      <c r="M195" s="58">
        <f t="shared" ref="M195" si="407">+IFERROR(M194/L194-1,"nm")</f>
        <v>0</v>
      </c>
      <c r="N195" s="58">
        <f t="shared" ref="N195" si="408">+IFERROR(N194/M194-1,"nm")</f>
        <v>0</v>
      </c>
    </row>
    <row r="196" spans="1:57" x14ac:dyDescent="0.3">
      <c r="A196" s="90" t="s">
        <v>133</v>
      </c>
      <c r="B196" s="58">
        <f>+IFERROR(B194/B163,"nm")</f>
        <v>6.1553985872855703E-2</v>
      </c>
      <c r="C196" s="58">
        <f t="shared" ref="C196:I196" si="409">+IFERROR(C194/C163,"nm")</f>
        <v>6.3938618925831206E-2</v>
      </c>
      <c r="D196" s="58">
        <f t="shared" si="409"/>
        <v>6.1214495592556317E-2</v>
      </c>
      <c r="E196" s="58">
        <f t="shared" si="409"/>
        <v>6.097560975609756E-2</v>
      </c>
      <c r="F196" s="58">
        <f t="shared" si="409"/>
        <v>5.2465897166841552E-2</v>
      </c>
      <c r="G196" s="58">
        <f t="shared" si="409"/>
        <v>4.3336944745395449E-2</v>
      </c>
      <c r="H196" s="58">
        <f t="shared" si="409"/>
        <v>2.8571428571428571E-2</v>
      </c>
      <c r="I196" s="58">
        <f t="shared" si="409"/>
        <v>2.0886615515771527E-2</v>
      </c>
      <c r="J196" s="47">
        <f>I196</f>
        <v>2.0886615515771527E-2</v>
      </c>
      <c r="K196" s="47">
        <f t="shared" ref="K196:N196" si="410">J196</f>
        <v>2.0886615515771527E-2</v>
      </c>
      <c r="L196" s="47">
        <f t="shared" si="410"/>
        <v>2.0886615515771527E-2</v>
      </c>
      <c r="M196" s="47">
        <f t="shared" si="410"/>
        <v>2.0886615515771527E-2</v>
      </c>
      <c r="N196" s="47">
        <f t="shared" si="410"/>
        <v>2.0886615515771527E-2</v>
      </c>
    </row>
    <row r="197" spans="1:57" x14ac:dyDescent="0.3">
      <c r="A197" s="59" t="s">
        <v>108</v>
      </c>
      <c r="B197" s="57"/>
      <c r="C197" s="57"/>
      <c r="D197" s="57"/>
      <c r="E197" s="57"/>
      <c r="F197" s="57"/>
      <c r="G197" s="57"/>
      <c r="H197" s="57"/>
      <c r="I197" s="57"/>
      <c r="J197" s="66"/>
      <c r="K197" s="66"/>
      <c r="L197" s="66"/>
      <c r="M197" s="65"/>
      <c r="N197" s="65"/>
    </row>
    <row r="198" spans="1:57" x14ac:dyDescent="0.3">
      <c r="A198" s="44" t="s">
        <v>136</v>
      </c>
      <c r="B198" s="1">
        <v>-82</v>
      </c>
      <c r="C198" s="1">
        <v>-86</v>
      </c>
      <c r="D198" s="1">
        <v>75</v>
      </c>
      <c r="E198" s="1">
        <v>26</v>
      </c>
      <c r="F198" s="1">
        <v>-7</v>
      </c>
      <c r="G198" s="1">
        <v>-11</v>
      </c>
      <c r="H198" s="1">
        <v>40</v>
      </c>
      <c r="I198" s="1">
        <v>-72</v>
      </c>
      <c r="J198" s="1">
        <v>-72</v>
      </c>
      <c r="K198" s="1">
        <v>-72</v>
      </c>
      <c r="L198" s="1">
        <v>-72</v>
      </c>
      <c r="M198" s="1">
        <v>-72</v>
      </c>
      <c r="N198" s="1">
        <v>-72</v>
      </c>
    </row>
    <row r="199" spans="1:57" s="69" customFormat="1" x14ac:dyDescent="0.3">
      <c r="A199" s="70" t="s">
        <v>130</v>
      </c>
      <c r="B199" s="70">
        <f t="shared" ref="B199:I199" si="411">B202+B206</f>
        <v>-1026</v>
      </c>
      <c r="C199" s="70">
        <f t="shared" si="411"/>
        <v>-1089</v>
      </c>
      <c r="D199" s="70">
        <f t="shared" si="411"/>
        <v>-633</v>
      </c>
      <c r="E199" s="70">
        <f t="shared" si="411"/>
        <v>-1346</v>
      </c>
      <c r="F199" s="70">
        <f t="shared" si="411"/>
        <v>-1694</v>
      </c>
      <c r="G199" s="70">
        <f t="shared" si="411"/>
        <v>-1855</v>
      </c>
      <c r="H199" s="70">
        <f t="shared" si="411"/>
        <v>-2120</v>
      </c>
      <c r="I199" s="70">
        <f t="shared" si="411"/>
        <v>-2085</v>
      </c>
      <c r="J199" s="70">
        <v>-2085</v>
      </c>
      <c r="K199" s="70">
        <v>-2085</v>
      </c>
      <c r="L199" s="70">
        <v>-2085</v>
      </c>
      <c r="M199" s="70">
        <v>-2085</v>
      </c>
      <c r="N199" s="70">
        <v>-2085</v>
      </c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</row>
    <row r="200" spans="1:57" x14ac:dyDescent="0.3">
      <c r="A200" s="46" t="s">
        <v>129</v>
      </c>
      <c r="B200" s="47" t="str">
        <f t="shared" ref="B200:H200" si="412">+IFERROR(B199/A199-1,"nm")</f>
        <v>nm</v>
      </c>
      <c r="C200" s="47">
        <f t="shared" si="412"/>
        <v>6.1403508771929793E-2</v>
      </c>
      <c r="D200" s="47">
        <f t="shared" si="412"/>
        <v>-0.41873278236914602</v>
      </c>
      <c r="E200" s="47">
        <f t="shared" si="412"/>
        <v>1.126382306477093</v>
      </c>
      <c r="F200" s="47">
        <f t="shared" si="412"/>
        <v>0.25854383358098065</v>
      </c>
      <c r="G200" s="47">
        <f t="shared" si="412"/>
        <v>9.5041322314049603E-2</v>
      </c>
      <c r="H200" s="47">
        <f t="shared" si="412"/>
        <v>0.14285714285714279</v>
      </c>
      <c r="I200" s="47">
        <f>+IFERROR(I199/H199-1,"nm")</f>
        <v>-1.650943396226412E-2</v>
      </c>
      <c r="J200" s="47">
        <f t="shared" ref="J200:N200" si="413">+IFERROR(J199/I199-1,"nm")</f>
        <v>0</v>
      </c>
      <c r="K200" s="47">
        <f t="shared" si="413"/>
        <v>0</v>
      </c>
      <c r="L200" s="47">
        <f t="shared" si="413"/>
        <v>0</v>
      </c>
      <c r="M200" s="47">
        <f t="shared" si="413"/>
        <v>0</v>
      </c>
      <c r="N200" s="47">
        <f t="shared" si="413"/>
        <v>0</v>
      </c>
    </row>
    <row r="201" spans="1:57" x14ac:dyDescent="0.3">
      <c r="A201" s="46" t="s">
        <v>131</v>
      </c>
      <c r="B201" s="58">
        <f>+IFERROR(B199/B198,"nm")</f>
        <v>12.512195121951219</v>
      </c>
      <c r="C201" s="58">
        <f t="shared" ref="C201:I201" si="414">+IFERROR(C199/C198,"nm")</f>
        <v>12.662790697674419</v>
      </c>
      <c r="D201" s="58">
        <f t="shared" si="414"/>
        <v>-8.44</v>
      </c>
      <c r="E201" s="58">
        <f t="shared" si="414"/>
        <v>-51.769230769230766</v>
      </c>
      <c r="F201" s="58">
        <f t="shared" si="414"/>
        <v>242</v>
      </c>
      <c r="G201" s="58">
        <f t="shared" si="414"/>
        <v>168.63636363636363</v>
      </c>
      <c r="H201" s="58">
        <f t="shared" si="414"/>
        <v>-53</v>
      </c>
      <c r="I201" s="58">
        <f t="shared" si="414"/>
        <v>28.958333333333332</v>
      </c>
      <c r="J201" s="47">
        <f>I201</f>
        <v>28.958333333333332</v>
      </c>
      <c r="K201" s="47">
        <f t="shared" ref="K201:N201" si="415">J201</f>
        <v>28.958333333333332</v>
      </c>
      <c r="L201" s="47">
        <f t="shared" si="415"/>
        <v>28.958333333333332</v>
      </c>
      <c r="M201" s="47">
        <f t="shared" si="415"/>
        <v>28.958333333333332</v>
      </c>
      <c r="N201" s="47">
        <f t="shared" si="415"/>
        <v>28.958333333333332</v>
      </c>
    </row>
    <row r="202" spans="1:57" s="69" customFormat="1" x14ac:dyDescent="0.3">
      <c r="A202" s="70" t="s">
        <v>132</v>
      </c>
      <c r="B202" s="80">
        <v>75</v>
      </c>
      <c r="C202" s="80">
        <v>84</v>
      </c>
      <c r="D202" s="80">
        <v>91</v>
      </c>
      <c r="E202" s="80">
        <v>110</v>
      </c>
      <c r="F202" s="80">
        <v>116</v>
      </c>
      <c r="G202" s="80">
        <v>112</v>
      </c>
      <c r="H202" s="80">
        <v>141</v>
      </c>
      <c r="I202" s="80">
        <v>134</v>
      </c>
      <c r="J202" s="80">
        <v>134</v>
      </c>
      <c r="K202" s="80">
        <v>134</v>
      </c>
      <c r="L202" s="80">
        <v>134</v>
      </c>
      <c r="M202" s="80">
        <v>134</v>
      </c>
      <c r="N202" s="80">
        <v>134</v>
      </c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</row>
    <row r="203" spans="1:57" x14ac:dyDescent="0.3">
      <c r="A203" s="46" t="s">
        <v>129</v>
      </c>
      <c r="B203" s="58" t="str">
        <f t="shared" ref="B203:H203" si="416">+IFERROR(B202/A202-1,"nm")</f>
        <v>nm</v>
      </c>
      <c r="C203" s="58">
        <f t="shared" si="416"/>
        <v>0.12000000000000011</v>
      </c>
      <c r="D203" s="58">
        <f t="shared" si="416"/>
        <v>8.3333333333333259E-2</v>
      </c>
      <c r="E203" s="58">
        <f t="shared" si="416"/>
        <v>0.20879120879120872</v>
      </c>
      <c r="F203" s="58">
        <f t="shared" si="416"/>
        <v>5.4545454545454453E-2</v>
      </c>
      <c r="G203" s="58">
        <f t="shared" si="416"/>
        <v>-3.4482758620689613E-2</v>
      </c>
      <c r="H203" s="58">
        <f t="shared" si="416"/>
        <v>0.2589285714285714</v>
      </c>
      <c r="I203" s="58">
        <f>+IFERROR(I202/H202-1,"nm")</f>
        <v>-4.9645390070921946E-2</v>
      </c>
      <c r="J203" s="58">
        <f t="shared" ref="J203:N203" si="417">+IFERROR(J202/I202-1,"nm")</f>
        <v>0</v>
      </c>
      <c r="K203" s="58">
        <f t="shared" si="417"/>
        <v>0</v>
      </c>
      <c r="L203" s="58">
        <f t="shared" si="417"/>
        <v>0</v>
      </c>
      <c r="M203" s="58">
        <f t="shared" si="417"/>
        <v>0</v>
      </c>
      <c r="N203" s="58">
        <f t="shared" si="417"/>
        <v>0</v>
      </c>
    </row>
    <row r="204" spans="1:57" x14ac:dyDescent="0.3">
      <c r="A204" s="46" t="s">
        <v>133</v>
      </c>
      <c r="B204" s="58">
        <f>+IFERROR(B202/B198,"nm")</f>
        <v>-0.91463414634146345</v>
      </c>
      <c r="C204" s="58">
        <f t="shared" ref="C204:I204" si="418">+IFERROR(C202/C198,"nm")</f>
        <v>-0.97674418604651159</v>
      </c>
      <c r="D204" s="58">
        <f t="shared" si="418"/>
        <v>1.2133333333333334</v>
      </c>
      <c r="E204" s="58">
        <f t="shared" si="418"/>
        <v>4.2307692307692308</v>
      </c>
      <c r="F204" s="58">
        <f t="shared" si="418"/>
        <v>-16.571428571428573</v>
      </c>
      <c r="G204" s="58">
        <f t="shared" si="418"/>
        <v>-10.181818181818182</v>
      </c>
      <c r="H204" s="58">
        <f t="shared" si="418"/>
        <v>3.5249999999999999</v>
      </c>
      <c r="I204" s="58">
        <f t="shared" si="418"/>
        <v>-1.8611111111111112</v>
      </c>
      <c r="J204" s="47">
        <f>I204</f>
        <v>-1.8611111111111112</v>
      </c>
      <c r="K204" s="47">
        <f t="shared" ref="K204:N205" si="419">J204</f>
        <v>-1.8611111111111112</v>
      </c>
      <c r="L204" s="47">
        <f t="shared" si="419"/>
        <v>-1.8611111111111112</v>
      </c>
      <c r="M204" s="47">
        <f t="shared" si="419"/>
        <v>-1.8611111111111112</v>
      </c>
      <c r="N204" s="47">
        <f t="shared" si="419"/>
        <v>-1.8611111111111112</v>
      </c>
    </row>
    <row r="205" spans="1:57" x14ac:dyDescent="0.3">
      <c r="A205" s="90" t="s">
        <v>142</v>
      </c>
      <c r="B205" s="47">
        <f>+IFERROR(B202/B212,"nm")</f>
        <v>0.10518934081346423</v>
      </c>
      <c r="C205" s="47">
        <f t="shared" ref="C205:I205" si="420">+IFERROR(C202/C212,"nm")</f>
        <v>8.9647812166488788E-2</v>
      </c>
      <c r="D205" s="47">
        <f t="shared" si="420"/>
        <v>7.3505654281098551E-2</v>
      </c>
      <c r="E205" s="47">
        <f t="shared" si="420"/>
        <v>7.586206896551724E-2</v>
      </c>
      <c r="F205" s="47">
        <f t="shared" si="420"/>
        <v>6.9336521219366412E-2</v>
      </c>
      <c r="G205" s="47">
        <f t="shared" si="420"/>
        <v>5.845511482254697E-2</v>
      </c>
      <c r="H205" s="47">
        <f t="shared" si="420"/>
        <v>7.5401069518716571E-2</v>
      </c>
      <c r="I205" s="47">
        <f t="shared" si="420"/>
        <v>7.374793615850303E-2</v>
      </c>
      <c r="J205" s="47">
        <f>I205</f>
        <v>7.374793615850303E-2</v>
      </c>
      <c r="K205" s="47">
        <f t="shared" si="419"/>
        <v>7.374793615850303E-2</v>
      </c>
      <c r="L205" s="47">
        <f t="shared" si="419"/>
        <v>7.374793615850303E-2</v>
      </c>
      <c r="M205" s="47">
        <f t="shared" si="419"/>
        <v>7.374793615850303E-2</v>
      </c>
      <c r="N205" s="47">
        <f t="shared" si="419"/>
        <v>7.374793615850303E-2</v>
      </c>
    </row>
    <row r="206" spans="1:57" s="69" customFormat="1" x14ac:dyDescent="0.3">
      <c r="A206" s="70" t="s">
        <v>134</v>
      </c>
      <c r="B206" s="80">
        <v>-1101</v>
      </c>
      <c r="C206" s="80">
        <v>-1173</v>
      </c>
      <c r="D206" s="80">
        <v>-724</v>
      </c>
      <c r="E206" s="80">
        <v>-1456</v>
      </c>
      <c r="F206" s="80">
        <v>-1810</v>
      </c>
      <c r="G206" s="80">
        <v>-1967</v>
      </c>
      <c r="H206" s="80">
        <v>-2261</v>
      </c>
      <c r="I206" s="80">
        <v>-2219</v>
      </c>
      <c r="J206" s="80">
        <v>-2219</v>
      </c>
      <c r="K206" s="80">
        <v>-2219</v>
      </c>
      <c r="L206" s="80">
        <v>-2219</v>
      </c>
      <c r="M206" s="80">
        <v>-2219</v>
      </c>
      <c r="N206" s="80">
        <v>-2219</v>
      </c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</row>
    <row r="207" spans="1:57" x14ac:dyDescent="0.3">
      <c r="A207" s="46" t="s">
        <v>129</v>
      </c>
      <c r="B207" s="58" t="str">
        <f t="shared" ref="B207:H207" si="421">+IFERROR(B206/A206-1,"nm")</f>
        <v>nm</v>
      </c>
      <c r="C207" s="58">
        <f t="shared" si="421"/>
        <v>6.5395095367847489E-2</v>
      </c>
      <c r="D207" s="58">
        <f t="shared" si="421"/>
        <v>-0.38277919863597609</v>
      </c>
      <c r="E207" s="58">
        <f t="shared" si="421"/>
        <v>1.0110497237569063</v>
      </c>
      <c r="F207" s="58">
        <f t="shared" si="421"/>
        <v>0.24313186813186816</v>
      </c>
      <c r="G207" s="58">
        <f t="shared" si="421"/>
        <v>8.6740331491712785E-2</v>
      </c>
      <c r="H207" s="58">
        <f t="shared" si="421"/>
        <v>0.14946619217081847</v>
      </c>
      <c r="I207" s="58">
        <f>+IFERROR(I206/H206-1,"nm")</f>
        <v>-1.8575851393188847E-2</v>
      </c>
      <c r="J207" s="58">
        <f t="shared" ref="J207:N207" si="422">+IFERROR(J206/I206-1,"nm")</f>
        <v>0</v>
      </c>
      <c r="K207" s="58">
        <f t="shared" si="422"/>
        <v>0</v>
      </c>
      <c r="L207" s="58">
        <f t="shared" si="422"/>
        <v>0</v>
      </c>
      <c r="M207" s="58">
        <f t="shared" si="422"/>
        <v>0</v>
      </c>
      <c r="N207" s="58">
        <f t="shared" si="422"/>
        <v>0</v>
      </c>
    </row>
    <row r="208" spans="1:57" x14ac:dyDescent="0.3">
      <c r="A208" s="46" t="s">
        <v>131</v>
      </c>
      <c r="B208" s="58">
        <f>+IFERROR(B206/B198,"nm")</f>
        <v>13.426829268292684</v>
      </c>
      <c r="C208" s="58">
        <f t="shared" ref="C208:I208" si="423">+IFERROR(C206/C198,"nm")</f>
        <v>13.63953488372093</v>
      </c>
      <c r="D208" s="58">
        <f t="shared" si="423"/>
        <v>-9.6533333333333342</v>
      </c>
      <c r="E208" s="58">
        <f t="shared" si="423"/>
        <v>-56</v>
      </c>
      <c r="F208" s="58">
        <f t="shared" si="423"/>
        <v>258.57142857142856</v>
      </c>
      <c r="G208" s="58">
        <f t="shared" si="423"/>
        <v>178.81818181818181</v>
      </c>
      <c r="H208" s="58">
        <f t="shared" si="423"/>
        <v>-56.524999999999999</v>
      </c>
      <c r="I208" s="58">
        <f t="shared" si="423"/>
        <v>30.819444444444443</v>
      </c>
      <c r="J208" s="47">
        <f>I208</f>
        <v>30.819444444444443</v>
      </c>
      <c r="K208" s="47">
        <f t="shared" ref="K208:N208" si="424">J208</f>
        <v>30.819444444444443</v>
      </c>
      <c r="L208" s="47">
        <f t="shared" si="424"/>
        <v>30.819444444444443</v>
      </c>
      <c r="M208" s="47">
        <f t="shared" si="424"/>
        <v>30.819444444444443</v>
      </c>
      <c r="N208" s="47">
        <f t="shared" si="424"/>
        <v>30.819444444444443</v>
      </c>
    </row>
    <row r="209" spans="1:57" s="69" customFormat="1" x14ac:dyDescent="0.3">
      <c r="A209" s="70" t="s">
        <v>135</v>
      </c>
      <c r="B209" s="80">
        <v>104</v>
      </c>
      <c r="C209" s="80">
        <v>264</v>
      </c>
      <c r="D209" s="80">
        <v>291</v>
      </c>
      <c r="E209" s="80">
        <v>159</v>
      </c>
      <c r="F209" s="80">
        <v>377</v>
      </c>
      <c r="G209" s="80">
        <v>318</v>
      </c>
      <c r="H209" s="80">
        <v>11</v>
      </c>
      <c r="I209" s="80">
        <v>50</v>
      </c>
      <c r="J209" s="80">
        <v>50</v>
      </c>
      <c r="K209" s="80">
        <v>50</v>
      </c>
      <c r="L209" s="80">
        <v>50</v>
      </c>
      <c r="M209" s="80">
        <v>50</v>
      </c>
      <c r="N209" s="80">
        <v>50</v>
      </c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</row>
    <row r="210" spans="1:57" x14ac:dyDescent="0.3">
      <c r="A210" s="46" t="s">
        <v>129</v>
      </c>
      <c r="B210" s="58" t="str">
        <f t="shared" ref="B210:H210" si="425">+IFERROR(B209/A209-1,"nm")</f>
        <v>nm</v>
      </c>
      <c r="C210" s="58">
        <f t="shared" si="425"/>
        <v>1.5384615384615383</v>
      </c>
      <c r="D210" s="58">
        <f t="shared" si="425"/>
        <v>0.10227272727272729</v>
      </c>
      <c r="E210" s="58">
        <f t="shared" si="425"/>
        <v>-0.45360824742268047</v>
      </c>
      <c r="F210" s="58">
        <f t="shared" si="425"/>
        <v>1.3710691823899372</v>
      </c>
      <c r="G210" s="58">
        <f t="shared" si="425"/>
        <v>-0.156498673740053</v>
      </c>
      <c r="H210" s="58">
        <f t="shared" si="425"/>
        <v>-0.96540880503144655</v>
      </c>
      <c r="I210" s="58">
        <f>+IFERROR(I209/H209-1,"nm")</f>
        <v>3.5454545454545459</v>
      </c>
      <c r="J210" s="58">
        <f t="shared" ref="J210:N210" si="426">+IFERROR(J209/I209-1,"nm")</f>
        <v>0</v>
      </c>
      <c r="K210" s="58">
        <f t="shared" si="426"/>
        <v>0</v>
      </c>
      <c r="L210" s="58">
        <f t="shared" si="426"/>
        <v>0</v>
      </c>
      <c r="M210" s="58">
        <f t="shared" si="426"/>
        <v>0</v>
      </c>
      <c r="N210" s="58">
        <f t="shared" si="426"/>
        <v>0</v>
      </c>
    </row>
    <row r="211" spans="1:57" x14ac:dyDescent="0.3">
      <c r="A211" s="46" t="s">
        <v>133</v>
      </c>
      <c r="B211" s="58">
        <f>+IFERROR(B209/B198,"nm")</f>
        <v>-1.2682926829268293</v>
      </c>
      <c r="C211" s="58">
        <f t="shared" ref="C211:I211" si="427">+IFERROR(C209/C198,"nm")</f>
        <v>-3.0697674418604652</v>
      </c>
      <c r="D211" s="58">
        <f t="shared" si="427"/>
        <v>3.88</v>
      </c>
      <c r="E211" s="58">
        <f t="shared" si="427"/>
        <v>6.115384615384615</v>
      </c>
      <c r="F211" s="58">
        <f t="shared" si="427"/>
        <v>-53.857142857142854</v>
      </c>
      <c r="G211" s="58">
        <f t="shared" si="427"/>
        <v>-28.90909090909091</v>
      </c>
      <c r="H211" s="58">
        <f t="shared" si="427"/>
        <v>0.27500000000000002</v>
      </c>
      <c r="I211" s="58">
        <f t="shared" si="427"/>
        <v>-0.69444444444444442</v>
      </c>
      <c r="J211" s="47">
        <f>I211</f>
        <v>-0.69444444444444442</v>
      </c>
      <c r="K211" s="47">
        <f t="shared" ref="K211:N211" si="428">J211</f>
        <v>-0.69444444444444442</v>
      </c>
      <c r="L211" s="47">
        <f t="shared" si="428"/>
        <v>-0.69444444444444442</v>
      </c>
      <c r="M211" s="47">
        <f t="shared" si="428"/>
        <v>-0.69444444444444442</v>
      </c>
      <c r="N211" s="47">
        <f t="shared" si="428"/>
        <v>-0.69444444444444442</v>
      </c>
    </row>
    <row r="212" spans="1:57" s="69" customFormat="1" x14ac:dyDescent="0.3">
      <c r="A212" s="70" t="s">
        <v>143</v>
      </c>
      <c r="B212" s="80">
        <v>713</v>
      </c>
      <c r="C212" s="80">
        <v>937</v>
      </c>
      <c r="D212" s="80">
        <v>1238</v>
      </c>
      <c r="E212" s="80">
        <v>1450</v>
      </c>
      <c r="F212" s="80">
        <v>1673</v>
      </c>
      <c r="G212" s="80">
        <v>1916</v>
      </c>
      <c r="H212" s="80">
        <v>1870</v>
      </c>
      <c r="I212" s="80">
        <v>1817</v>
      </c>
      <c r="J212" s="80">
        <v>1817</v>
      </c>
      <c r="K212" s="80">
        <v>1817</v>
      </c>
      <c r="L212" s="80">
        <v>1817</v>
      </c>
      <c r="M212" s="80">
        <v>1817</v>
      </c>
      <c r="N212" s="80">
        <v>1817</v>
      </c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</row>
    <row r="213" spans="1:57" x14ac:dyDescent="0.3">
      <c r="A213" s="90" t="s">
        <v>129</v>
      </c>
      <c r="B213" s="58" t="str">
        <f t="shared" ref="B213" si="429">+IFERROR(B212/A212-1,"nm")</f>
        <v>nm</v>
      </c>
      <c r="C213" s="58">
        <f t="shared" ref="C213" si="430">+IFERROR(C212/B212-1,"nm")</f>
        <v>0.31416549789621318</v>
      </c>
      <c r="D213" s="58">
        <f t="shared" ref="D213" si="431">+IFERROR(D212/C212-1,"nm")</f>
        <v>0.32123799359658478</v>
      </c>
      <c r="E213" s="58">
        <f t="shared" ref="E213" si="432">+IFERROR(E212/D212-1,"nm")</f>
        <v>0.17124394184168024</v>
      </c>
      <c r="F213" s="58">
        <f t="shared" ref="F213" si="433">+IFERROR(F212/E212-1,"nm")</f>
        <v>0.15379310344827579</v>
      </c>
      <c r="G213" s="58">
        <f t="shared" ref="G213" si="434">+IFERROR(G212/F212-1,"nm")</f>
        <v>0.14524805738194857</v>
      </c>
      <c r="H213" s="58">
        <f t="shared" ref="H213" si="435">+IFERROR(H212/G212-1,"nm")</f>
        <v>-2.4008350730688965E-2</v>
      </c>
      <c r="I213" s="58">
        <f t="shared" ref="I213" si="436">+IFERROR(I212/H212-1,"nm")</f>
        <v>-2.8342245989304793E-2</v>
      </c>
      <c r="J213" s="58">
        <f t="shared" ref="J213" si="437">+IFERROR(J212/I212-1,"nm")</f>
        <v>0</v>
      </c>
      <c r="K213" s="58">
        <f t="shared" ref="K213" si="438">+IFERROR(K212/J212-1,"nm")</f>
        <v>0</v>
      </c>
      <c r="L213" s="58">
        <f t="shared" ref="L213" si="439">+IFERROR(L212/K212-1,"nm")</f>
        <v>0</v>
      </c>
      <c r="M213" s="58">
        <f t="shared" ref="M213" si="440">+IFERROR(M212/L212-1,"nm")</f>
        <v>0</v>
      </c>
      <c r="N213" s="58">
        <f t="shared" ref="N213" si="441">+IFERROR(N212/M212-1,"nm")</f>
        <v>0</v>
      </c>
    </row>
    <row r="214" spans="1:57" x14ac:dyDescent="0.3">
      <c r="A214" s="90" t="s">
        <v>133</v>
      </c>
      <c r="B214" s="58">
        <f>+IFERROR(B212/B198,"nm")</f>
        <v>-8.6951219512195124</v>
      </c>
      <c r="C214" s="58">
        <f t="shared" ref="C214:I214" si="442">+IFERROR(C212/C198,"nm")</f>
        <v>-10.895348837209303</v>
      </c>
      <c r="D214" s="58">
        <f t="shared" si="442"/>
        <v>16.506666666666668</v>
      </c>
      <c r="E214" s="58">
        <f t="shared" si="442"/>
        <v>55.769230769230766</v>
      </c>
      <c r="F214" s="58">
        <f t="shared" si="442"/>
        <v>-239</v>
      </c>
      <c r="G214" s="58">
        <f t="shared" si="442"/>
        <v>-174.18181818181819</v>
      </c>
      <c r="H214" s="58">
        <f t="shared" si="442"/>
        <v>46.75</v>
      </c>
      <c r="I214" s="58">
        <f t="shared" si="442"/>
        <v>-25.236111111111111</v>
      </c>
      <c r="J214" s="47">
        <f>I214</f>
        <v>-25.236111111111111</v>
      </c>
      <c r="K214" s="47">
        <f t="shared" ref="K214:N214" si="443">J214</f>
        <v>-25.236111111111111</v>
      </c>
      <c r="L214" s="47">
        <f t="shared" si="443"/>
        <v>-25.236111111111111</v>
      </c>
      <c r="M214" s="47">
        <f t="shared" si="443"/>
        <v>-25.236111111111111</v>
      </c>
      <c r="N214" s="47">
        <f t="shared" si="443"/>
        <v>-25.236111111111111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33" activePane="bottomLeft" state="frozen"/>
      <selection pane="bottomLeft" activeCell="A31" sqref="A31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3">
      <c r="A3" s="23" t="s">
        <v>28</v>
      </c>
      <c r="B3" s="24"/>
      <c r="C3" s="24"/>
      <c r="D3" s="24"/>
      <c r="E3" s="24"/>
      <c r="F3" s="24"/>
      <c r="G3" s="24"/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3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0</v>
      </c>
      <c r="C7" s="21">
        <f t="shared" si="2"/>
        <v>0</v>
      </c>
      <c r="D7" s="21">
        <f t="shared" si="2"/>
        <v>0</v>
      </c>
      <c r="E7" s="21">
        <f t="shared" si="2"/>
        <v>0</v>
      </c>
      <c r="F7" s="21">
        <f t="shared" si="2"/>
        <v>0</v>
      </c>
      <c r="G7" s="21">
        <f t="shared" si="2"/>
        <v>0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3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H14">
        <v>3.64</v>
      </c>
      <c r="I14">
        <v>3.83</v>
      </c>
    </row>
    <row r="15" spans="1:9" x14ac:dyDescent="0.3">
      <c r="A15" s="2" t="s">
        <v>7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G17" s="8"/>
      <c r="H17" s="8">
        <v>1573</v>
      </c>
      <c r="I17" s="8">
        <v>1578.8</v>
      </c>
    </row>
    <row r="18" spans="1:9" x14ac:dyDescent="0.3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3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3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3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3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3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3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3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3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3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3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3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3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3">
      <c r="A55" s="17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3">
      <c r="A56" s="17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3">
      <c r="A57" s="17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x14ac:dyDescent="0.3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x14ac:dyDescent="0.3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x14ac:dyDescent="0.3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x14ac:dyDescent="0.3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x14ac:dyDescent="0.3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x14ac:dyDescent="0.3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x14ac:dyDescent="0.3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0</v>
      </c>
      <c r="C76" s="26">
        <f t="shared" si="12"/>
        <v>0</v>
      </c>
      <c r="D76" s="26">
        <f t="shared" si="12"/>
        <v>0</v>
      </c>
      <c r="E76" s="26">
        <f t="shared" si="12"/>
        <v>0</v>
      </c>
      <c r="F76" s="26">
        <f t="shared" si="12"/>
        <v>0</v>
      </c>
      <c r="G76" s="26">
        <f t="shared" si="12"/>
        <v>0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x14ac:dyDescent="0.3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x14ac:dyDescent="0.3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x14ac:dyDescent="0.3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x14ac:dyDescent="0.3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3">+SUM(B78:B82)</f>
        <v>0</v>
      </c>
      <c r="C83" s="26">
        <f t="shared" si="13"/>
        <v>0</v>
      </c>
      <c r="D83" s="26">
        <f t="shared" si="13"/>
        <v>0</v>
      </c>
      <c r="E83" s="26">
        <f t="shared" si="13"/>
        <v>0</v>
      </c>
      <c r="F83" s="26">
        <f t="shared" si="13"/>
        <v>0</v>
      </c>
      <c r="G83" s="26">
        <f t="shared" si="13"/>
        <v>0</v>
      </c>
      <c r="H83" s="26">
        <f t="shared" si="13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x14ac:dyDescent="0.3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x14ac:dyDescent="0.3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x14ac:dyDescent="0.3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x14ac:dyDescent="0.3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x14ac:dyDescent="0.3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x14ac:dyDescent="0.3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4">+SUM(B85:B91)</f>
        <v>0</v>
      </c>
      <c r="C92" s="26">
        <f t="shared" si="14"/>
        <v>0</v>
      </c>
      <c r="D92" s="26">
        <f t="shared" si="14"/>
        <v>0</v>
      </c>
      <c r="E92" s="26">
        <f t="shared" si="14"/>
        <v>0</v>
      </c>
      <c r="F92" s="26">
        <f t="shared" si="14"/>
        <v>0</v>
      </c>
      <c r="G92" s="26">
        <f t="shared" si="14"/>
        <v>0</v>
      </c>
      <c r="H92" s="26">
        <f t="shared" si="14"/>
        <v>-1459</v>
      </c>
      <c r="I92" s="26">
        <f>+SUM(I85:I91)</f>
        <v>-4836</v>
      </c>
    </row>
    <row r="93" spans="1:9" x14ac:dyDescent="0.3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5">+B76+B83+B92+B93</f>
        <v>0</v>
      </c>
      <c r="C94" s="26">
        <f t="shared" si="15"/>
        <v>0</v>
      </c>
      <c r="D94" s="26">
        <f t="shared" si="15"/>
        <v>0</v>
      </c>
      <c r="E94" s="26">
        <f t="shared" si="15"/>
        <v>0</v>
      </c>
      <c r="F94" s="26">
        <f t="shared" si="15"/>
        <v>0</v>
      </c>
      <c r="G94" s="26">
        <f t="shared" si="15"/>
        <v>0</v>
      </c>
      <c r="H94" s="26">
        <f t="shared" si="15"/>
        <v>1541</v>
      </c>
      <c r="I94" s="26">
        <f>+I76+I83+I92+I93</f>
        <v>-1315</v>
      </c>
    </row>
    <row r="95" spans="1:9" x14ac:dyDescent="0.3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x14ac:dyDescent="0.3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x14ac:dyDescent="0.3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x14ac:dyDescent="0.3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7">+SUM(B108:B110)</f>
        <v>0</v>
      </c>
      <c r="C107" s="3">
        <f t="shared" si="17"/>
        <v>0</v>
      </c>
      <c r="D107" s="3">
        <f t="shared" si="17"/>
        <v>0</v>
      </c>
      <c r="E107" s="3">
        <f t="shared" si="17"/>
        <v>0</v>
      </c>
      <c r="F107" s="3">
        <f t="shared" si="17"/>
        <v>0</v>
      </c>
      <c r="G107" s="3">
        <f t="shared" si="17"/>
        <v>0</v>
      </c>
      <c r="H107" s="3">
        <f t="shared" si="17"/>
        <v>17179</v>
      </c>
      <c r="I107" s="3">
        <f>+SUM(I108:I110)</f>
        <v>18353</v>
      </c>
    </row>
    <row r="108" spans="1:9" x14ac:dyDescent="0.3">
      <c r="A108" s="11" t="s">
        <v>113</v>
      </c>
      <c r="H108" s="8">
        <v>11644</v>
      </c>
      <c r="I108" s="8">
        <v>12228</v>
      </c>
    </row>
    <row r="109" spans="1:9" x14ac:dyDescent="0.3">
      <c r="A109" s="11" t="s">
        <v>114</v>
      </c>
      <c r="H109" s="8">
        <v>5028</v>
      </c>
      <c r="I109" s="8">
        <v>5492</v>
      </c>
    </row>
    <row r="110" spans="1:9" x14ac:dyDescent="0.3">
      <c r="A110" s="11" t="s">
        <v>115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" si="18">+SUM(B112:B114)</f>
        <v>0</v>
      </c>
      <c r="C111" s="3">
        <f t="shared" ref="C111" si="19">+SUM(C112:C114)</f>
        <v>0</v>
      </c>
      <c r="D111" s="3">
        <f t="shared" ref="D111" si="20">+SUM(D112:D114)</f>
        <v>0</v>
      </c>
      <c r="E111" s="3">
        <f t="shared" ref="E111" si="21">+SUM(E112:E114)</f>
        <v>0</v>
      </c>
      <c r="F111" s="3">
        <f t="shared" ref="F111" si="22">+SUM(F112:F114)</f>
        <v>0</v>
      </c>
      <c r="G111" s="3">
        <f t="shared" ref="G111" si="23">+SUM(G112:G114)</f>
        <v>0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3">
      <c r="A112" s="11" t="s">
        <v>113</v>
      </c>
      <c r="H112" s="8">
        <v>6970</v>
      </c>
      <c r="I112" s="8">
        <v>7388</v>
      </c>
    </row>
    <row r="113" spans="1:9" x14ac:dyDescent="0.3">
      <c r="A113" s="11" t="s">
        <v>114</v>
      </c>
      <c r="H113" s="8">
        <v>3996</v>
      </c>
      <c r="I113" s="8">
        <v>4527</v>
      </c>
    </row>
    <row r="114" spans="1:9" x14ac:dyDescent="0.3">
      <c r="A114" s="11" t="s">
        <v>115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" si="25">+SUM(B116:B118)</f>
        <v>0</v>
      </c>
      <c r="C115" s="3">
        <f t="shared" ref="C115" si="26">+SUM(C116:C118)</f>
        <v>0</v>
      </c>
      <c r="D115" s="3">
        <f t="shared" ref="D115" si="27">+SUM(D116:D118)</f>
        <v>0</v>
      </c>
      <c r="E115" s="3">
        <f t="shared" ref="E115" si="28">+SUM(E116:E118)</f>
        <v>0</v>
      </c>
      <c r="F115" s="3">
        <f t="shared" ref="F115" si="29">+SUM(F116:F118)</f>
        <v>0</v>
      </c>
      <c r="G115" s="3">
        <f t="shared" ref="G115" si="30">+SUM(G116:G118)</f>
        <v>0</v>
      </c>
      <c r="H115" s="3">
        <f t="shared" ref="H115" si="31">+SUM(H116:H118)</f>
        <v>8290</v>
      </c>
      <c r="I115" s="3">
        <f>+SUM(I116:I118)</f>
        <v>7547</v>
      </c>
    </row>
    <row r="116" spans="1:9" x14ac:dyDescent="0.3">
      <c r="A116" s="11" t="s">
        <v>113</v>
      </c>
      <c r="H116" s="8">
        <v>5748</v>
      </c>
      <c r="I116" s="8">
        <v>5416</v>
      </c>
    </row>
    <row r="117" spans="1:9" x14ac:dyDescent="0.3">
      <c r="A117" s="11" t="s">
        <v>114</v>
      </c>
      <c r="H117" s="8">
        <v>2347</v>
      </c>
      <c r="I117" s="8">
        <v>1938</v>
      </c>
    </row>
    <row r="118" spans="1:9" x14ac:dyDescent="0.3">
      <c r="A118" s="11" t="s">
        <v>115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" si="32">+SUM(B120:B122)</f>
        <v>0</v>
      </c>
      <c r="C119" s="3">
        <f t="shared" ref="C119" si="33">+SUM(C120:C122)</f>
        <v>0</v>
      </c>
      <c r="D119" s="3">
        <f t="shared" ref="D119" si="34">+SUM(D120:D122)</f>
        <v>0</v>
      </c>
      <c r="E119" s="3">
        <f t="shared" ref="E119" si="35">+SUM(E120:E122)</f>
        <v>0</v>
      </c>
      <c r="F119" s="3">
        <f t="shared" ref="F119" si="36">+SUM(F120:F122)</f>
        <v>0</v>
      </c>
      <c r="G119" s="3">
        <f t="shared" ref="G119" si="37">+SUM(G120:G122)</f>
        <v>0</v>
      </c>
      <c r="H119" s="3">
        <f t="shared" ref="H119" si="38">+SUM(H120:H122)</f>
        <v>5343</v>
      </c>
      <c r="I119" s="3">
        <f>+SUM(I120:I122)</f>
        <v>5955</v>
      </c>
    </row>
    <row r="120" spans="1:9" x14ac:dyDescent="0.3">
      <c r="A120" s="11" t="s">
        <v>113</v>
      </c>
      <c r="H120" s="8">
        <v>3659</v>
      </c>
      <c r="I120" s="8">
        <v>4111</v>
      </c>
    </row>
    <row r="121" spans="1:9" x14ac:dyDescent="0.3">
      <c r="A121" s="11" t="s">
        <v>114</v>
      </c>
      <c r="H121" s="8">
        <v>1494</v>
      </c>
      <c r="I121" s="8">
        <v>1610</v>
      </c>
    </row>
    <row r="122" spans="1:9" x14ac:dyDescent="0.3">
      <c r="A122" s="11" t="s">
        <v>115</v>
      </c>
      <c r="H122">
        <v>190</v>
      </c>
      <c r="I122">
        <v>234</v>
      </c>
    </row>
    <row r="123" spans="1:9" x14ac:dyDescent="0.3">
      <c r="A123" s="2" t="s">
        <v>107</v>
      </c>
      <c r="B123" s="3"/>
      <c r="C123" s="3"/>
      <c r="D123" s="3"/>
      <c r="E123" s="3"/>
      <c r="F123" s="3"/>
      <c r="G123" s="3"/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39">+B107+B111+B115+B119+B123</f>
        <v>0</v>
      </c>
      <c r="C124" s="5">
        <f t="shared" si="39"/>
        <v>0</v>
      </c>
      <c r="D124" s="5">
        <f t="shared" si="39"/>
        <v>0</v>
      </c>
      <c r="E124" s="5">
        <f t="shared" si="39"/>
        <v>0</v>
      </c>
      <c r="F124" s="5">
        <f t="shared" si="39"/>
        <v>0</v>
      </c>
      <c r="G124" s="5">
        <f t="shared" si="39"/>
        <v>0</v>
      </c>
      <c r="H124" s="5">
        <f t="shared" si="39"/>
        <v>42293</v>
      </c>
      <c r="I124" s="5">
        <f t="shared" si="39"/>
        <v>44436</v>
      </c>
    </row>
    <row r="125" spans="1:9" x14ac:dyDescent="0.3">
      <c r="A125" s="2" t="s">
        <v>104</v>
      </c>
      <c r="B125" s="3"/>
      <c r="C125" s="3"/>
      <c r="D125" s="3"/>
      <c r="E125" s="3"/>
      <c r="F125" s="3"/>
      <c r="G125" s="3"/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3">
      <c r="A130" s="2" t="s">
        <v>108</v>
      </c>
      <c r="B130" s="3"/>
      <c r="C130" s="3"/>
      <c r="D130" s="3"/>
      <c r="E130" s="3"/>
      <c r="F130" s="3"/>
      <c r="G130" s="3"/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0">+B124+B125+B130</f>
        <v>0</v>
      </c>
      <c r="C131" s="7">
        <f t="shared" si="40"/>
        <v>0</v>
      </c>
      <c r="D131" s="7">
        <f t="shared" si="40"/>
        <v>0</v>
      </c>
      <c r="E131" s="7">
        <f t="shared" si="40"/>
        <v>0</v>
      </c>
      <c r="F131" s="7">
        <f t="shared" si="40"/>
        <v>0</v>
      </c>
      <c r="G131" s="7">
        <f t="shared" si="40"/>
        <v>0</v>
      </c>
      <c r="H131" s="7">
        <f t="shared" si="40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/>
      <c r="C134" s="3"/>
      <c r="D134" s="3"/>
      <c r="E134" s="3"/>
      <c r="F134" s="3"/>
      <c r="G134" s="3"/>
      <c r="H134" s="3">
        <v>5089</v>
      </c>
      <c r="I134" s="3">
        <v>5114</v>
      </c>
    </row>
    <row r="135" spans="1:9" x14ac:dyDescent="0.3">
      <c r="A135" s="2" t="s">
        <v>101</v>
      </c>
      <c r="B135" s="3"/>
      <c r="C135" s="3"/>
      <c r="D135" s="3"/>
      <c r="E135" s="3"/>
      <c r="F135" s="3"/>
      <c r="G135" s="3"/>
      <c r="H135" s="3">
        <v>2435</v>
      </c>
      <c r="I135" s="3">
        <v>3293</v>
      </c>
    </row>
    <row r="136" spans="1:9" x14ac:dyDescent="0.3">
      <c r="A136" s="2" t="s">
        <v>102</v>
      </c>
      <c r="B136" s="3"/>
      <c r="C136" s="3"/>
      <c r="D136" s="3"/>
      <c r="E136" s="3"/>
      <c r="F136" s="3"/>
      <c r="G136" s="3"/>
      <c r="H136" s="3">
        <v>3243</v>
      </c>
      <c r="I136" s="3">
        <v>2365</v>
      </c>
    </row>
    <row r="137" spans="1:9" x14ac:dyDescent="0.3">
      <c r="A137" s="2" t="s">
        <v>106</v>
      </c>
      <c r="B137" s="3"/>
      <c r="C137" s="3"/>
      <c r="D137" s="3"/>
      <c r="E137" s="3"/>
      <c r="F137" s="3"/>
      <c r="G137" s="3"/>
      <c r="H137" s="3">
        <v>1530</v>
      </c>
      <c r="I137" s="3">
        <v>1896</v>
      </c>
    </row>
    <row r="138" spans="1:9" x14ac:dyDescent="0.3">
      <c r="A138" s="2" t="s">
        <v>107</v>
      </c>
      <c r="B138" s="3"/>
      <c r="C138" s="3"/>
      <c r="D138" s="3"/>
      <c r="E138" s="3"/>
      <c r="F138" s="3"/>
      <c r="G138" s="3"/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2">+SUM(B134:B138)</f>
        <v>0</v>
      </c>
      <c r="C139" s="5">
        <f t="shared" si="42"/>
        <v>0</v>
      </c>
      <c r="D139" s="5">
        <f t="shared" si="42"/>
        <v>0</v>
      </c>
      <c r="E139" s="5">
        <f t="shared" si="42"/>
        <v>0</v>
      </c>
      <c r="F139" s="5">
        <f t="shared" si="42"/>
        <v>0</v>
      </c>
      <c r="G139" s="5">
        <f t="shared" si="42"/>
        <v>0</v>
      </c>
      <c r="H139" s="5">
        <f t="shared" si="42"/>
        <v>8641</v>
      </c>
      <c r="I139" s="5">
        <f t="shared" si="42"/>
        <v>8406</v>
      </c>
    </row>
    <row r="140" spans="1:9" x14ac:dyDescent="0.3">
      <c r="A140" s="2" t="s">
        <v>104</v>
      </c>
      <c r="B140" s="3"/>
      <c r="C140" s="3"/>
      <c r="D140" s="3"/>
      <c r="E140" s="3"/>
      <c r="F140" s="3"/>
      <c r="G140" s="3"/>
      <c r="H140" s="3">
        <v>543</v>
      </c>
      <c r="I140" s="3">
        <v>669</v>
      </c>
    </row>
    <row r="141" spans="1:9" x14ac:dyDescent="0.3">
      <c r="A141" s="2" t="s">
        <v>108</v>
      </c>
      <c r="B141" s="3"/>
      <c r="C141" s="3"/>
      <c r="D141" s="3"/>
      <c r="E141" s="3"/>
      <c r="F141" s="3"/>
      <c r="G141" s="3"/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3">+SUM(B139:B141)</f>
        <v>0</v>
      </c>
      <c r="C142" s="7">
        <f t="shared" ref="C142" si="44">+SUM(C139:C141)</f>
        <v>0</v>
      </c>
      <c r="D142" s="7">
        <f t="shared" ref="D142" si="45">+SUM(D139:D141)</f>
        <v>0</v>
      </c>
      <c r="E142" s="7">
        <f t="shared" ref="E142" si="46">+SUM(E139:E141)</f>
        <v>0</v>
      </c>
      <c r="F142" s="7">
        <f t="shared" ref="F142" si="47">+SUM(F139:F141)</f>
        <v>0</v>
      </c>
      <c r="G142" s="7">
        <f t="shared" ref="G142" si="48">+SUM(G139:G141)</f>
        <v>0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0">+B142-B10-B8</f>
        <v>0</v>
      </c>
      <c r="C143" s="13">
        <f t="shared" si="50"/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/>
      <c r="C145" s="3"/>
      <c r="D145" s="3"/>
      <c r="E145" s="3"/>
      <c r="F145" s="3"/>
      <c r="G145" s="3"/>
      <c r="H145" s="3">
        <v>617</v>
      </c>
      <c r="I145" s="3">
        <v>639</v>
      </c>
    </row>
    <row r="146" spans="1:9" x14ac:dyDescent="0.3">
      <c r="A146" s="2" t="s">
        <v>101</v>
      </c>
      <c r="B146" s="3"/>
      <c r="C146" s="3"/>
      <c r="D146" s="3"/>
      <c r="E146" s="3"/>
      <c r="F146" s="3"/>
      <c r="G146" s="3"/>
      <c r="H146" s="3">
        <v>982</v>
      </c>
      <c r="I146" s="3">
        <v>920</v>
      </c>
    </row>
    <row r="147" spans="1:9" x14ac:dyDescent="0.3">
      <c r="A147" s="2" t="s">
        <v>102</v>
      </c>
      <c r="B147" s="3"/>
      <c r="C147" s="3"/>
      <c r="D147" s="3"/>
      <c r="E147" s="3"/>
      <c r="F147" s="3"/>
      <c r="G147" s="3"/>
      <c r="H147" s="3">
        <v>288</v>
      </c>
      <c r="I147" s="3">
        <v>303</v>
      </c>
    </row>
    <row r="148" spans="1:9" x14ac:dyDescent="0.3">
      <c r="A148" s="2" t="s">
        <v>118</v>
      </c>
      <c r="B148" s="3"/>
      <c r="C148" s="3"/>
      <c r="D148" s="3"/>
      <c r="E148" s="3"/>
      <c r="F148" s="3"/>
      <c r="G148" s="3"/>
      <c r="H148" s="3">
        <v>304</v>
      </c>
      <c r="I148" s="3">
        <v>274</v>
      </c>
    </row>
    <row r="149" spans="1:9" x14ac:dyDescent="0.3">
      <c r="A149" s="2" t="s">
        <v>107</v>
      </c>
      <c r="B149" s="3"/>
      <c r="C149" s="3"/>
      <c r="D149" s="3"/>
      <c r="E149" s="3"/>
      <c r="F149" s="3"/>
      <c r="G149" s="3"/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1">+SUM(B145:B149)</f>
        <v>0</v>
      </c>
      <c r="C150" s="5">
        <f t="shared" si="51"/>
        <v>0</v>
      </c>
      <c r="D150" s="5">
        <f t="shared" si="51"/>
        <v>0</v>
      </c>
      <c r="E150" s="5">
        <f t="shared" si="51"/>
        <v>0</v>
      </c>
      <c r="F150" s="5">
        <f t="shared" si="51"/>
        <v>0</v>
      </c>
      <c r="G150" s="5">
        <f t="shared" si="51"/>
        <v>0</v>
      </c>
      <c r="H150" s="5">
        <f t="shared" si="51"/>
        <v>2971</v>
      </c>
      <c r="I150" s="5">
        <f t="shared" si="51"/>
        <v>2925</v>
      </c>
    </row>
    <row r="151" spans="1:9" x14ac:dyDescent="0.3">
      <c r="A151" s="2" t="s">
        <v>104</v>
      </c>
      <c r="B151" s="3"/>
      <c r="C151" s="3"/>
      <c r="D151" s="3"/>
      <c r="E151" s="3"/>
      <c r="F151" s="3"/>
      <c r="G151" s="3"/>
      <c r="H151" s="3">
        <v>63</v>
      </c>
      <c r="I151" s="3">
        <v>49</v>
      </c>
    </row>
    <row r="152" spans="1:9" x14ac:dyDescent="0.3">
      <c r="A152" s="2" t="s">
        <v>108</v>
      </c>
      <c r="B152" s="3"/>
      <c r="C152" s="3"/>
      <c r="D152" s="3"/>
      <c r="E152" s="3"/>
      <c r="F152" s="3"/>
      <c r="G152" s="3"/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2">+SUM(B150:B152)</f>
        <v>0</v>
      </c>
      <c r="C153" s="7">
        <f t="shared" si="52"/>
        <v>0</v>
      </c>
      <c r="D153" s="7">
        <f t="shared" si="52"/>
        <v>0</v>
      </c>
      <c r="E153" s="7">
        <f t="shared" si="52"/>
        <v>0</v>
      </c>
      <c r="F153" s="7">
        <f t="shared" si="52"/>
        <v>0</v>
      </c>
      <c r="G153" s="7">
        <f t="shared" si="52"/>
        <v>0</v>
      </c>
      <c r="H153" s="7">
        <f t="shared" si="5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/>
      <c r="C156" s="3"/>
      <c r="D156" s="3"/>
      <c r="E156" s="3"/>
      <c r="F156" s="3"/>
      <c r="G156" s="3"/>
      <c r="H156" s="3">
        <v>98</v>
      </c>
      <c r="I156" s="3">
        <v>146</v>
      </c>
    </row>
    <row r="157" spans="1:9" x14ac:dyDescent="0.3">
      <c r="A157" s="2" t="s">
        <v>101</v>
      </c>
      <c r="B157" s="3"/>
      <c r="C157" s="3"/>
      <c r="D157" s="3"/>
      <c r="E157" s="3"/>
      <c r="F157" s="3"/>
      <c r="G157" s="3"/>
      <c r="H157" s="3">
        <v>153</v>
      </c>
      <c r="I157" s="3">
        <v>197</v>
      </c>
    </row>
    <row r="158" spans="1:9" x14ac:dyDescent="0.3">
      <c r="A158" s="2" t="s">
        <v>102</v>
      </c>
      <c r="B158" s="3"/>
      <c r="C158" s="3"/>
      <c r="D158" s="3"/>
      <c r="E158" s="3"/>
      <c r="F158" s="3"/>
      <c r="G158" s="3"/>
      <c r="H158" s="3">
        <v>94</v>
      </c>
      <c r="I158" s="3">
        <v>78</v>
      </c>
    </row>
    <row r="159" spans="1:9" x14ac:dyDescent="0.3">
      <c r="A159" s="2" t="s">
        <v>118</v>
      </c>
      <c r="B159" s="3"/>
      <c r="C159" s="3"/>
      <c r="D159" s="3"/>
      <c r="E159" s="3"/>
      <c r="F159" s="3"/>
      <c r="G159" s="3"/>
      <c r="H159" s="3">
        <v>54</v>
      </c>
      <c r="I159" s="3">
        <v>56</v>
      </c>
    </row>
    <row r="160" spans="1:9" x14ac:dyDescent="0.3">
      <c r="A160" s="2" t="s">
        <v>107</v>
      </c>
      <c r="B160" s="3"/>
      <c r="C160" s="3"/>
      <c r="D160" s="3"/>
      <c r="E160" s="3"/>
      <c r="F160" s="3"/>
      <c r="G160" s="3"/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54">+SUM(B156:B160)</f>
        <v>0</v>
      </c>
      <c r="C161" s="5">
        <f t="shared" si="54"/>
        <v>0</v>
      </c>
      <c r="D161" s="5">
        <f t="shared" si="54"/>
        <v>0</v>
      </c>
      <c r="E161" s="5">
        <f t="shared" si="54"/>
        <v>0</v>
      </c>
      <c r="F161" s="5">
        <f t="shared" si="54"/>
        <v>0</v>
      </c>
      <c r="G161" s="5">
        <f t="shared" si="54"/>
        <v>0</v>
      </c>
      <c r="H161" s="5">
        <f t="shared" si="54"/>
        <v>677</v>
      </c>
      <c r="I161" s="5">
        <f t="shared" si="54"/>
        <v>699</v>
      </c>
    </row>
    <row r="162" spans="1:9" x14ac:dyDescent="0.3">
      <c r="A162" s="2" t="s">
        <v>104</v>
      </c>
      <c r="B162" s="3"/>
      <c r="C162" s="3"/>
      <c r="D162" s="3"/>
      <c r="E162" s="3"/>
      <c r="F162" s="3"/>
      <c r="G162" s="3"/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55">-(SUM(B161:B162)+B81)</f>
        <v>0</v>
      </c>
      <c r="C163" s="3">
        <f t="shared" si="55"/>
        <v>0</v>
      </c>
      <c r="D163" s="3">
        <f t="shared" si="55"/>
        <v>0</v>
      </c>
      <c r="E163" s="3">
        <f t="shared" si="55"/>
        <v>0</v>
      </c>
      <c r="F163" s="3">
        <f t="shared" si="55"/>
        <v>0</v>
      </c>
      <c r="G163" s="3">
        <f t="shared" si="55"/>
        <v>0</v>
      </c>
      <c r="H163" s="3">
        <f t="shared" si="5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56">+SUM(B161:B163)</f>
        <v>0</v>
      </c>
      <c r="C164" s="7">
        <f t="shared" si="56"/>
        <v>0</v>
      </c>
      <c r="D164" s="7">
        <f t="shared" si="56"/>
        <v>0</v>
      </c>
      <c r="E164" s="7">
        <f t="shared" si="56"/>
        <v>0</v>
      </c>
      <c r="F164" s="7">
        <f t="shared" si="56"/>
        <v>0</v>
      </c>
      <c r="G164" s="7">
        <f t="shared" si="56"/>
        <v>0</v>
      </c>
      <c r="H164" s="7">
        <f t="shared" si="5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/>
      <c r="C167" s="3"/>
      <c r="D167" s="3"/>
      <c r="E167" s="3"/>
      <c r="F167" s="3"/>
      <c r="G167" s="3"/>
      <c r="H167" s="3">
        <v>130</v>
      </c>
      <c r="I167" s="3">
        <v>124</v>
      </c>
    </row>
    <row r="168" spans="1:9" x14ac:dyDescent="0.3">
      <c r="A168" s="2" t="s">
        <v>101</v>
      </c>
      <c r="B168" s="3"/>
      <c r="C168" s="3"/>
      <c r="D168" s="3"/>
      <c r="E168" s="3"/>
      <c r="F168" s="3"/>
      <c r="G168" s="3"/>
      <c r="H168" s="3">
        <v>136</v>
      </c>
      <c r="I168" s="3">
        <v>134</v>
      </c>
    </row>
    <row r="169" spans="1:9" x14ac:dyDescent="0.3">
      <c r="A169" s="2" t="s">
        <v>102</v>
      </c>
      <c r="B169" s="3"/>
      <c r="C169" s="3"/>
      <c r="D169" s="3"/>
      <c r="E169" s="3"/>
      <c r="F169" s="3"/>
      <c r="G169" s="3"/>
      <c r="H169" s="3">
        <v>46</v>
      </c>
      <c r="I169" s="3">
        <v>41</v>
      </c>
    </row>
    <row r="170" spans="1:9" x14ac:dyDescent="0.3">
      <c r="A170" s="2" t="s">
        <v>106</v>
      </c>
      <c r="B170" s="3"/>
      <c r="C170" s="3"/>
      <c r="D170" s="3"/>
      <c r="E170" s="3"/>
      <c r="F170" s="3"/>
      <c r="G170" s="3"/>
      <c r="H170" s="3">
        <v>43</v>
      </c>
      <c r="I170" s="3">
        <v>42</v>
      </c>
    </row>
    <row r="171" spans="1:9" x14ac:dyDescent="0.3">
      <c r="A171" s="2" t="s">
        <v>107</v>
      </c>
      <c r="B171" s="3"/>
      <c r="C171" s="3"/>
      <c r="D171" s="3"/>
      <c r="E171" s="3"/>
      <c r="F171" s="3"/>
      <c r="G171" s="3"/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58">+SUM(B167:B171)</f>
        <v>0</v>
      </c>
      <c r="C172" s="5">
        <f t="shared" si="58"/>
        <v>0</v>
      </c>
      <c r="D172" s="5">
        <f t="shared" si="58"/>
        <v>0</v>
      </c>
      <c r="E172" s="5">
        <f t="shared" si="58"/>
        <v>0</v>
      </c>
      <c r="F172" s="5">
        <f t="shared" si="58"/>
        <v>0</v>
      </c>
      <c r="G172" s="5">
        <f t="shared" si="58"/>
        <v>0</v>
      </c>
      <c r="H172" s="5">
        <f t="shared" si="58"/>
        <v>577</v>
      </c>
      <c r="I172" s="5">
        <f t="shared" si="58"/>
        <v>561</v>
      </c>
    </row>
    <row r="173" spans="1:9" x14ac:dyDescent="0.3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3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59">+SUM(B172:B174)</f>
        <v>0</v>
      </c>
      <c r="C175" s="7">
        <f t="shared" si="59"/>
        <v>0</v>
      </c>
      <c r="D175" s="7">
        <f t="shared" si="59"/>
        <v>0</v>
      </c>
      <c r="E175" s="7">
        <f t="shared" si="59"/>
        <v>0</v>
      </c>
      <c r="F175" s="7">
        <f t="shared" si="59"/>
        <v>0</v>
      </c>
      <c r="G175" s="7">
        <f t="shared" si="59"/>
        <v>0</v>
      </c>
      <c r="H175" s="7">
        <f t="shared" si="5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/>
      <c r="C179" s="34"/>
      <c r="D179" s="34"/>
      <c r="E179" s="34"/>
      <c r="F179" s="34"/>
      <c r="G179" s="34"/>
      <c r="H179" s="34"/>
      <c r="I179" s="34">
        <v>7.0000000000000007E-2</v>
      </c>
    </row>
    <row r="180" spans="1:9" x14ac:dyDescent="0.3">
      <c r="A180" s="31" t="s">
        <v>113</v>
      </c>
      <c r="B180" s="30"/>
      <c r="C180" s="30"/>
      <c r="D180" s="30"/>
      <c r="E180" s="30"/>
      <c r="F180" s="30"/>
      <c r="G180" s="30"/>
      <c r="H180" s="30"/>
      <c r="I180" s="30">
        <v>0.05</v>
      </c>
    </row>
    <row r="181" spans="1:9" x14ac:dyDescent="0.3">
      <c r="A181" s="31" t="s">
        <v>114</v>
      </c>
      <c r="B181" s="30"/>
      <c r="C181" s="30"/>
      <c r="D181" s="30"/>
      <c r="E181" s="30"/>
      <c r="F181" s="30"/>
      <c r="G181" s="30"/>
      <c r="H181" s="30"/>
      <c r="I181" s="30">
        <v>0.09</v>
      </c>
    </row>
    <row r="182" spans="1:9" x14ac:dyDescent="0.3">
      <c r="A182" s="31" t="s">
        <v>115</v>
      </c>
      <c r="B182" s="30"/>
      <c r="C182" s="30"/>
      <c r="D182" s="30"/>
      <c r="E182" s="30"/>
      <c r="F182" s="30"/>
      <c r="G182" s="30"/>
      <c r="H182" s="30"/>
      <c r="I182" s="30">
        <v>0.25</v>
      </c>
    </row>
    <row r="183" spans="1:9" x14ac:dyDescent="0.3">
      <c r="A183" s="33" t="s">
        <v>101</v>
      </c>
      <c r="B183" s="34"/>
      <c r="C183" s="34"/>
      <c r="D183" s="34"/>
      <c r="E183" s="34"/>
      <c r="F183" s="34"/>
      <c r="G183" s="34"/>
      <c r="H183" s="34"/>
      <c r="I183" s="34">
        <v>0.12</v>
      </c>
    </row>
    <row r="184" spans="1:9" x14ac:dyDescent="0.3">
      <c r="A184" s="31" t="s">
        <v>113</v>
      </c>
      <c r="B184" s="30"/>
      <c r="C184" s="30"/>
      <c r="D184" s="30"/>
      <c r="E184" s="30"/>
      <c r="F184" s="30"/>
      <c r="G184" s="30"/>
      <c r="H184" s="30"/>
      <c r="I184" s="30">
        <v>0.09</v>
      </c>
    </row>
    <row r="185" spans="1:9" x14ac:dyDescent="0.3">
      <c r="A185" s="31" t="s">
        <v>114</v>
      </c>
      <c r="B185" s="30"/>
      <c r="C185" s="30"/>
      <c r="D185" s="30"/>
      <c r="E185" s="30"/>
      <c r="F185" s="30"/>
      <c r="G185" s="30"/>
      <c r="H185" s="30"/>
      <c r="I185" s="30">
        <v>0.16</v>
      </c>
    </row>
    <row r="186" spans="1:9" x14ac:dyDescent="0.3">
      <c r="A186" s="31" t="s">
        <v>115</v>
      </c>
      <c r="B186" s="30"/>
      <c r="C186" s="30"/>
      <c r="D186" s="30"/>
      <c r="E186" s="30"/>
      <c r="F186" s="30"/>
      <c r="G186" s="30"/>
      <c r="H186" s="30"/>
      <c r="I186" s="30">
        <v>0.17</v>
      </c>
    </row>
    <row r="187" spans="1:9" x14ac:dyDescent="0.3">
      <c r="A187" s="33" t="s">
        <v>102</v>
      </c>
      <c r="B187" s="34"/>
      <c r="C187" s="34"/>
      <c r="D187" s="34"/>
      <c r="E187" s="34"/>
      <c r="F187" s="34"/>
      <c r="G187" s="34"/>
      <c r="H187" s="34"/>
      <c r="I187" s="34">
        <v>-0.13</v>
      </c>
    </row>
    <row r="188" spans="1:9" x14ac:dyDescent="0.3">
      <c r="A188" s="31" t="s">
        <v>113</v>
      </c>
      <c r="B188" s="30"/>
      <c r="C188" s="30"/>
      <c r="D188" s="30"/>
      <c r="E188" s="30"/>
      <c r="F188" s="30"/>
      <c r="G188" s="30"/>
      <c r="H188" s="30"/>
      <c r="I188" s="30">
        <v>-0.1</v>
      </c>
    </row>
    <row r="189" spans="1:9" x14ac:dyDescent="0.3">
      <c r="A189" s="31" t="s">
        <v>114</v>
      </c>
      <c r="B189" s="30"/>
      <c r="C189" s="30"/>
      <c r="D189" s="30"/>
      <c r="E189" s="30"/>
      <c r="F189" s="30"/>
      <c r="G189" s="30"/>
      <c r="H189" s="30"/>
      <c r="I189" s="30">
        <v>-0.21</v>
      </c>
    </row>
    <row r="190" spans="1:9" x14ac:dyDescent="0.3">
      <c r="A190" s="31" t="s">
        <v>115</v>
      </c>
      <c r="B190" s="30"/>
      <c r="C190" s="30"/>
      <c r="D190" s="30"/>
      <c r="E190" s="30"/>
      <c r="F190" s="30"/>
      <c r="G190" s="30"/>
      <c r="H190" s="30"/>
      <c r="I190" s="30">
        <v>-0.06</v>
      </c>
    </row>
    <row r="191" spans="1:9" x14ac:dyDescent="0.3">
      <c r="A191" s="33" t="s">
        <v>106</v>
      </c>
      <c r="B191" s="34"/>
      <c r="C191" s="34"/>
      <c r="D191" s="34"/>
      <c r="E191" s="34"/>
      <c r="F191" s="34"/>
      <c r="G191" s="34"/>
      <c r="H191" s="34"/>
      <c r="I191" s="34">
        <v>0.16</v>
      </c>
    </row>
    <row r="192" spans="1:9" x14ac:dyDescent="0.3">
      <c r="A192" s="31" t="s">
        <v>113</v>
      </c>
      <c r="B192" s="30"/>
      <c r="C192" s="30"/>
      <c r="D192" s="30"/>
      <c r="E192" s="30"/>
      <c r="F192" s="30"/>
      <c r="G192" s="30"/>
      <c r="H192" s="30"/>
      <c r="I192" s="30">
        <v>0.17</v>
      </c>
    </row>
    <row r="193" spans="1:9" x14ac:dyDescent="0.3">
      <c r="A193" s="31" t="s">
        <v>114</v>
      </c>
      <c r="B193" s="30"/>
      <c r="C193" s="30"/>
      <c r="D193" s="30"/>
      <c r="E193" s="30"/>
      <c r="F193" s="30"/>
      <c r="G193" s="30"/>
      <c r="H193" s="30"/>
      <c r="I193" s="30">
        <v>0.12</v>
      </c>
    </row>
    <row r="194" spans="1:9" x14ac:dyDescent="0.3">
      <c r="A194" s="31" t="s">
        <v>115</v>
      </c>
      <c r="B194" s="30"/>
      <c r="C194" s="30"/>
      <c r="D194" s="30"/>
      <c r="E194" s="30"/>
      <c r="F194" s="30"/>
      <c r="G194" s="30"/>
      <c r="H194" s="30"/>
      <c r="I194" s="30">
        <v>0.28000000000000003</v>
      </c>
    </row>
    <row r="195" spans="1:9" x14ac:dyDescent="0.3">
      <c r="A195" s="33" t="s">
        <v>107</v>
      </c>
      <c r="B195" s="34"/>
      <c r="C195" s="34"/>
      <c r="D195" s="34"/>
      <c r="E195" s="34"/>
      <c r="F195" s="34"/>
      <c r="G195" s="34"/>
      <c r="H195" s="34"/>
      <c r="I195" s="34">
        <v>3.02</v>
      </c>
    </row>
    <row r="196" spans="1:9" x14ac:dyDescent="0.3">
      <c r="A196" s="35" t="s">
        <v>103</v>
      </c>
      <c r="B196" s="37"/>
      <c r="C196" s="37"/>
      <c r="D196" s="37"/>
      <c r="E196" s="37"/>
      <c r="F196" s="37"/>
      <c r="G196" s="37"/>
      <c r="H196" s="37"/>
      <c r="I196" s="37">
        <v>0.06</v>
      </c>
    </row>
    <row r="197" spans="1:9" x14ac:dyDescent="0.3">
      <c r="A197" s="33" t="s">
        <v>104</v>
      </c>
      <c r="B197" s="34"/>
      <c r="C197" s="34"/>
      <c r="D197" s="34"/>
      <c r="E197" s="34"/>
      <c r="F197" s="34"/>
      <c r="G197" s="34"/>
      <c r="H197" s="34"/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3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5" thickBot="1" x14ac:dyDescent="0.35">
      <c r="A203" s="32" t="s">
        <v>105</v>
      </c>
      <c r="B203" s="36"/>
      <c r="C203" s="36"/>
      <c r="D203" s="36"/>
      <c r="E203" s="36"/>
      <c r="F203" s="36"/>
      <c r="G203" s="36"/>
      <c r="H203" s="36"/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7"/>
  <sheetViews>
    <sheetView topLeftCell="A15" zoomScale="86" zoomScaleNormal="86" workbookViewId="0">
      <selection activeCell="L40" sqref="L40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v>30601</v>
      </c>
      <c r="C3" s="3">
        <v>32376</v>
      </c>
      <c r="D3" s="3">
        <v>34350</v>
      </c>
      <c r="E3" s="3">
        <v>36397</v>
      </c>
      <c r="F3" s="3">
        <v>39117</v>
      </c>
      <c r="G3" s="3">
        <v>37403</v>
      </c>
      <c r="H3" s="3">
        <v>44538</v>
      </c>
      <c r="I3" s="3">
        <v>46710</v>
      </c>
      <c r="J3" s="3"/>
      <c r="K3" s="3"/>
      <c r="L3" s="3"/>
      <c r="M3" s="3"/>
      <c r="N3" s="3"/>
      <c r="O3" t="s">
        <v>144</v>
      </c>
    </row>
    <row r="4" spans="1:15" x14ac:dyDescent="0.3">
      <c r="A4" s="42" t="s">
        <v>129</v>
      </c>
      <c r="B4" s="47" t="s">
        <v>153</v>
      </c>
      <c r="C4" s="47">
        <v>5.8004640371229765E-2</v>
      </c>
      <c r="D4" s="47">
        <v>6.0971089696071123E-2</v>
      </c>
      <c r="E4" s="47">
        <v>5.95924308588065E-2</v>
      </c>
      <c r="F4" s="47">
        <v>7.4731433909388079E-2</v>
      </c>
      <c r="G4" s="47">
        <v>-4.3817266150267153E-2</v>
      </c>
      <c r="H4" s="47">
        <v>0.19076009945726269</v>
      </c>
      <c r="I4" s="47">
        <v>4.8767344739323759E-2</v>
      </c>
      <c r="J4" s="47">
        <f t="shared" ref="J4:N4" si="2">+IFERROR(J3/I3-1,"nm")</f>
        <v>-1</v>
      </c>
      <c r="K4" s="47" t="str">
        <f t="shared" si="2"/>
        <v>nm</v>
      </c>
      <c r="L4" s="47" t="str">
        <f t="shared" si="2"/>
        <v>nm</v>
      </c>
      <c r="M4" s="47" t="str">
        <f t="shared" si="2"/>
        <v>nm</v>
      </c>
      <c r="N4" s="47" t="str">
        <f t="shared" si="2"/>
        <v>nm</v>
      </c>
    </row>
    <row r="5" spans="1:15" x14ac:dyDescent="0.3">
      <c r="A5" s="41" t="s">
        <v>130</v>
      </c>
      <c r="B5">
        <v>4839</v>
      </c>
      <c r="C5">
        <v>5291</v>
      </c>
      <c r="D5">
        <v>5651</v>
      </c>
      <c r="E5">
        <v>5126</v>
      </c>
      <c r="F5">
        <v>5555</v>
      </c>
      <c r="G5">
        <v>3697</v>
      </c>
      <c r="H5">
        <v>7667</v>
      </c>
      <c r="I5">
        <v>7573</v>
      </c>
      <c r="O5" t="s">
        <v>145</v>
      </c>
    </row>
    <row r="6" spans="1:15" x14ac:dyDescent="0.3">
      <c r="A6" s="42" t="s">
        <v>129</v>
      </c>
      <c r="B6" s="47" t="s">
        <v>153</v>
      </c>
      <c r="C6" s="47">
        <v>9.3407728869601137E-2</v>
      </c>
      <c r="D6" s="47">
        <v>6.8040068040068125E-2</v>
      </c>
      <c r="E6" s="47">
        <v>-9.2903910812245583E-2</v>
      </c>
      <c r="F6" s="47">
        <v>8.3690987124463545E-2</v>
      </c>
      <c r="G6" s="47">
        <v>-0.3344734473447345</v>
      </c>
      <c r="H6" s="47">
        <v>1.0738436570192049</v>
      </c>
      <c r="I6" s="47">
        <v>-1.2260336507108338E-2</v>
      </c>
      <c r="J6" s="47">
        <f t="shared" ref="J6:N6" si="3">+IFERROR(J5/I5-1,"nm")</f>
        <v>-1</v>
      </c>
      <c r="K6" s="47" t="str">
        <f t="shared" si="3"/>
        <v>nm</v>
      </c>
      <c r="L6" s="47" t="str">
        <f t="shared" si="3"/>
        <v>nm</v>
      </c>
      <c r="M6" s="47" t="str">
        <f t="shared" si="3"/>
        <v>nm</v>
      </c>
      <c r="N6" s="47" t="str">
        <f t="shared" si="3"/>
        <v>nm</v>
      </c>
    </row>
    <row r="7" spans="1:15" x14ac:dyDescent="0.3">
      <c r="A7" s="42" t="s">
        <v>131</v>
      </c>
      <c r="B7" s="47">
        <v>0.15813208718669325</v>
      </c>
      <c r="C7" s="47">
        <v>0.16342352359772672</v>
      </c>
      <c r="D7" s="47">
        <v>0.16451237263464338</v>
      </c>
      <c r="E7" s="47">
        <v>0.14083578316894249</v>
      </c>
      <c r="F7" s="47">
        <v>0.14200986783240024</v>
      </c>
      <c r="G7" s="47">
        <v>9.8842338849824879E-2</v>
      </c>
      <c r="H7" s="47">
        <v>0.17214513449189456</v>
      </c>
      <c r="I7" s="47">
        <v>0.16212802397773496</v>
      </c>
      <c r="J7" s="47" t="str">
        <f t="shared" ref="J7:N7" si="4">+IFERROR(J5/J$3,"nm")</f>
        <v>nm</v>
      </c>
      <c r="K7" s="47" t="str">
        <f t="shared" si="4"/>
        <v>nm</v>
      </c>
      <c r="L7" s="47" t="str">
        <f t="shared" si="4"/>
        <v>nm</v>
      </c>
      <c r="M7" s="47" t="str">
        <f t="shared" si="4"/>
        <v>nm</v>
      </c>
      <c r="N7" s="47" t="str">
        <f t="shared" si="4"/>
        <v>nm</v>
      </c>
    </row>
    <row r="8" spans="1:15" x14ac:dyDescent="0.3">
      <c r="A8" s="41" t="s">
        <v>132</v>
      </c>
      <c r="B8">
        <v>755</v>
      </c>
      <c r="C8">
        <v>797</v>
      </c>
      <c r="D8">
        <v>774</v>
      </c>
      <c r="E8">
        <v>871</v>
      </c>
      <c r="F8">
        <v>827</v>
      </c>
      <c r="G8">
        <v>728</v>
      </c>
      <c r="H8">
        <v>761</v>
      </c>
      <c r="I8">
        <v>780</v>
      </c>
      <c r="O8" t="s">
        <v>146</v>
      </c>
    </row>
    <row r="9" spans="1:15" x14ac:dyDescent="0.3">
      <c r="A9" s="42" t="s">
        <v>129</v>
      </c>
      <c r="B9" s="47" t="s">
        <v>153</v>
      </c>
      <c r="C9" s="47">
        <v>5.5629139072847611E-2</v>
      </c>
      <c r="D9" s="47">
        <v>-2.8858218318695061E-2</v>
      </c>
      <c r="E9" s="47">
        <v>0.1253229974160206</v>
      </c>
      <c r="F9" s="47">
        <v>-5.0516647531572922E-2</v>
      </c>
      <c r="G9" s="47">
        <v>-0.11970979443772667</v>
      </c>
      <c r="H9" s="47">
        <v>4.5329670329670391E-2</v>
      </c>
      <c r="I9" s="47">
        <v>2.4967148488830526E-2</v>
      </c>
      <c r="J9" s="47">
        <f t="shared" ref="J9:N9" si="5">+IFERROR(J8/I8-1,"nm")</f>
        <v>-1</v>
      </c>
      <c r="K9" s="47" t="str">
        <f t="shared" si="5"/>
        <v>nm</v>
      </c>
      <c r="L9" s="47" t="str">
        <f t="shared" si="5"/>
        <v>nm</v>
      </c>
      <c r="M9" s="47" t="str">
        <f t="shared" si="5"/>
        <v>nm</v>
      </c>
      <c r="N9" s="47" t="str">
        <f t="shared" si="5"/>
        <v>nm</v>
      </c>
    </row>
    <row r="10" spans="1:15" x14ac:dyDescent="0.3">
      <c r="A10" s="42" t="s">
        <v>133</v>
      </c>
      <c r="B10" s="47">
        <v>2.4672396326917419E-2</v>
      </c>
      <c r="C10" s="47">
        <v>2.4617000247096614E-2</v>
      </c>
      <c r="D10" s="47">
        <v>2.2532751091703055E-2</v>
      </c>
      <c r="E10" s="47">
        <v>2.3930543726131275E-2</v>
      </c>
      <c r="F10" s="47">
        <v>2.1141703095840684E-2</v>
      </c>
      <c r="G10" s="47">
        <v>1.946367938400663E-2</v>
      </c>
      <c r="H10" s="47">
        <v>1.7086532848354215E-2</v>
      </c>
      <c r="I10" s="47">
        <v>1.6698779704560053E-2</v>
      </c>
      <c r="J10" s="47" t="str">
        <f t="shared" ref="J10:N10" si="6">+IFERROR(J8/J$3,"nm")</f>
        <v>nm</v>
      </c>
      <c r="K10" s="47" t="str">
        <f t="shared" si="6"/>
        <v>nm</v>
      </c>
      <c r="L10" s="47" t="str">
        <f t="shared" si="6"/>
        <v>nm</v>
      </c>
      <c r="M10" s="47" t="str">
        <f t="shared" si="6"/>
        <v>nm</v>
      </c>
      <c r="N10" s="47" t="str">
        <f t="shared" si="6"/>
        <v>nm</v>
      </c>
    </row>
    <row r="11" spans="1:15" x14ac:dyDescent="0.3">
      <c r="A11" s="41" t="s">
        <v>134</v>
      </c>
      <c r="B11">
        <v>4084</v>
      </c>
      <c r="C11">
        <v>4494</v>
      </c>
      <c r="D11">
        <v>4877</v>
      </c>
      <c r="E11">
        <v>4255</v>
      </c>
      <c r="F11">
        <v>4728</v>
      </c>
      <c r="G11">
        <v>2969</v>
      </c>
      <c r="H11">
        <v>6906</v>
      </c>
      <c r="I11">
        <v>6793</v>
      </c>
      <c r="O11" t="s">
        <v>147</v>
      </c>
    </row>
    <row r="12" spans="1:15" x14ac:dyDescent="0.3">
      <c r="A12" s="42" t="s">
        <v>129</v>
      </c>
      <c r="B12" s="47" t="s">
        <v>153</v>
      </c>
      <c r="C12" s="47">
        <v>0.10039177277179245</v>
      </c>
      <c r="D12" s="47">
        <v>8.5224744103248762E-2</v>
      </c>
      <c r="E12" s="47">
        <v>-0.12753742054541728</v>
      </c>
      <c r="F12" s="47">
        <v>0.11116333725029381</v>
      </c>
      <c r="G12" s="47">
        <v>-0.37203891708967851</v>
      </c>
      <c r="H12" s="47">
        <v>1.326035702256652</v>
      </c>
      <c r="I12" s="47">
        <v>-1.6362583260932539E-2</v>
      </c>
      <c r="J12" s="47">
        <f t="shared" ref="J12:N12" si="7">+IFERROR(J11/I11-1,"nm")</f>
        <v>-1</v>
      </c>
      <c r="K12" s="47" t="str">
        <f t="shared" si="7"/>
        <v>nm</v>
      </c>
      <c r="L12" s="47" t="str">
        <f t="shared" si="7"/>
        <v>nm</v>
      </c>
      <c r="M12" s="47" t="str">
        <f t="shared" si="7"/>
        <v>nm</v>
      </c>
      <c r="N12" s="47" t="str">
        <f t="shared" si="7"/>
        <v>nm</v>
      </c>
    </row>
    <row r="13" spans="1:15" x14ac:dyDescent="0.3">
      <c r="A13" s="42" t="s">
        <v>131</v>
      </c>
      <c r="B13" s="47">
        <v>0.13345969085977583</v>
      </c>
      <c r="C13" s="47">
        <v>0.1388065233506301</v>
      </c>
      <c r="D13" s="47">
        <v>0.14197962154294033</v>
      </c>
      <c r="E13" s="47">
        <v>0.11690523944281123</v>
      </c>
      <c r="F13" s="47">
        <v>0.12086816473655955</v>
      </c>
      <c r="G13" s="47">
        <v>7.9378659465818249E-2</v>
      </c>
      <c r="H13" s="47">
        <v>0.15505860164354035</v>
      </c>
      <c r="I13" s="47">
        <v>0.14542924427317491</v>
      </c>
      <c r="J13" s="47" t="str">
        <f t="shared" ref="J13:N13" si="8">+IFERROR(J11/J$3,"nm")</f>
        <v>nm</v>
      </c>
      <c r="K13" s="47" t="str">
        <f t="shared" si="8"/>
        <v>nm</v>
      </c>
      <c r="L13" s="47" t="str">
        <f t="shared" si="8"/>
        <v>nm</v>
      </c>
      <c r="M13" s="47" t="str">
        <f t="shared" si="8"/>
        <v>nm</v>
      </c>
      <c r="N13" s="47" t="str">
        <f t="shared" si="8"/>
        <v>nm</v>
      </c>
    </row>
    <row r="14" spans="1:15" x14ac:dyDescent="0.3">
      <c r="A14" s="41" t="s">
        <v>135</v>
      </c>
      <c r="B14">
        <v>963</v>
      </c>
      <c r="C14">
        <v>840</v>
      </c>
      <c r="D14">
        <v>784</v>
      </c>
      <c r="E14">
        <v>847</v>
      </c>
      <c r="F14">
        <v>724</v>
      </c>
      <c r="G14">
        <v>756</v>
      </c>
      <c r="H14">
        <v>677</v>
      </c>
      <c r="I14">
        <v>699</v>
      </c>
      <c r="O14" t="s">
        <v>148</v>
      </c>
    </row>
    <row r="15" spans="1:15" x14ac:dyDescent="0.3">
      <c r="A15" s="42" t="s">
        <v>129</v>
      </c>
      <c r="B15" s="47" t="s">
        <v>153</v>
      </c>
      <c r="C15" s="47">
        <v>-0.12772585669781933</v>
      </c>
      <c r="D15" s="47">
        <v>-6.6666666666666652E-2</v>
      </c>
      <c r="E15" s="47">
        <v>8.0357142857142794E-2</v>
      </c>
      <c r="F15" s="47">
        <v>-0.14521841794569068</v>
      </c>
      <c r="G15" s="47">
        <v>4.4198895027624419E-2</v>
      </c>
      <c r="H15" s="47">
        <v>-0.10449735449735453</v>
      </c>
      <c r="I15" s="47">
        <v>3.2496307237813937E-2</v>
      </c>
      <c r="J15" s="47">
        <f t="shared" ref="J15:N15" si="9">+IFERROR(J14/I14-1,"nm")</f>
        <v>-1</v>
      </c>
      <c r="K15" s="47" t="str">
        <f t="shared" si="9"/>
        <v>nm</v>
      </c>
      <c r="L15" s="47" t="str">
        <f t="shared" si="9"/>
        <v>nm</v>
      </c>
      <c r="M15" s="47" t="str">
        <f t="shared" si="9"/>
        <v>nm</v>
      </c>
      <c r="N15" s="47" t="str">
        <f t="shared" si="9"/>
        <v>nm</v>
      </c>
    </row>
    <row r="16" spans="1:15" x14ac:dyDescent="0.3">
      <c r="A16" s="42" t="s">
        <v>133</v>
      </c>
      <c r="B16" s="47">
        <v>3.146955981830659E-2</v>
      </c>
      <c r="C16" s="47">
        <v>2.5945144551519646E-2</v>
      </c>
      <c r="D16" s="47">
        <v>2.2823871906841341E-2</v>
      </c>
      <c r="E16" s="47">
        <v>2.3271148721048438E-2</v>
      </c>
      <c r="F16" s="47">
        <v>1.8508576833601759E-2</v>
      </c>
      <c r="G16" s="47">
        <v>2.0212282437237654E-2</v>
      </c>
      <c r="H16" s="47">
        <v>1.5200502941308546E-2</v>
      </c>
      <c r="I16" s="47">
        <v>1.4964675658317278E-2</v>
      </c>
      <c r="J16" s="47" t="str">
        <f t="shared" ref="J16:N16" si="10">+IFERROR(J14/J$3,"nm")</f>
        <v>nm</v>
      </c>
      <c r="K16" s="47" t="str">
        <f t="shared" si="10"/>
        <v>nm</v>
      </c>
      <c r="L16" s="47" t="str">
        <f t="shared" si="10"/>
        <v>nm</v>
      </c>
      <c r="M16" s="47" t="str">
        <f t="shared" si="10"/>
        <v>nm</v>
      </c>
      <c r="N16" s="47" t="str">
        <f t="shared" si="10"/>
        <v>nm</v>
      </c>
    </row>
    <row r="17" spans="1:15" x14ac:dyDescent="0.3">
      <c r="A17" s="9" t="s">
        <v>143</v>
      </c>
      <c r="O17" t="s">
        <v>149</v>
      </c>
    </row>
    <row r="18" spans="1:15" x14ac:dyDescent="0.3">
      <c r="A18" s="42" t="s">
        <v>129</v>
      </c>
      <c r="B18" s="47" t="str">
        <f t="shared" ref="B18:H18" si="11">+IFERROR(B17/A17-1,"nm")</f>
        <v>nm</v>
      </c>
      <c r="C18" s="47" t="str">
        <f t="shared" si="11"/>
        <v>nm</v>
      </c>
      <c r="D18" s="47" t="str">
        <f t="shared" si="11"/>
        <v>nm</v>
      </c>
      <c r="E18" s="47" t="str">
        <f t="shared" si="11"/>
        <v>nm</v>
      </c>
      <c r="F18" s="47" t="str">
        <f t="shared" si="11"/>
        <v>nm</v>
      </c>
      <c r="G18" s="47" t="str">
        <f t="shared" si="11"/>
        <v>nm</v>
      </c>
      <c r="H18" s="47" t="str">
        <f t="shared" si="11"/>
        <v>nm</v>
      </c>
      <c r="I18" s="47" t="str">
        <f>+IFERROR(I17/H17-1,"nm")</f>
        <v>nm</v>
      </c>
      <c r="J18" s="47" t="str">
        <f t="shared" ref="J18:N18" si="12">+IFERROR(J17/I17-1,"nm")</f>
        <v>nm</v>
      </c>
      <c r="K18" s="47" t="str">
        <f t="shared" si="12"/>
        <v>nm</v>
      </c>
      <c r="L18" s="47" t="str">
        <f t="shared" si="12"/>
        <v>nm</v>
      </c>
      <c r="M18" s="47" t="str">
        <f t="shared" si="12"/>
        <v>nm</v>
      </c>
      <c r="N18" s="47" t="str">
        <f t="shared" si="12"/>
        <v>nm</v>
      </c>
    </row>
    <row r="19" spans="1:15" x14ac:dyDescent="0.3">
      <c r="A19" s="42" t="s">
        <v>133</v>
      </c>
      <c r="B19" s="47">
        <f>+IFERROR(B17/B$3,"nm")</f>
        <v>0</v>
      </c>
      <c r="C19" s="47">
        <f t="shared" ref="C19:I19" si="13">+IFERROR(C17/C$3,"nm")</f>
        <v>0</v>
      </c>
      <c r="D19" s="47">
        <f t="shared" si="13"/>
        <v>0</v>
      </c>
      <c r="E19" s="47">
        <f t="shared" si="13"/>
        <v>0</v>
      </c>
      <c r="F19" s="47">
        <f t="shared" si="13"/>
        <v>0</v>
      </c>
      <c r="G19" s="47">
        <f t="shared" si="13"/>
        <v>0</v>
      </c>
      <c r="H19" s="47">
        <f t="shared" si="13"/>
        <v>0</v>
      </c>
      <c r="I19" s="47">
        <f t="shared" si="13"/>
        <v>0</v>
      </c>
      <c r="J19" s="47" t="str">
        <f t="shared" ref="J19:N19" si="14">+IFERROR(J17/J$3,"nm")</f>
        <v>nm</v>
      </c>
      <c r="K19" s="47" t="str">
        <f t="shared" si="14"/>
        <v>nm</v>
      </c>
      <c r="L19" s="47" t="str">
        <f t="shared" si="14"/>
        <v>nm</v>
      </c>
      <c r="M19" s="47" t="str">
        <f t="shared" si="14"/>
        <v>nm</v>
      </c>
      <c r="N19" s="47" t="str">
        <f t="shared" si="14"/>
        <v>nm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15">+SUM(K23+K27+K31)</f>
        <v>18353</v>
      </c>
      <c r="L21" s="9">
        <f t="shared" si="15"/>
        <v>18353</v>
      </c>
      <c r="M21" s="9">
        <f t="shared" si="15"/>
        <v>18353</v>
      </c>
      <c r="N21" s="9">
        <f t="shared" si="15"/>
        <v>18353</v>
      </c>
    </row>
    <row r="22" spans="1:15" x14ac:dyDescent="0.3">
      <c r="A22" s="44" t="s">
        <v>129</v>
      </c>
      <c r="B22" s="47" t="s">
        <v>153</v>
      </c>
      <c r="C22" s="47">
        <v>7.4526928675400228E-2</v>
      </c>
      <c r="D22" s="47">
        <v>3.0615009482525046E-2</v>
      </c>
      <c r="E22" s="47">
        <v>-2.372502628811779E-2</v>
      </c>
      <c r="F22" s="47">
        <v>7.0481319421070276E-2</v>
      </c>
      <c r="G22" s="47">
        <v>-8.9171173437303519E-2</v>
      </c>
      <c r="H22" s="47">
        <f t="shared" ref="H22" si="16">+IFERROR(H21/G21-1,"nm")</f>
        <v>0.18606738470035911</v>
      </c>
      <c r="I22" s="47">
        <f>+IFERROR(I21/H21-1,"nm")</f>
        <v>6.8339251411607238E-2</v>
      </c>
      <c r="J22" s="47">
        <f t="shared" ref="J22:N22" si="17">+IFERROR(J21/I21-1,"nm")</f>
        <v>0</v>
      </c>
      <c r="K22" s="47">
        <f t="shared" si="17"/>
        <v>0</v>
      </c>
      <c r="L22" s="47">
        <f t="shared" si="17"/>
        <v>0</v>
      </c>
      <c r="M22" s="47">
        <f t="shared" si="17"/>
        <v>0</v>
      </c>
      <c r="N22" s="47">
        <f t="shared" si="17"/>
        <v>0</v>
      </c>
    </row>
    <row r="23" spans="1:15" x14ac:dyDescent="0.3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18">+J23*(1+K24)</f>
        <v>12228</v>
      </c>
      <c r="L23" s="3">
        <f t="shared" si="18"/>
        <v>12228</v>
      </c>
      <c r="M23" s="3">
        <f t="shared" si="18"/>
        <v>12228</v>
      </c>
      <c r="N23" s="3">
        <f t="shared" si="18"/>
        <v>12228</v>
      </c>
    </row>
    <row r="24" spans="1:15" x14ac:dyDescent="0.3">
      <c r="A24" s="44" t="s">
        <v>129</v>
      </c>
      <c r="B24" s="47" t="s">
        <v>153</v>
      </c>
      <c r="C24" s="47">
        <v>9.3228309428638578E-2</v>
      </c>
      <c r="D24" s="47">
        <v>4.1402301322722934E-2</v>
      </c>
      <c r="E24" s="47">
        <v>-3.7381247418422192E-2</v>
      </c>
      <c r="F24" s="47">
        <v>7.755846384895948E-2</v>
      </c>
      <c r="G24" s="47">
        <v>-7.1279243404678949E-2</v>
      </c>
      <c r="H24" s="47">
        <f t="shared" ref="H24" si="19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0">+K25+K26</f>
        <v>0</v>
      </c>
      <c r="L24" s="47">
        <f t="shared" si="20"/>
        <v>0</v>
      </c>
      <c r="M24" s="47">
        <f t="shared" si="20"/>
        <v>0</v>
      </c>
      <c r="N24" s="47">
        <f t="shared" si="20"/>
        <v>0</v>
      </c>
    </row>
    <row r="25" spans="1:15" x14ac:dyDescent="0.3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-0.14000000000000001</v>
      </c>
      <c r="H25" s="47">
        <f>+Historicals!H180</f>
        <v>0</v>
      </c>
      <c r="I25" s="47">
        <f>+Historicals!I180</f>
        <v>0.05</v>
      </c>
      <c r="J25" s="49">
        <v>0</v>
      </c>
      <c r="K25" s="49">
        <f t="shared" ref="K25:N26" si="21">+J25</f>
        <v>0</v>
      </c>
      <c r="L25" s="49">
        <f t="shared" si="21"/>
        <v>0</v>
      </c>
      <c r="M25" s="49">
        <f t="shared" si="21"/>
        <v>0</v>
      </c>
      <c r="N25" s="49">
        <f t="shared" si="21"/>
        <v>0</v>
      </c>
    </row>
    <row r="26" spans="1:15" x14ac:dyDescent="0.3">
      <c r="A26" s="44" t="s">
        <v>138</v>
      </c>
      <c r="B26" s="47" t="s">
        <v>153</v>
      </c>
      <c r="C26" s="47">
        <v>-6.7716905713614273E-3</v>
      </c>
      <c r="D26" s="47">
        <v>1.4023013227229333E-3</v>
      </c>
      <c r="E26" s="47">
        <v>2.6187525815778087E-3</v>
      </c>
      <c r="F26" s="47">
        <v>-2.4415361510405215E-3</v>
      </c>
      <c r="G26" s="47">
        <v>6.8720756595321064E-2</v>
      </c>
      <c r="H26" s="47">
        <f t="shared" ref="H26" si="22">+IFERROR(H24-H25,"nm")</f>
        <v>0.24815092721620746</v>
      </c>
      <c r="I26" s="47">
        <f>+IFERROR(I24-I25,"nm")</f>
        <v>1.5458605290268046E-4</v>
      </c>
      <c r="J26" s="49">
        <v>0</v>
      </c>
      <c r="K26" s="49">
        <f t="shared" si="21"/>
        <v>0</v>
      </c>
      <c r="L26" s="49">
        <f t="shared" si="21"/>
        <v>0</v>
      </c>
      <c r="M26" s="49">
        <f t="shared" si="21"/>
        <v>0</v>
      </c>
      <c r="N26" s="49">
        <f t="shared" si="21"/>
        <v>0</v>
      </c>
    </row>
    <row r="27" spans="1:15" x14ac:dyDescent="0.3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23">+J27*(1+K28)</f>
        <v>5492</v>
      </c>
      <c r="L27" s="3">
        <f t="shared" ref="L27" si="24">+K27*(1+L28)</f>
        <v>5492</v>
      </c>
      <c r="M27" s="3">
        <f t="shared" ref="M27" si="25">+L27*(1+M28)</f>
        <v>5492</v>
      </c>
      <c r="N27" s="3">
        <f t="shared" ref="N27" si="26">+M27*(1+N28)</f>
        <v>5492</v>
      </c>
    </row>
    <row r="28" spans="1:15" x14ac:dyDescent="0.3">
      <c r="A28" s="44" t="s">
        <v>129</v>
      </c>
      <c r="B28" s="47" t="s">
        <v>153</v>
      </c>
      <c r="C28" s="47">
        <v>7.6190476190476142E-2</v>
      </c>
      <c r="D28" s="47">
        <v>2.9498525073746285E-2</v>
      </c>
      <c r="E28" s="47">
        <v>1.0642652476463343E-2</v>
      </c>
      <c r="F28" s="47">
        <v>6.5208586472256025E-2</v>
      </c>
      <c r="G28" s="47">
        <v>-0.11806083650190113</v>
      </c>
      <c r="H28" s="47">
        <f t="shared" ref="H28" si="27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28">+K29+K30</f>
        <v>0</v>
      </c>
      <c r="L28" s="47">
        <f t="shared" ref="L28" si="29">+L29+L30</f>
        <v>0</v>
      </c>
      <c r="M28" s="47">
        <f t="shared" ref="M28" si="30">+M29+M30</f>
        <v>0</v>
      </c>
      <c r="N28" s="47">
        <f t="shared" ref="N28" si="31">+N29+N30</f>
        <v>0</v>
      </c>
    </row>
    <row r="29" spans="1:15" x14ac:dyDescent="0.3">
      <c r="A29" s="44" t="s">
        <v>137</v>
      </c>
      <c r="B29" s="47">
        <v>0.47</v>
      </c>
      <c r="C29" s="47">
        <v>0.37</v>
      </c>
      <c r="D29" s="47">
        <v>0.16</v>
      </c>
      <c r="E29" s="47">
        <v>0.06</v>
      </c>
      <c r="F29" s="47">
        <v>0.12</v>
      </c>
      <c r="G29" s="47">
        <v>-0.03</v>
      </c>
      <c r="H29" s="47">
        <f>+Historicals!H184</f>
        <v>0</v>
      </c>
      <c r="I29" s="47">
        <f>+Historicals!I184</f>
        <v>0.09</v>
      </c>
      <c r="J29" s="49">
        <v>0</v>
      </c>
      <c r="K29" s="49">
        <f t="shared" ref="K29:N29" si="32">+J29</f>
        <v>0</v>
      </c>
      <c r="L29" s="49">
        <f t="shared" si="32"/>
        <v>0</v>
      </c>
      <c r="M29" s="49">
        <f t="shared" si="32"/>
        <v>0</v>
      </c>
      <c r="N29" s="49">
        <f t="shared" si="32"/>
        <v>0</v>
      </c>
    </row>
    <row r="30" spans="1:15" x14ac:dyDescent="0.3">
      <c r="A30" s="44" t="s">
        <v>138</v>
      </c>
      <c r="B30" s="47" t="s">
        <v>153</v>
      </c>
      <c r="C30" s="47">
        <v>-0.29380952380952385</v>
      </c>
      <c r="D30" s="47">
        <v>-0.13050147492625372</v>
      </c>
      <c r="E30" s="47">
        <v>-4.9357347523536654E-2</v>
      </c>
      <c r="F30" s="47">
        <v>-5.4791413527743971E-2</v>
      </c>
      <c r="G30" s="47">
        <v>-8.8060836501901135E-2</v>
      </c>
      <c r="H30" s="47">
        <f t="shared" ref="H30" si="33">+IFERROR(H28-H29,"nm")</f>
        <v>8.3854278939426541E-2</v>
      </c>
      <c r="I30" s="47">
        <f>+IFERROR(I28-I29,"nm")</f>
        <v>2.2832140015910107E-3</v>
      </c>
      <c r="J30" s="49">
        <v>0</v>
      </c>
      <c r="K30" s="49">
        <f t="shared" ref="K30:N30" si="34">+J30</f>
        <v>0</v>
      </c>
      <c r="L30" s="49">
        <f t="shared" si="34"/>
        <v>0</v>
      </c>
      <c r="M30" s="49">
        <f t="shared" si="34"/>
        <v>0</v>
      </c>
      <c r="N30" s="49">
        <f t="shared" si="34"/>
        <v>0</v>
      </c>
    </row>
    <row r="31" spans="1:15" x14ac:dyDescent="0.3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35">+J31*(1+K32)</f>
        <v>633</v>
      </c>
      <c r="L31" s="3">
        <f t="shared" ref="L31" si="36">+K31*(1+L32)</f>
        <v>633</v>
      </c>
      <c r="M31" s="3">
        <f t="shared" ref="M31" si="37">+L31*(1+M32)</f>
        <v>633</v>
      </c>
      <c r="N31" s="3">
        <f t="shared" ref="N31" si="38">+M31*(1+N32)</f>
        <v>633</v>
      </c>
    </row>
    <row r="32" spans="1:15" x14ac:dyDescent="0.3">
      <c r="A32" s="44" t="s">
        <v>129</v>
      </c>
      <c r="B32" s="47" t="s">
        <v>153</v>
      </c>
      <c r="C32" s="47">
        <v>-0.12742718446601942</v>
      </c>
      <c r="D32" s="47">
        <v>-0.10152990264255912</v>
      </c>
      <c r="E32" s="47">
        <v>-7.8947368421052655E-2</v>
      </c>
      <c r="F32" s="47">
        <v>3.3613445378151141E-3</v>
      </c>
      <c r="G32" s="47">
        <v>-0.13567839195979903</v>
      </c>
      <c r="H32" s="47">
        <f t="shared" ref="H32" si="39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40">+K33+K34</f>
        <v>0</v>
      </c>
      <c r="L32" s="47">
        <f t="shared" ref="L32" si="41">+L33+L34</f>
        <v>0</v>
      </c>
      <c r="M32" s="47">
        <f t="shared" ref="M32" si="42">+M33+M34</f>
        <v>0</v>
      </c>
      <c r="N32" s="47">
        <f t="shared" ref="N32" si="43">+N33+N34</f>
        <v>0</v>
      </c>
    </row>
    <row r="33" spans="1:14" x14ac:dyDescent="0.3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-7.0000000000000007E-2</v>
      </c>
      <c r="H33" s="47">
        <f>+Historicals!H182</f>
        <v>0</v>
      </c>
      <c r="I33" s="47">
        <f>+Historicals!I182</f>
        <v>0.25</v>
      </c>
      <c r="J33" s="49">
        <v>0</v>
      </c>
      <c r="K33" s="49">
        <f t="shared" ref="K33:N33" si="44">+J33</f>
        <v>0</v>
      </c>
      <c r="L33" s="49">
        <f t="shared" si="44"/>
        <v>0</v>
      </c>
      <c r="M33" s="49">
        <f t="shared" si="44"/>
        <v>0</v>
      </c>
      <c r="N33" s="49">
        <f t="shared" si="44"/>
        <v>0</v>
      </c>
    </row>
    <row r="34" spans="1:14" x14ac:dyDescent="0.3">
      <c r="A34" s="44" t="s">
        <v>138</v>
      </c>
      <c r="B34" s="47" t="s">
        <v>153</v>
      </c>
      <c r="C34" s="47">
        <v>2.572815533980588E-3</v>
      </c>
      <c r="D34" s="47">
        <v>-1.5299026425591167E-3</v>
      </c>
      <c r="E34" s="47">
        <v>1.0526315789473467E-3</v>
      </c>
      <c r="F34" s="47">
        <v>3.3613445378151141E-3</v>
      </c>
      <c r="G34" s="47">
        <v>-6.5678391959799021E-2</v>
      </c>
      <c r="H34" s="47">
        <f t="shared" ref="H34" si="45">+IFERROR(H32-H33,"nm")</f>
        <v>-1.744186046511631E-2</v>
      </c>
      <c r="I34" s="47">
        <f>+IFERROR(I32-I33,"nm")</f>
        <v>-1.4792899408284654E-3</v>
      </c>
      <c r="J34" s="49">
        <v>0</v>
      </c>
      <c r="K34" s="49">
        <f t="shared" ref="K34:N34" si="46">+J34</f>
        <v>0</v>
      </c>
      <c r="L34" s="49">
        <f t="shared" si="46"/>
        <v>0</v>
      </c>
      <c r="M34" s="49">
        <f t="shared" si="46"/>
        <v>0</v>
      </c>
      <c r="N34" s="49">
        <f t="shared" si="46"/>
        <v>0</v>
      </c>
    </row>
    <row r="35" spans="1:14" x14ac:dyDescent="0.3">
      <c r="A35" s="9" t="s">
        <v>130</v>
      </c>
      <c r="B35" s="48">
        <v>3766</v>
      </c>
      <c r="C35" s="48">
        <v>3896</v>
      </c>
      <c r="D35" s="48">
        <v>4015</v>
      </c>
      <c r="E35" s="48">
        <v>3760</v>
      </c>
      <c r="F35" s="48">
        <v>4074</v>
      </c>
      <c r="G35" s="48">
        <v>3047</v>
      </c>
      <c r="H35" s="48">
        <f t="shared" ref="H35" si="47">+H42+H38</f>
        <v>5219</v>
      </c>
      <c r="I35" s="48">
        <f>+I42+I38</f>
        <v>5238</v>
      </c>
      <c r="J35" s="48">
        <f>+J21*J37</f>
        <v>5238</v>
      </c>
      <c r="K35" s="48">
        <f t="shared" ref="K35:N35" si="48">+K21*K37</f>
        <v>5238</v>
      </c>
      <c r="L35" s="48">
        <f t="shared" si="48"/>
        <v>5238</v>
      </c>
      <c r="M35" s="48">
        <f t="shared" si="48"/>
        <v>5238</v>
      </c>
      <c r="N35" s="48">
        <f t="shared" si="48"/>
        <v>5238</v>
      </c>
    </row>
    <row r="36" spans="1:14" x14ac:dyDescent="0.3">
      <c r="A36" s="46" t="s">
        <v>129</v>
      </c>
      <c r="B36" s="47" t="s">
        <v>153</v>
      </c>
      <c r="C36" s="47">
        <v>3.4519383961763239E-2</v>
      </c>
      <c r="D36" s="47">
        <v>3.0544147843942548E-2</v>
      </c>
      <c r="E36" s="47">
        <v>-6.3511830635118338E-2</v>
      </c>
      <c r="F36" s="47">
        <v>8.3510638297872308E-2</v>
      </c>
      <c r="G36" s="47">
        <v>-0.25208640157093765</v>
      </c>
      <c r="H36" s="47">
        <f t="shared" ref="H36" si="49">+IFERROR(H35/G35-1,"nm")</f>
        <v>0.71283229405973092</v>
      </c>
      <c r="I36" s="47">
        <f>+IFERROR(I35/H35-1,"nm")</f>
        <v>3.6405441655489312E-3</v>
      </c>
      <c r="J36" s="47">
        <f t="shared" ref="J36:N36" si="50">+IFERROR(J35/I35-1,"nm")</f>
        <v>0</v>
      </c>
      <c r="K36" s="47">
        <f t="shared" si="50"/>
        <v>0</v>
      </c>
      <c r="L36" s="47">
        <f t="shared" si="50"/>
        <v>0</v>
      </c>
      <c r="M36" s="47">
        <f t="shared" si="50"/>
        <v>0</v>
      </c>
      <c r="N36" s="47">
        <f t="shared" si="50"/>
        <v>0</v>
      </c>
    </row>
    <row r="37" spans="1:14" x14ac:dyDescent="0.3">
      <c r="A37" s="46" t="s">
        <v>131</v>
      </c>
      <c r="B37" s="47">
        <v>0.27409024745269289</v>
      </c>
      <c r="C37" s="47">
        <v>0.26388512598211866</v>
      </c>
      <c r="D37" s="47">
        <v>0.26386698212407994</v>
      </c>
      <c r="E37" s="47">
        <v>0.25311342982160889</v>
      </c>
      <c r="F37" s="47">
        <v>0.25619418941013711</v>
      </c>
      <c r="G37" s="47">
        <v>0.2103700635183651</v>
      </c>
      <c r="H37" s="47">
        <f t="shared" ref="H37" si="51">+IFERROR(H35/H$21,"nm")</f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52">+J37</f>
        <v>0.28540293140086087</v>
      </c>
      <c r="L37" s="49">
        <f t="shared" si="52"/>
        <v>0.28540293140086087</v>
      </c>
      <c r="M37" s="49">
        <f t="shared" si="52"/>
        <v>0.28540293140086087</v>
      </c>
      <c r="N37" s="49">
        <f t="shared" si="52"/>
        <v>0.28540293140086087</v>
      </c>
    </row>
    <row r="38" spans="1:14" x14ac:dyDescent="0.3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53">+K41*K48</f>
        <v>124.00000000000001</v>
      </c>
      <c r="L38" s="48">
        <f t="shared" si="53"/>
        <v>124.00000000000001</v>
      </c>
      <c r="M38" s="48">
        <f t="shared" si="53"/>
        <v>124.00000000000001</v>
      </c>
      <c r="N38" s="48">
        <f t="shared" si="53"/>
        <v>124.00000000000001</v>
      </c>
    </row>
    <row r="39" spans="1:14" x14ac:dyDescent="0.3">
      <c r="A39" s="46" t="s">
        <v>129</v>
      </c>
      <c r="B39" s="47" t="s">
        <v>153</v>
      </c>
      <c r="C39" s="47">
        <v>9.9173553719008156E-2</v>
      </c>
      <c r="D39" s="47">
        <v>5.2631578947368363E-2</v>
      </c>
      <c r="E39" s="47">
        <v>0.14285714285714279</v>
      </c>
      <c r="F39" s="47">
        <v>-6.8749999999999978E-2</v>
      </c>
      <c r="G39" s="47">
        <v>-6.7114093959731447E-3</v>
      </c>
      <c r="H39" s="47">
        <f t="shared" ref="H39" si="54">+IFERROR(H38/G38-1,"nm")</f>
        <v>-0.1216216216216216</v>
      </c>
      <c r="I39" s="47">
        <f>+IFERROR(I38/H38-1,"nm")</f>
        <v>-4.6153846153846101E-2</v>
      </c>
      <c r="J39" s="47">
        <f t="shared" ref="J39" si="55">+IFERROR(J38/I38-1,"nm")</f>
        <v>2.2204460492503131E-16</v>
      </c>
      <c r="K39" s="47">
        <f t="shared" ref="K39" si="56">+IFERROR(K38/J38-1,"nm")</f>
        <v>0</v>
      </c>
      <c r="L39" s="47">
        <f t="shared" ref="L39" si="57">+IFERROR(L38/K38-1,"nm")</f>
        <v>0</v>
      </c>
      <c r="M39" s="47">
        <f t="shared" ref="M39" si="58">+IFERROR(M38/L38-1,"nm")</f>
        <v>0</v>
      </c>
      <c r="N39" s="47">
        <f t="shared" ref="N39" si="59">+IFERROR(N38/M38-1,"nm")</f>
        <v>0</v>
      </c>
    </row>
    <row r="40" spans="1:14" x14ac:dyDescent="0.3">
      <c r="A40" s="46" t="s">
        <v>133</v>
      </c>
      <c r="B40" s="47">
        <v>8.8064046579330417E-3</v>
      </c>
      <c r="C40" s="47">
        <v>9.0083988079111346E-3</v>
      </c>
      <c r="D40" s="47">
        <v>9.2008412197686646E-3</v>
      </c>
      <c r="E40" s="47">
        <v>1.0770784247728038E-2</v>
      </c>
      <c r="F40" s="47">
        <v>9.3698905798012821E-3</v>
      </c>
      <c r="G40" s="47">
        <v>1.0218171775752554E-2</v>
      </c>
      <c r="H40" s="47">
        <f t="shared" ref="H40" si="60">+IFERROR(H38/H$21,"nm")</f>
        <v>7.5673787764130628E-3</v>
      </c>
      <c r="I40" s="47">
        <f>+IFERROR(I38/I$21,"nm")</f>
        <v>6.7563886013185855E-3</v>
      </c>
      <c r="J40" s="47">
        <f t="shared" ref="J40:N40" si="61">+IFERROR(J38/J$21,"nm")</f>
        <v>6.7563886013185864E-3</v>
      </c>
      <c r="K40" s="47">
        <f t="shared" si="61"/>
        <v>6.7563886013185864E-3</v>
      </c>
      <c r="L40" s="47">
        <f t="shared" si="61"/>
        <v>6.7563886013185864E-3</v>
      </c>
      <c r="M40" s="47">
        <f t="shared" si="61"/>
        <v>6.7563886013185864E-3</v>
      </c>
      <c r="N40" s="47">
        <f t="shared" si="61"/>
        <v>6.7563886013185864E-3</v>
      </c>
    </row>
    <row r="41" spans="1:14" x14ac:dyDescent="0.3">
      <c r="A41" s="50" t="s">
        <v>142</v>
      </c>
      <c r="B41" s="47" t="str">
        <f t="shared" ref="B41:H41" si="62">+IFERROR(B38/B48,"nm")</f>
        <v>nm</v>
      </c>
      <c r="C41" s="47" t="str">
        <f t="shared" si="62"/>
        <v>nm</v>
      </c>
      <c r="D41" s="47" t="str">
        <f t="shared" si="62"/>
        <v>nm</v>
      </c>
      <c r="E41" s="47" t="str">
        <f t="shared" si="62"/>
        <v>nm</v>
      </c>
      <c r="F41" s="47" t="str">
        <f t="shared" si="62"/>
        <v>nm</v>
      </c>
      <c r="G41" s="47" t="str">
        <f t="shared" si="62"/>
        <v>nm</v>
      </c>
      <c r="H41" s="47">
        <f t="shared" si="62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63">+J41</f>
        <v>0.19405320813771518</v>
      </c>
      <c r="L41" s="49">
        <f t="shared" si="63"/>
        <v>0.19405320813771518</v>
      </c>
      <c r="M41" s="49">
        <f t="shared" si="63"/>
        <v>0.19405320813771518</v>
      </c>
      <c r="N41" s="49">
        <f t="shared" si="63"/>
        <v>0.19405320813771518</v>
      </c>
    </row>
    <row r="42" spans="1:14" x14ac:dyDescent="0.3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64">+K35-K38</f>
        <v>5114</v>
      </c>
      <c r="L42" s="9">
        <f t="shared" si="64"/>
        <v>5114</v>
      </c>
      <c r="M42" s="9">
        <f t="shared" si="64"/>
        <v>5114</v>
      </c>
      <c r="N42" s="9">
        <f t="shared" si="64"/>
        <v>5114</v>
      </c>
    </row>
    <row r="43" spans="1:14" x14ac:dyDescent="0.3">
      <c r="A43" s="46" t="s">
        <v>129</v>
      </c>
      <c r="B43" s="47" t="s">
        <v>153</v>
      </c>
      <c r="C43" s="47">
        <v>3.2373113854595292E-2</v>
      </c>
      <c r="D43" s="47">
        <v>2.9763486579856391E-2</v>
      </c>
      <c r="E43" s="47">
        <v>-7.096774193548383E-2</v>
      </c>
      <c r="F43" s="47">
        <v>9.0277777777777679E-2</v>
      </c>
      <c r="G43" s="47">
        <v>-0.26140127388535028</v>
      </c>
      <c r="H43" s="47">
        <f t="shared" ref="H43" si="65">+IFERROR(H42/G42-1,"nm")</f>
        <v>0.75543290789927564</v>
      </c>
      <c r="I43" s="47">
        <f>+IFERROR(I42/H42-1,"nm")</f>
        <v>4.9125564943997002E-3</v>
      </c>
      <c r="J43" s="47">
        <f t="shared" ref="J43:N43" si="66">+IFERROR(J42/I42-1,"nm")</f>
        <v>0</v>
      </c>
      <c r="K43" s="47">
        <f t="shared" si="66"/>
        <v>0</v>
      </c>
      <c r="L43" s="47">
        <f t="shared" si="66"/>
        <v>0</v>
      </c>
      <c r="M43" s="47">
        <f t="shared" si="66"/>
        <v>0</v>
      </c>
      <c r="N43" s="47">
        <f t="shared" si="66"/>
        <v>0</v>
      </c>
    </row>
    <row r="44" spans="1:14" x14ac:dyDescent="0.3">
      <c r="A44" s="46" t="s">
        <v>131</v>
      </c>
      <c r="B44" s="47">
        <v>0.26528384279475981</v>
      </c>
      <c r="C44" s="47">
        <v>0.25487672717420751</v>
      </c>
      <c r="D44" s="47">
        <v>0.25466614090431128</v>
      </c>
      <c r="E44" s="47">
        <v>0.24234264557388085</v>
      </c>
      <c r="F44" s="47">
        <v>0.2468242988303358</v>
      </c>
      <c r="G44" s="47">
        <v>0.20015189174261253</v>
      </c>
      <c r="H44" s="47">
        <f t="shared" ref="H44" si="67">+IFERROR(H42/H$21,"nm")</f>
        <v>0.29623377379358518</v>
      </c>
      <c r="I44" s="47">
        <f>+IFERROR(I42/I$21,"nm")</f>
        <v>0.27864654279954232</v>
      </c>
      <c r="J44" s="47">
        <f t="shared" ref="J44:N44" si="68">+IFERROR(J42/J$21,"nm")</f>
        <v>0.27864654279954232</v>
      </c>
      <c r="K44" s="47">
        <f t="shared" si="68"/>
        <v>0.27864654279954232</v>
      </c>
      <c r="L44" s="47">
        <f t="shared" si="68"/>
        <v>0.27864654279954232</v>
      </c>
      <c r="M44" s="47">
        <f t="shared" si="68"/>
        <v>0.27864654279954232</v>
      </c>
      <c r="N44" s="47">
        <f t="shared" si="68"/>
        <v>0.27864654279954232</v>
      </c>
    </row>
    <row r="45" spans="1:14" x14ac:dyDescent="0.3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69">+K21*K47</f>
        <v>146</v>
      </c>
      <c r="L45" s="48">
        <f t="shared" si="69"/>
        <v>146</v>
      </c>
      <c r="M45" s="48">
        <f t="shared" si="69"/>
        <v>146</v>
      </c>
      <c r="N45" s="48">
        <f t="shared" si="69"/>
        <v>146</v>
      </c>
    </row>
    <row r="46" spans="1:14" x14ac:dyDescent="0.3">
      <c r="A46" s="46" t="s">
        <v>129</v>
      </c>
      <c r="B46" s="47" t="s">
        <v>153</v>
      </c>
      <c r="C46" s="47">
        <v>0.16346153846153855</v>
      </c>
      <c r="D46" s="47">
        <v>-7.8512396694214837E-2</v>
      </c>
      <c r="E46" s="47">
        <v>-0.12107623318385652</v>
      </c>
      <c r="F46" s="47">
        <v>-0.40306122448979587</v>
      </c>
      <c r="G46" s="47">
        <v>-5.9829059829059839E-2</v>
      </c>
      <c r="H46" s="47">
        <f t="shared" ref="H46" si="70">+IFERROR(H45/G45-1,"nm")</f>
        <v>-0.10909090909090913</v>
      </c>
      <c r="I46" s="47">
        <f>+IFERROR(I45/H45-1,"nm")</f>
        <v>0.48979591836734704</v>
      </c>
      <c r="J46" s="47">
        <f t="shared" ref="J46" si="71">+IFERROR(J45/I45-1,"nm")</f>
        <v>0</v>
      </c>
      <c r="K46" s="47">
        <f t="shared" ref="K46" si="72">+IFERROR(K45/J45-1,"nm")</f>
        <v>0</v>
      </c>
      <c r="L46" s="47">
        <f t="shared" ref="L46" si="73">+IFERROR(L45/K45-1,"nm")</f>
        <v>0</v>
      </c>
      <c r="M46" s="47">
        <f t="shared" ref="M46" si="74">+IFERROR(M45/L45-1,"nm")</f>
        <v>0</v>
      </c>
      <c r="N46" s="47">
        <f t="shared" ref="N46" si="75">+IFERROR(N45/M45-1,"nm")</f>
        <v>0</v>
      </c>
    </row>
    <row r="47" spans="1:14" x14ac:dyDescent="0.3">
      <c r="A47" s="46" t="s">
        <v>133</v>
      </c>
      <c r="B47" s="47">
        <v>1.5138282387190683E-2</v>
      </c>
      <c r="C47" s="47">
        <v>1.6391221891086428E-2</v>
      </c>
      <c r="D47" s="47">
        <v>1.4655625657202945E-2</v>
      </c>
      <c r="E47" s="47">
        <v>1.3194210703466847E-2</v>
      </c>
      <c r="F47" s="47">
        <v>7.3575650861526856E-3</v>
      </c>
      <c r="G47" s="47">
        <v>7.5945871306268989E-3</v>
      </c>
      <c r="H47" s="47">
        <f t="shared" ref="H47" si="76">+IFERROR(H45/H$21,"nm")</f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77">+J47</f>
        <v>7.9551027080041418E-3</v>
      </c>
      <c r="L47" s="49">
        <f t="shared" si="77"/>
        <v>7.9551027080041418E-3</v>
      </c>
      <c r="M47" s="49">
        <f t="shared" si="77"/>
        <v>7.9551027080041418E-3</v>
      </c>
      <c r="N47" s="49">
        <f t="shared" si="77"/>
        <v>7.9551027080041418E-3</v>
      </c>
    </row>
    <row r="48" spans="1:14" x14ac:dyDescent="0.3">
      <c r="A48" s="51" t="s">
        <v>143</v>
      </c>
      <c r="B48" s="9">
        <f>+Historicals!B145</f>
        <v>0</v>
      </c>
      <c r="C48" s="9">
        <f>+Historicals!C145</f>
        <v>0</v>
      </c>
      <c r="D48" s="9">
        <f>+Historicals!D145</f>
        <v>0</v>
      </c>
      <c r="E48" s="9">
        <f>+Historicals!E145</f>
        <v>0</v>
      </c>
      <c r="F48" s="9">
        <f>+Historicals!F145</f>
        <v>0</v>
      </c>
      <c r="G48" s="9">
        <f>+Historicals!G145</f>
        <v>0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78">+K21*K50</f>
        <v>639.00000000000011</v>
      </c>
      <c r="L48" s="48">
        <f t="shared" si="78"/>
        <v>639.00000000000011</v>
      </c>
      <c r="M48" s="48">
        <f t="shared" si="78"/>
        <v>639.00000000000011</v>
      </c>
      <c r="N48" s="48">
        <f t="shared" si="78"/>
        <v>639.00000000000011</v>
      </c>
    </row>
    <row r="49" spans="1:14" x14ac:dyDescent="0.3">
      <c r="A49" s="50" t="s">
        <v>129</v>
      </c>
      <c r="B49" s="47" t="str">
        <f t="shared" ref="B49" si="79">+IFERROR(B48/A48-1,"nm")</f>
        <v>nm</v>
      </c>
      <c r="C49" s="47" t="str">
        <f t="shared" ref="C49" si="80">+IFERROR(C48/B48-1,"nm")</f>
        <v>nm</v>
      </c>
      <c r="D49" s="47" t="str">
        <f t="shared" ref="D49" si="81">+IFERROR(D48/C48-1,"nm")</f>
        <v>nm</v>
      </c>
      <c r="E49" s="47" t="str">
        <f t="shared" ref="E49" si="82">+IFERROR(E48/D48-1,"nm")</f>
        <v>nm</v>
      </c>
      <c r="F49" s="47" t="str">
        <f t="shared" ref="F49" si="83">+IFERROR(F48/E48-1,"nm")</f>
        <v>nm</v>
      </c>
      <c r="G49" s="47" t="str">
        <f t="shared" ref="G49" si="84">+IFERROR(G48/F48-1,"nm")</f>
        <v>nm</v>
      </c>
      <c r="H49" s="47" t="str">
        <f t="shared" ref="H49" si="85">+IFERROR(H48/G48-1,"nm")</f>
        <v>nm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86">+K50+K51</f>
        <v>3.4817196098730456E-2</v>
      </c>
      <c r="L49" s="47">
        <f t="shared" ref="L49" si="87">+L50+L51</f>
        <v>3.4817196098730456E-2</v>
      </c>
      <c r="M49" s="47">
        <f t="shared" ref="M49" si="88">+M50+M51</f>
        <v>3.4817196098730456E-2</v>
      </c>
      <c r="N49" s="47">
        <f t="shared" ref="N49" si="89">+N50+N51</f>
        <v>3.4817196098730456E-2</v>
      </c>
    </row>
    <row r="50" spans="1:14" x14ac:dyDescent="0.3">
      <c r="A50" s="50" t="s">
        <v>133</v>
      </c>
      <c r="B50" s="47">
        <f t="shared" ref="B50:H50" si="90">+IFERROR(B48/B$21,"nm")</f>
        <v>0</v>
      </c>
      <c r="C50" s="47">
        <f t="shared" si="90"/>
        <v>0</v>
      </c>
      <c r="D50" s="47">
        <f t="shared" si="90"/>
        <v>0</v>
      </c>
      <c r="E50" s="47">
        <f t="shared" si="90"/>
        <v>0</v>
      </c>
      <c r="F50" s="47">
        <f t="shared" si="90"/>
        <v>0</v>
      </c>
      <c r="G50" s="47">
        <f t="shared" si="90"/>
        <v>0</v>
      </c>
      <c r="H50" s="47">
        <f t="shared" si="9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91">+J50</f>
        <v>3.4817196098730456E-2</v>
      </c>
      <c r="L50" s="49">
        <f t="shared" si="91"/>
        <v>3.4817196098730456E-2</v>
      </c>
      <c r="M50" s="49">
        <f t="shared" si="91"/>
        <v>3.4817196098730456E-2</v>
      </c>
      <c r="N50" s="49">
        <f t="shared" si="91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t="s">
        <v>136</v>
      </c>
      <c r="B52">
        <v>7126</v>
      </c>
      <c r="C52">
        <v>7315</v>
      </c>
      <c r="D52">
        <v>7970</v>
      </c>
      <c r="E52">
        <v>9242</v>
      </c>
      <c r="F52">
        <v>9812</v>
      </c>
      <c r="G52">
        <v>9347</v>
      </c>
      <c r="H52">
        <v>11456</v>
      </c>
      <c r="I52">
        <v>12479</v>
      </c>
    </row>
    <row r="53" spans="1:14" x14ac:dyDescent="0.3">
      <c r="A53" t="s">
        <v>129</v>
      </c>
      <c r="B53" t="s">
        <v>153</v>
      </c>
      <c r="C53">
        <v>2.6522593320235766E-2</v>
      </c>
      <c r="D53">
        <v>8.9542036910458034E-2</v>
      </c>
      <c r="E53">
        <v>0.15959849435382689</v>
      </c>
      <c r="F53">
        <v>6.1674962129409261E-2</v>
      </c>
      <c r="G53">
        <v>-4.7390949857317621E-2</v>
      </c>
      <c r="H53">
        <v>0.22563389322777372</v>
      </c>
      <c r="I53">
        <v>8.9298184357541999E-2</v>
      </c>
    </row>
    <row r="54" spans="1:14" x14ac:dyDescent="0.3">
      <c r="A54" t="s">
        <v>113</v>
      </c>
      <c r="B54">
        <v>4703</v>
      </c>
      <c r="C54">
        <v>4867</v>
      </c>
      <c r="D54">
        <v>5192</v>
      </c>
      <c r="E54">
        <v>5875</v>
      </c>
      <c r="F54">
        <v>6293</v>
      </c>
      <c r="G54">
        <v>5892</v>
      </c>
      <c r="H54">
        <v>6970</v>
      </c>
      <c r="I54">
        <v>7388</v>
      </c>
    </row>
    <row r="55" spans="1:14" x14ac:dyDescent="0.3">
      <c r="A55" t="s">
        <v>129</v>
      </c>
      <c r="B55" t="s">
        <v>153</v>
      </c>
      <c r="C55">
        <v>3.4871358707208255E-2</v>
      </c>
      <c r="D55">
        <v>6.6776248202177868E-2</v>
      </c>
      <c r="E55">
        <v>0.1315485362095532</v>
      </c>
      <c r="F55">
        <v>7.1148936170212673E-2</v>
      </c>
      <c r="G55">
        <v>-6.3721595423486432E-2</v>
      </c>
      <c r="H55">
        <v>0.18295994568907004</v>
      </c>
      <c r="I55">
        <v>5.9971305595408975E-2</v>
      </c>
    </row>
    <row r="56" spans="1:14" x14ac:dyDescent="0.3">
      <c r="A56" t="s">
        <v>137</v>
      </c>
      <c r="B56">
        <v>0.47</v>
      </c>
      <c r="C56">
        <v>0.37</v>
      </c>
      <c r="D56">
        <v>0.16</v>
      </c>
      <c r="E56">
        <v>0.06</v>
      </c>
      <c r="F56">
        <v>0.12</v>
      </c>
      <c r="G56">
        <v>-0.03</v>
      </c>
      <c r="H56">
        <v>0.13</v>
      </c>
      <c r="I56">
        <v>0.09</v>
      </c>
    </row>
    <row r="57" spans="1:14" x14ac:dyDescent="0.3">
      <c r="A57" t="s">
        <v>138</v>
      </c>
      <c r="B57" t="s">
        <v>153</v>
      </c>
      <c r="C57">
        <v>-0.33512864129279174</v>
      </c>
      <c r="D57">
        <v>-9.3223751797822135E-2</v>
      </c>
      <c r="E57">
        <v>7.1548536209553204E-2</v>
      </c>
      <c r="F57">
        <v>-4.8851063829787322E-2</v>
      </c>
      <c r="G57">
        <v>-3.3721595423486433E-2</v>
      </c>
      <c r="H57">
        <v>5.2959945689070032E-2</v>
      </c>
      <c r="I57">
        <v>-3.0028694404591022E-2</v>
      </c>
    </row>
    <row r="58" spans="1:14" x14ac:dyDescent="0.3">
      <c r="A58" t="s">
        <v>114</v>
      </c>
      <c r="B58">
        <v>2051</v>
      </c>
      <c r="C58">
        <v>2091</v>
      </c>
      <c r="D58">
        <v>2395</v>
      </c>
      <c r="E58">
        <v>2940</v>
      </c>
      <c r="F58">
        <v>3087</v>
      </c>
      <c r="G58">
        <v>3053</v>
      </c>
      <c r="H58">
        <v>3996</v>
      </c>
      <c r="I58">
        <v>4527</v>
      </c>
    </row>
    <row r="59" spans="1:14" x14ac:dyDescent="0.3">
      <c r="A59" t="s">
        <v>129</v>
      </c>
      <c r="B59" t="s">
        <v>153</v>
      </c>
      <c r="C59">
        <v>1.9502681618722484E-2</v>
      </c>
      <c r="D59">
        <v>0.14538498326159721</v>
      </c>
      <c r="E59">
        <v>0.22755741127348639</v>
      </c>
      <c r="F59">
        <v>5.0000000000000044E-2</v>
      </c>
      <c r="G59">
        <v>-1.1013929381276322E-2</v>
      </c>
      <c r="H59">
        <v>0.30887651490337364</v>
      </c>
      <c r="I59">
        <v>0.13288288288288297</v>
      </c>
    </row>
    <row r="60" spans="1:14" x14ac:dyDescent="0.3">
      <c r="A60" t="s">
        <v>137</v>
      </c>
      <c r="B60">
        <v>0.19</v>
      </c>
      <c r="C60">
        <v>0.25</v>
      </c>
      <c r="D60">
        <v>0.25</v>
      </c>
      <c r="E60">
        <v>0.16</v>
      </c>
      <c r="F60">
        <v>0.09</v>
      </c>
      <c r="G60">
        <v>0.02</v>
      </c>
      <c r="H60">
        <v>0.25</v>
      </c>
      <c r="I60">
        <v>0.16</v>
      </c>
    </row>
    <row r="61" spans="1:14" x14ac:dyDescent="0.3">
      <c r="A61" t="s">
        <v>138</v>
      </c>
      <c r="B61" t="s">
        <v>153</v>
      </c>
      <c r="C61">
        <v>-0.23049731838127752</v>
      </c>
      <c r="D61">
        <v>-0.10461501673840279</v>
      </c>
      <c r="E61">
        <v>6.7557411273486384E-2</v>
      </c>
      <c r="F61">
        <v>-3.9999999999999952E-2</v>
      </c>
      <c r="G61">
        <v>-3.1013929381276322E-2</v>
      </c>
      <c r="H61">
        <v>5.8876514903373645E-2</v>
      </c>
      <c r="I61">
        <v>-2.7117117117117034E-2</v>
      </c>
    </row>
    <row r="62" spans="1:14" x14ac:dyDescent="0.3">
      <c r="A62" t="s">
        <v>115</v>
      </c>
      <c r="B62">
        <v>372</v>
      </c>
      <c r="C62">
        <v>357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</row>
    <row r="63" spans="1:14" x14ac:dyDescent="0.3">
      <c r="A63" t="s">
        <v>129</v>
      </c>
      <c r="B63" t="s">
        <v>153</v>
      </c>
      <c r="C63">
        <v>-4.0322580645161255E-2</v>
      </c>
      <c r="D63">
        <v>7.2829131652661028E-2</v>
      </c>
      <c r="E63">
        <v>0.11488250652741505</v>
      </c>
      <c r="F63">
        <v>1.1709601873536313E-2</v>
      </c>
      <c r="G63">
        <v>-6.944444444444442E-2</v>
      </c>
      <c r="H63">
        <v>0.21890547263681581</v>
      </c>
      <c r="I63">
        <v>0.15102040816326534</v>
      </c>
    </row>
    <row r="64" spans="1:14" x14ac:dyDescent="0.3">
      <c r="A64" t="s">
        <v>137</v>
      </c>
      <c r="B64">
        <v>0.19</v>
      </c>
      <c r="C64">
        <v>0.15</v>
      </c>
      <c r="D64">
        <v>0.13</v>
      </c>
      <c r="E64">
        <v>0.06</v>
      </c>
      <c r="F64">
        <v>0.05</v>
      </c>
      <c r="G64">
        <v>-0.03</v>
      </c>
      <c r="H64">
        <v>0.19</v>
      </c>
      <c r="I64">
        <v>0.17</v>
      </c>
    </row>
    <row r="65" spans="1:9" x14ac:dyDescent="0.3">
      <c r="A65" t="s">
        <v>138</v>
      </c>
      <c r="B65" t="s">
        <v>153</v>
      </c>
      <c r="C65">
        <v>-0.19032258064516125</v>
      </c>
      <c r="D65">
        <v>-5.7170868347338977E-2</v>
      </c>
      <c r="E65">
        <v>5.4882506527415054E-2</v>
      </c>
      <c r="F65">
        <v>-3.829039812646369E-2</v>
      </c>
      <c r="G65">
        <v>-3.9444444444444421E-2</v>
      </c>
      <c r="H65">
        <v>2.890547263681581E-2</v>
      </c>
      <c r="I65">
        <v>-1.8979591836734672E-2</v>
      </c>
    </row>
    <row r="66" spans="1:9" x14ac:dyDescent="0.3">
      <c r="A66" t="s">
        <v>130</v>
      </c>
      <c r="B66">
        <v>1611</v>
      </c>
      <c r="C66">
        <v>1871</v>
      </c>
      <c r="D66">
        <v>1611</v>
      </c>
      <c r="E66">
        <v>1703</v>
      </c>
      <c r="F66">
        <v>2106</v>
      </c>
      <c r="G66">
        <v>1673</v>
      </c>
      <c r="H66">
        <v>2571</v>
      </c>
      <c r="I66">
        <v>3427</v>
      </c>
    </row>
    <row r="67" spans="1:9" x14ac:dyDescent="0.3">
      <c r="A67" t="s">
        <v>129</v>
      </c>
      <c r="B67" t="s">
        <v>153</v>
      </c>
      <c r="C67">
        <v>0.16139044072004971</v>
      </c>
      <c r="D67">
        <v>-0.13896312132549438</v>
      </c>
      <c r="E67">
        <v>5.7107386716325204E-2</v>
      </c>
      <c r="F67">
        <v>0.23664122137404586</v>
      </c>
      <c r="G67">
        <v>-0.20560303893637222</v>
      </c>
      <c r="H67">
        <v>0.53676031081888831</v>
      </c>
      <c r="I67">
        <v>0.33294437961882539</v>
      </c>
    </row>
    <row r="68" spans="1:9" x14ac:dyDescent="0.3">
      <c r="A68" t="s">
        <v>131</v>
      </c>
      <c r="B68">
        <v>0.22607353353915241</v>
      </c>
      <c r="C68">
        <v>0.25577580314422421</v>
      </c>
      <c r="D68">
        <v>0.20213299874529486</v>
      </c>
      <c r="E68">
        <v>0.18426747457260334</v>
      </c>
      <c r="F68">
        <v>0.21463514064410924</v>
      </c>
      <c r="G68">
        <v>0.17898791055953783</v>
      </c>
      <c r="H68">
        <v>0.22442388268156424</v>
      </c>
      <c r="I68">
        <v>0.27462136389133746</v>
      </c>
    </row>
    <row r="69" spans="1:9" x14ac:dyDescent="0.3">
      <c r="A69" t="s">
        <v>132</v>
      </c>
      <c r="B69">
        <v>87</v>
      </c>
      <c r="C69">
        <v>84</v>
      </c>
      <c r="D69">
        <v>104</v>
      </c>
      <c r="E69">
        <v>116</v>
      </c>
      <c r="F69">
        <v>111</v>
      </c>
      <c r="G69">
        <v>132</v>
      </c>
      <c r="H69">
        <v>136</v>
      </c>
      <c r="I69">
        <v>134</v>
      </c>
    </row>
    <row r="70" spans="1:9" x14ac:dyDescent="0.3">
      <c r="A70" t="s">
        <v>129</v>
      </c>
      <c r="B70" t="s">
        <v>153</v>
      </c>
      <c r="C70">
        <v>-3.4482758620689613E-2</v>
      </c>
      <c r="D70">
        <v>0.23809523809523814</v>
      </c>
      <c r="E70">
        <v>0.11538461538461542</v>
      </c>
      <c r="F70">
        <v>-4.31034482758621E-2</v>
      </c>
      <c r="G70">
        <v>0.18918918918918926</v>
      </c>
      <c r="H70">
        <v>3.0303030303030276E-2</v>
      </c>
      <c r="I70">
        <v>-1.4705882352941124E-2</v>
      </c>
    </row>
    <row r="71" spans="1:9" x14ac:dyDescent="0.3">
      <c r="A71" t="s">
        <v>133</v>
      </c>
      <c r="B71">
        <v>1.2208812798203761E-2</v>
      </c>
      <c r="C71">
        <v>1.1483253588516746E-2</v>
      </c>
      <c r="D71">
        <v>1.3048933500627352E-2</v>
      </c>
      <c r="E71">
        <v>1.2551395801774508E-2</v>
      </c>
      <c r="F71">
        <v>1.1312678353037097E-2</v>
      </c>
      <c r="G71">
        <v>1.4122178239007167E-2</v>
      </c>
      <c r="H71">
        <v>1.1871508379888268E-2</v>
      </c>
      <c r="I71">
        <v>1.0738039907043834E-2</v>
      </c>
    </row>
    <row r="72" spans="1:9" x14ac:dyDescent="0.3">
      <c r="A72" t="s">
        <v>134</v>
      </c>
      <c r="B72">
        <v>1524</v>
      </c>
      <c r="C72">
        <v>1787</v>
      </c>
      <c r="D72">
        <v>1507</v>
      </c>
      <c r="E72">
        <v>1587</v>
      </c>
      <c r="F72">
        <v>1995</v>
      </c>
      <c r="G72">
        <v>1541</v>
      </c>
      <c r="H72">
        <v>2435</v>
      </c>
      <c r="I72">
        <v>3293</v>
      </c>
    </row>
    <row r="73" spans="1:9" x14ac:dyDescent="0.3">
      <c r="A73" t="s">
        <v>129</v>
      </c>
      <c r="B73" t="s">
        <v>153</v>
      </c>
      <c r="C73">
        <v>0.17257217847769035</v>
      </c>
      <c r="D73">
        <v>-0.15668718522663683</v>
      </c>
      <c r="E73">
        <v>5.3085600530855981E-2</v>
      </c>
      <c r="F73">
        <v>0.25708884688090738</v>
      </c>
      <c r="G73">
        <v>-0.22756892230576442</v>
      </c>
      <c r="H73">
        <v>0.58014276443867629</v>
      </c>
      <c r="I73">
        <v>0.3523613963039014</v>
      </c>
    </row>
    <row r="74" spans="1:9" x14ac:dyDescent="0.3">
      <c r="A74" t="s">
        <v>131</v>
      </c>
      <c r="B74">
        <v>0.21386472074094864</v>
      </c>
      <c r="C74">
        <v>0.24429254955570745</v>
      </c>
      <c r="D74">
        <v>0.1890840652446675</v>
      </c>
      <c r="E74">
        <v>0.17171607877082881</v>
      </c>
      <c r="F74">
        <v>0.20332246229107215</v>
      </c>
      <c r="G74">
        <v>0.16486573232053064</v>
      </c>
      <c r="H74">
        <v>0.21255237430167598</v>
      </c>
      <c r="I74">
        <v>0.26388332398429359</v>
      </c>
    </row>
    <row r="75" spans="1:9" x14ac:dyDescent="0.3">
      <c r="A75" t="s">
        <v>135</v>
      </c>
      <c r="B75">
        <v>236</v>
      </c>
      <c r="C75">
        <v>232</v>
      </c>
      <c r="D75">
        <v>172</v>
      </c>
      <c r="E75">
        <v>240</v>
      </c>
      <c r="F75">
        <v>233</v>
      </c>
      <c r="G75">
        <v>139</v>
      </c>
      <c r="H75">
        <v>153</v>
      </c>
      <c r="I75">
        <v>197</v>
      </c>
    </row>
    <row r="76" spans="1:9" x14ac:dyDescent="0.3">
      <c r="A76" t="s">
        <v>129</v>
      </c>
      <c r="B76" t="s">
        <v>153</v>
      </c>
      <c r="C76">
        <v>-1.6949152542372836E-2</v>
      </c>
      <c r="D76">
        <v>-0.25862068965517238</v>
      </c>
      <c r="E76">
        <v>0.39534883720930236</v>
      </c>
      <c r="F76">
        <v>-2.9166666666666674E-2</v>
      </c>
      <c r="G76">
        <v>-0.40343347639484983</v>
      </c>
      <c r="H76">
        <v>0.10071942446043169</v>
      </c>
      <c r="I76">
        <v>0.28758169934640532</v>
      </c>
    </row>
    <row r="77" spans="1:9" x14ac:dyDescent="0.3">
      <c r="A77" t="s">
        <v>133</v>
      </c>
      <c r="B77">
        <v>3.3118158854897557E-2</v>
      </c>
      <c r="C77">
        <v>3.171565276828435E-2</v>
      </c>
      <c r="D77">
        <v>2.1580928481806774E-2</v>
      </c>
      <c r="E77">
        <v>2.5968405107119671E-2</v>
      </c>
      <c r="F77">
        <v>2.3746432939258051E-2</v>
      </c>
      <c r="G77">
        <v>1.4871081630469669E-2</v>
      </c>
      <c r="H77">
        <v>1.3355446927374302E-2</v>
      </c>
      <c r="I77">
        <v>1.5786521355877874E-2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Segmental forecast (2)</vt:lpstr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Kareem Zeido</cp:lastModifiedBy>
  <dcterms:created xsi:type="dcterms:W3CDTF">2020-05-20T17:26:08Z</dcterms:created>
  <dcterms:modified xsi:type="dcterms:W3CDTF">2023-11-09T09:29:17Z</dcterms:modified>
</cp:coreProperties>
</file>