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29CA13B2-6F4D-4697-AC93-F0EF4B659F3D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2" i="3" l="1"/>
  <c r="K322" i="3" s="1"/>
  <c r="L322" i="3" s="1"/>
  <c r="M322" i="3" s="1"/>
  <c r="N322" i="3" s="1"/>
  <c r="M292" i="3"/>
  <c r="N292" i="3"/>
  <c r="H292" i="3"/>
  <c r="H318" i="3" s="1"/>
  <c r="I292" i="3"/>
  <c r="I308" i="3" s="1"/>
  <c r="G318" i="3"/>
  <c r="J262" i="3"/>
  <c r="K262" i="3" s="1"/>
  <c r="L262" i="3" s="1"/>
  <c r="M262" i="3" s="1"/>
  <c r="N262" i="3" s="1"/>
  <c r="J255" i="3"/>
  <c r="K255" i="3" s="1"/>
  <c r="L255" i="3" s="1"/>
  <c r="M255" i="3" s="1"/>
  <c r="N255" i="3" s="1"/>
  <c r="J249" i="3"/>
  <c r="K249" i="3" s="1"/>
  <c r="L249" i="3" s="1"/>
  <c r="M249" i="3" s="1"/>
  <c r="N249" i="3" s="1"/>
  <c r="J252" i="3"/>
  <c r="K252" i="3" s="1"/>
  <c r="L252" i="3" s="1"/>
  <c r="M252" i="3" s="1"/>
  <c r="N252" i="3" s="1"/>
  <c r="J225" i="3"/>
  <c r="K225" i="3" s="1"/>
  <c r="L225" i="3" s="1"/>
  <c r="M225" i="3" s="1"/>
  <c r="N225" i="3" s="1"/>
  <c r="J72" i="3"/>
  <c r="J282" i="3"/>
  <c r="J312" i="3"/>
  <c r="J330" i="3"/>
  <c r="J333" i="3"/>
  <c r="K333" i="3" s="1"/>
  <c r="L333" i="3" s="1"/>
  <c r="M333" i="3" s="1"/>
  <c r="N333" i="3" s="1"/>
  <c r="J327" i="3"/>
  <c r="K330" i="3" s="1"/>
  <c r="J324" i="3"/>
  <c r="K324" i="3" s="1"/>
  <c r="L324" i="3" s="1"/>
  <c r="M324" i="3" s="1"/>
  <c r="N324" i="3" s="1"/>
  <c r="J315" i="3"/>
  <c r="K315" i="3" s="1"/>
  <c r="L315" i="3" s="1"/>
  <c r="M315" i="3" s="1"/>
  <c r="N315" i="3" s="1"/>
  <c r="J309" i="3"/>
  <c r="K309" i="3" s="1"/>
  <c r="J306" i="3"/>
  <c r="K306" i="3" s="1"/>
  <c r="L306" i="3" s="1"/>
  <c r="M306" i="3" s="1"/>
  <c r="N306" i="3" s="1"/>
  <c r="J302" i="3"/>
  <c r="K302" i="3" s="1"/>
  <c r="L302" i="3" s="1"/>
  <c r="M302" i="3" s="1"/>
  <c r="N302" i="3" s="1"/>
  <c r="J298" i="3"/>
  <c r="K298" i="3" s="1"/>
  <c r="L298" i="3" s="1"/>
  <c r="M298" i="3" s="1"/>
  <c r="N298" i="3" s="1"/>
  <c r="J294" i="3"/>
  <c r="K294" i="3" s="1"/>
  <c r="L294" i="3" s="1"/>
  <c r="M294" i="3" s="1"/>
  <c r="N294" i="3" s="1"/>
  <c r="J279" i="3"/>
  <c r="K282" i="3" s="1"/>
  <c r="K276" i="3"/>
  <c r="L276" i="3" s="1"/>
  <c r="M276" i="3" s="1"/>
  <c r="N276" i="3" s="1"/>
  <c r="J276" i="3"/>
  <c r="J285" i="3"/>
  <c r="K285" i="3" s="1"/>
  <c r="L285" i="3" s="1"/>
  <c r="M285" i="3" s="1"/>
  <c r="N285" i="3" s="1"/>
  <c r="J288" i="3"/>
  <c r="K288" i="3" s="1"/>
  <c r="L288" i="3" s="1"/>
  <c r="M288" i="3" s="1"/>
  <c r="N288" i="3" s="1"/>
  <c r="J246" i="3"/>
  <c r="K246" i="3" s="1"/>
  <c r="L246" i="3" s="1"/>
  <c r="M246" i="3" s="1"/>
  <c r="N246" i="3" s="1"/>
  <c r="J242" i="3"/>
  <c r="K242" i="3" s="1"/>
  <c r="L242" i="3" s="1"/>
  <c r="M242" i="3" s="1"/>
  <c r="N242" i="3" s="1"/>
  <c r="J238" i="3"/>
  <c r="K238" i="3" s="1"/>
  <c r="L238" i="3" s="1"/>
  <c r="M238" i="3" s="1"/>
  <c r="N238" i="3" s="1"/>
  <c r="J234" i="3"/>
  <c r="J232" i="3" s="1"/>
  <c r="J216" i="3"/>
  <c r="K216" i="3" s="1"/>
  <c r="L216" i="3" s="1"/>
  <c r="M216" i="3" s="1"/>
  <c r="N216" i="3" s="1"/>
  <c r="J212" i="3"/>
  <c r="K212" i="3" s="1"/>
  <c r="L212" i="3" s="1"/>
  <c r="M212" i="3" s="1"/>
  <c r="N212" i="3" s="1"/>
  <c r="J208" i="3"/>
  <c r="K208" i="3" s="1"/>
  <c r="L208" i="3" s="1"/>
  <c r="M208" i="3" s="1"/>
  <c r="N208" i="3" s="1"/>
  <c r="J204" i="3"/>
  <c r="K204" i="3" s="1"/>
  <c r="J69" i="3"/>
  <c r="K69" i="3" s="1"/>
  <c r="L69" i="3" s="1"/>
  <c r="M69" i="3" s="1"/>
  <c r="N69" i="3" s="1"/>
  <c r="J66" i="3"/>
  <c r="K66" i="3" s="1"/>
  <c r="J62" i="3"/>
  <c r="K62" i="3" s="1"/>
  <c r="L62" i="3" s="1"/>
  <c r="M62" i="3" s="1"/>
  <c r="N62" i="3" s="1"/>
  <c r="J58" i="3"/>
  <c r="K58" i="3" s="1"/>
  <c r="L58" i="3" s="1"/>
  <c r="M58" i="3" s="1"/>
  <c r="N58" i="3" s="1"/>
  <c r="J54" i="3"/>
  <c r="K54" i="3" s="1"/>
  <c r="L54" i="3" s="1"/>
  <c r="M54" i="3" s="1"/>
  <c r="N54" i="3" s="1"/>
  <c r="I27" i="3"/>
  <c r="J27" i="3" s="1"/>
  <c r="K27" i="3" s="1"/>
  <c r="L27" i="3" s="1"/>
  <c r="M27" i="3" s="1"/>
  <c r="N27" i="3" s="1"/>
  <c r="I202" i="3"/>
  <c r="I218" i="3" s="1"/>
  <c r="I52" i="3"/>
  <c r="B336" i="3"/>
  <c r="B337" i="3" s="1"/>
  <c r="C336" i="3"/>
  <c r="D336" i="3"/>
  <c r="E336" i="3"/>
  <c r="F336" i="3"/>
  <c r="G336" i="3"/>
  <c r="H336" i="3"/>
  <c r="F108" i="3"/>
  <c r="G108" i="3"/>
  <c r="H108" i="3"/>
  <c r="C78" i="3"/>
  <c r="C318" i="3"/>
  <c r="D318" i="3"/>
  <c r="E318" i="3"/>
  <c r="F318" i="3"/>
  <c r="B318" i="3"/>
  <c r="C288" i="3"/>
  <c r="D288" i="3"/>
  <c r="D290" i="3" s="1"/>
  <c r="E288" i="3"/>
  <c r="F288" i="3"/>
  <c r="G288" i="3"/>
  <c r="H288" i="3"/>
  <c r="I288" i="3"/>
  <c r="B288" i="3"/>
  <c r="H228" i="3"/>
  <c r="C330" i="3"/>
  <c r="D330" i="3"/>
  <c r="E330" i="3"/>
  <c r="F330" i="3"/>
  <c r="G330" i="3"/>
  <c r="H330" i="3"/>
  <c r="I330" i="3"/>
  <c r="B330" i="3"/>
  <c r="C312" i="3"/>
  <c r="D312" i="3"/>
  <c r="E312" i="3"/>
  <c r="F312" i="3"/>
  <c r="G312" i="3"/>
  <c r="H312" i="3"/>
  <c r="I312" i="3"/>
  <c r="B312" i="3"/>
  <c r="C282" i="3"/>
  <c r="D282" i="3"/>
  <c r="E282" i="3"/>
  <c r="F282" i="3"/>
  <c r="G282" i="3"/>
  <c r="H282" i="3"/>
  <c r="I282" i="3"/>
  <c r="B282" i="3"/>
  <c r="C252" i="3"/>
  <c r="D252" i="3"/>
  <c r="E252" i="3"/>
  <c r="F252" i="3"/>
  <c r="G252" i="3"/>
  <c r="H252" i="3"/>
  <c r="I252" i="3"/>
  <c r="B252" i="3"/>
  <c r="C222" i="3"/>
  <c r="D222" i="3"/>
  <c r="E222" i="3"/>
  <c r="F222" i="3"/>
  <c r="G222" i="3"/>
  <c r="H222" i="3"/>
  <c r="I222" i="3"/>
  <c r="J222" i="3" s="1"/>
  <c r="K222" i="3" s="1"/>
  <c r="L222" i="3" s="1"/>
  <c r="M222" i="3" s="1"/>
  <c r="N222" i="3" s="1"/>
  <c r="B222" i="3"/>
  <c r="C72" i="3"/>
  <c r="D72" i="3"/>
  <c r="E72" i="3"/>
  <c r="F72" i="3"/>
  <c r="G72" i="3"/>
  <c r="H72" i="3"/>
  <c r="I72" i="3"/>
  <c r="B72" i="3"/>
  <c r="I5" i="3"/>
  <c r="C326" i="3"/>
  <c r="D326" i="3"/>
  <c r="E326" i="3"/>
  <c r="F326" i="3"/>
  <c r="G326" i="3"/>
  <c r="H326" i="3"/>
  <c r="I326" i="3"/>
  <c r="B326" i="3"/>
  <c r="C308" i="3"/>
  <c r="B308" i="3"/>
  <c r="C278" i="3"/>
  <c r="D278" i="3"/>
  <c r="E278" i="3"/>
  <c r="F278" i="3"/>
  <c r="G278" i="3"/>
  <c r="H278" i="3"/>
  <c r="I278" i="3"/>
  <c r="B278" i="3"/>
  <c r="C188" i="3"/>
  <c r="D188" i="3"/>
  <c r="E188" i="3"/>
  <c r="F188" i="3"/>
  <c r="G188" i="3"/>
  <c r="H188" i="3"/>
  <c r="I188" i="3"/>
  <c r="B188" i="3"/>
  <c r="C158" i="3"/>
  <c r="D158" i="3"/>
  <c r="E158" i="3"/>
  <c r="F158" i="3"/>
  <c r="G158" i="3"/>
  <c r="H158" i="3"/>
  <c r="I158" i="3"/>
  <c r="B158" i="3"/>
  <c r="C128" i="3"/>
  <c r="D128" i="3"/>
  <c r="E128" i="3"/>
  <c r="F128" i="3"/>
  <c r="G128" i="3"/>
  <c r="H128" i="3"/>
  <c r="I128" i="3"/>
  <c r="B128" i="3"/>
  <c r="C98" i="3"/>
  <c r="D98" i="3"/>
  <c r="E98" i="3"/>
  <c r="F98" i="3"/>
  <c r="G98" i="3"/>
  <c r="H98" i="3"/>
  <c r="I98" i="3"/>
  <c r="B98" i="3"/>
  <c r="D308" i="3"/>
  <c r="E308" i="3"/>
  <c r="F308" i="3"/>
  <c r="G308" i="3"/>
  <c r="I232" i="3"/>
  <c r="I258" i="3" s="1"/>
  <c r="J258" i="3" s="1"/>
  <c r="K258" i="3" s="1"/>
  <c r="L258" i="3" s="1"/>
  <c r="M258" i="3" s="1"/>
  <c r="N258" i="3" s="1"/>
  <c r="H232" i="3"/>
  <c r="H248" i="3" s="1"/>
  <c r="G232" i="3"/>
  <c r="G248" i="3" s="1"/>
  <c r="F232" i="3"/>
  <c r="F248" i="3" s="1"/>
  <c r="E232" i="3"/>
  <c r="E248" i="3" s="1"/>
  <c r="D232" i="3"/>
  <c r="D248" i="3" s="1"/>
  <c r="C232" i="3"/>
  <c r="C248" i="3" s="1"/>
  <c r="B232" i="3"/>
  <c r="B248" i="3" s="1"/>
  <c r="H202" i="3"/>
  <c r="H218" i="3" s="1"/>
  <c r="G202" i="3"/>
  <c r="G218" i="3" s="1"/>
  <c r="F202" i="3"/>
  <c r="F218" i="3" s="1"/>
  <c r="E202" i="3"/>
  <c r="E218" i="3" s="1"/>
  <c r="D202" i="3"/>
  <c r="D218" i="3" s="1"/>
  <c r="C202" i="3"/>
  <c r="C218" i="3" s="1"/>
  <c r="B202" i="3"/>
  <c r="B218" i="3" s="1"/>
  <c r="H52" i="3"/>
  <c r="G52" i="3"/>
  <c r="G68" i="3" s="1"/>
  <c r="F52" i="3"/>
  <c r="F68" i="3" s="1"/>
  <c r="E52" i="3"/>
  <c r="E68" i="3" s="1"/>
  <c r="D52" i="3"/>
  <c r="D68" i="3" s="1"/>
  <c r="C52" i="3"/>
  <c r="C68" i="3" s="1"/>
  <c r="B52" i="3"/>
  <c r="B68" i="3" s="1"/>
  <c r="J272" i="3"/>
  <c r="K272" i="3" s="1"/>
  <c r="L272" i="3" s="1"/>
  <c r="M272" i="3" s="1"/>
  <c r="N272" i="3" s="1"/>
  <c r="J268" i="3"/>
  <c r="K268" i="3" s="1"/>
  <c r="L268" i="3" s="1"/>
  <c r="M268" i="3" s="1"/>
  <c r="N268" i="3" s="1"/>
  <c r="J264" i="3"/>
  <c r="K264" i="3" s="1"/>
  <c r="L264" i="3" s="1"/>
  <c r="M264" i="3" s="1"/>
  <c r="N264" i="3" s="1"/>
  <c r="J219" i="3"/>
  <c r="K219" i="3" s="1"/>
  <c r="L219" i="3" s="1"/>
  <c r="M219" i="3" s="1"/>
  <c r="N219" i="3" s="1"/>
  <c r="J192" i="3"/>
  <c r="K192" i="3" s="1"/>
  <c r="L192" i="3" s="1"/>
  <c r="M192" i="3" s="1"/>
  <c r="N192" i="3" s="1"/>
  <c r="J189" i="3"/>
  <c r="K189" i="3" s="1"/>
  <c r="L189" i="3" s="1"/>
  <c r="M189" i="3" s="1"/>
  <c r="N189" i="3" s="1"/>
  <c r="J186" i="3"/>
  <c r="K186" i="3" s="1"/>
  <c r="L186" i="3" s="1"/>
  <c r="M186" i="3" s="1"/>
  <c r="N186" i="3" s="1"/>
  <c r="J182" i="3"/>
  <c r="K182" i="3" s="1"/>
  <c r="L182" i="3" s="1"/>
  <c r="M182" i="3" s="1"/>
  <c r="N182" i="3" s="1"/>
  <c r="J178" i="3"/>
  <c r="K178" i="3" s="1"/>
  <c r="L178" i="3" s="1"/>
  <c r="M178" i="3" s="1"/>
  <c r="N178" i="3" s="1"/>
  <c r="J174" i="3"/>
  <c r="K174" i="3" s="1"/>
  <c r="L174" i="3" s="1"/>
  <c r="M174" i="3" s="1"/>
  <c r="N174" i="3" s="1"/>
  <c r="J172" i="3"/>
  <c r="K172" i="3" s="1"/>
  <c r="L172" i="3" s="1"/>
  <c r="M172" i="3" s="1"/>
  <c r="N172" i="3" s="1"/>
  <c r="J162" i="3"/>
  <c r="K162" i="3" s="1"/>
  <c r="L162" i="3" s="1"/>
  <c r="M162" i="3" s="1"/>
  <c r="N162" i="3" s="1"/>
  <c r="J159" i="3"/>
  <c r="K159" i="3" s="1"/>
  <c r="L159" i="3" s="1"/>
  <c r="M159" i="3" s="1"/>
  <c r="N159" i="3" s="1"/>
  <c r="J156" i="3"/>
  <c r="K156" i="3" s="1"/>
  <c r="L156" i="3" s="1"/>
  <c r="M156" i="3" s="1"/>
  <c r="N156" i="3" s="1"/>
  <c r="J152" i="3"/>
  <c r="K152" i="3" s="1"/>
  <c r="L152" i="3" s="1"/>
  <c r="M152" i="3" s="1"/>
  <c r="N152" i="3" s="1"/>
  <c r="J148" i="3"/>
  <c r="K148" i="3" s="1"/>
  <c r="L148" i="3" s="1"/>
  <c r="M148" i="3" s="1"/>
  <c r="N148" i="3" s="1"/>
  <c r="J144" i="3"/>
  <c r="K144" i="3" s="1"/>
  <c r="L144" i="3" s="1"/>
  <c r="M144" i="3" s="1"/>
  <c r="N144" i="3" s="1"/>
  <c r="J142" i="3"/>
  <c r="K142" i="3" s="1"/>
  <c r="L142" i="3" s="1"/>
  <c r="M142" i="3" s="1"/>
  <c r="N142" i="3" s="1"/>
  <c r="J132" i="3"/>
  <c r="K132" i="3" s="1"/>
  <c r="L132" i="3" s="1"/>
  <c r="M132" i="3" s="1"/>
  <c r="N132" i="3" s="1"/>
  <c r="J129" i="3"/>
  <c r="K129" i="3" s="1"/>
  <c r="L129" i="3" s="1"/>
  <c r="M129" i="3" s="1"/>
  <c r="N129" i="3" s="1"/>
  <c r="J126" i="3"/>
  <c r="K126" i="3" s="1"/>
  <c r="L126" i="3" s="1"/>
  <c r="M126" i="3" s="1"/>
  <c r="N126" i="3" s="1"/>
  <c r="J122" i="3"/>
  <c r="K122" i="3" s="1"/>
  <c r="L122" i="3" s="1"/>
  <c r="M122" i="3" s="1"/>
  <c r="N122" i="3" s="1"/>
  <c r="J118" i="3"/>
  <c r="K118" i="3" s="1"/>
  <c r="L118" i="3" s="1"/>
  <c r="M118" i="3" s="1"/>
  <c r="N118" i="3" s="1"/>
  <c r="J114" i="3"/>
  <c r="K114" i="3" s="1"/>
  <c r="L114" i="3" s="1"/>
  <c r="M114" i="3" s="1"/>
  <c r="N114" i="3" s="1"/>
  <c r="J112" i="3"/>
  <c r="K112" i="3" s="1"/>
  <c r="L112" i="3" s="1"/>
  <c r="M112" i="3" s="1"/>
  <c r="N112" i="3" s="1"/>
  <c r="H105" i="3"/>
  <c r="J82" i="3"/>
  <c r="K82" i="3" s="1"/>
  <c r="L82" i="3" s="1"/>
  <c r="M82" i="3" s="1"/>
  <c r="N82" i="3" s="1"/>
  <c r="J102" i="3"/>
  <c r="K102" i="3" s="1"/>
  <c r="L102" i="3" s="1"/>
  <c r="M102" i="3" s="1"/>
  <c r="N102" i="3" s="1"/>
  <c r="J99" i="3"/>
  <c r="K99" i="3" s="1"/>
  <c r="L99" i="3" s="1"/>
  <c r="M99" i="3" s="1"/>
  <c r="N99" i="3" s="1"/>
  <c r="J96" i="3"/>
  <c r="K96" i="3" s="1"/>
  <c r="L96" i="3" s="1"/>
  <c r="M96" i="3" s="1"/>
  <c r="N96" i="3" s="1"/>
  <c r="J92" i="3"/>
  <c r="K92" i="3" s="1"/>
  <c r="L92" i="3" s="1"/>
  <c r="M92" i="3" s="1"/>
  <c r="N92" i="3" s="1"/>
  <c r="J88" i="3"/>
  <c r="K88" i="3" s="1"/>
  <c r="L88" i="3" s="1"/>
  <c r="M88" i="3" s="1"/>
  <c r="N88" i="3" s="1"/>
  <c r="J84" i="3"/>
  <c r="K84" i="3" s="1"/>
  <c r="L84" i="3" s="1"/>
  <c r="M84" i="3" s="1"/>
  <c r="N84" i="3" s="1"/>
  <c r="J33" i="3"/>
  <c r="K33" i="3"/>
  <c r="L33" i="3"/>
  <c r="M33" i="3"/>
  <c r="N33" i="3"/>
  <c r="I33" i="3"/>
  <c r="J29" i="3"/>
  <c r="K29" i="3"/>
  <c r="L29" i="3"/>
  <c r="M29" i="3"/>
  <c r="N29" i="3"/>
  <c r="C75" i="3"/>
  <c r="D75" i="3"/>
  <c r="E75" i="3"/>
  <c r="F75" i="3"/>
  <c r="G75" i="3"/>
  <c r="H75" i="3"/>
  <c r="I75" i="3"/>
  <c r="I336" i="3"/>
  <c r="J336" i="3" s="1"/>
  <c r="K336" i="3" s="1"/>
  <c r="L336" i="3" s="1"/>
  <c r="M336" i="3" s="1"/>
  <c r="N336" i="3" s="1"/>
  <c r="B289" i="3"/>
  <c r="C198" i="3"/>
  <c r="D198" i="3"/>
  <c r="E198" i="3"/>
  <c r="F198" i="3"/>
  <c r="G198" i="3"/>
  <c r="H198" i="3"/>
  <c r="I198" i="3"/>
  <c r="B198" i="3"/>
  <c r="C195" i="3"/>
  <c r="D195" i="3"/>
  <c r="E195" i="3"/>
  <c r="F195" i="3"/>
  <c r="G195" i="3"/>
  <c r="H195" i="3"/>
  <c r="I195" i="3"/>
  <c r="J195" i="3" s="1"/>
  <c r="K195" i="3" s="1"/>
  <c r="L195" i="3" s="1"/>
  <c r="M195" i="3" s="1"/>
  <c r="N195" i="3" s="1"/>
  <c r="B195" i="3"/>
  <c r="C168" i="3"/>
  <c r="D168" i="3"/>
  <c r="E168" i="3"/>
  <c r="F168" i="3"/>
  <c r="G168" i="3"/>
  <c r="H168" i="3"/>
  <c r="I168" i="3"/>
  <c r="B168" i="3"/>
  <c r="B169" i="3" s="1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J135" i="3" s="1"/>
  <c r="K135" i="3" s="1"/>
  <c r="L135" i="3" s="1"/>
  <c r="M135" i="3" s="1"/>
  <c r="N135" i="3" s="1"/>
  <c r="B135" i="3"/>
  <c r="B138" i="3"/>
  <c r="B139" i="3" s="1"/>
  <c r="C105" i="3"/>
  <c r="C108" i="3" s="1"/>
  <c r="D105" i="3"/>
  <c r="D108" i="3" s="1"/>
  <c r="E105" i="3"/>
  <c r="E108" i="3" s="1"/>
  <c r="F105" i="3"/>
  <c r="G105" i="3"/>
  <c r="I105" i="3"/>
  <c r="J105" i="3" s="1"/>
  <c r="K105" i="3" s="1"/>
  <c r="L105" i="3" s="1"/>
  <c r="M105" i="3" s="1"/>
  <c r="N105" i="3" s="1"/>
  <c r="B105" i="3"/>
  <c r="B108" i="3" s="1"/>
  <c r="B75" i="3"/>
  <c r="D128" i="1"/>
  <c r="D135" i="1" s="1"/>
  <c r="D136" i="1" s="1"/>
  <c r="E128" i="1"/>
  <c r="E135" i="1" s="1"/>
  <c r="E136" i="1" s="1"/>
  <c r="F128" i="1"/>
  <c r="F135" i="1" s="1"/>
  <c r="F136" i="1" s="1"/>
  <c r="G128" i="1"/>
  <c r="G135" i="1" s="1"/>
  <c r="G136" i="1" s="1"/>
  <c r="C119" i="1"/>
  <c r="C128" i="1" s="1"/>
  <c r="C135" i="1" s="1"/>
  <c r="C136" i="1" s="1"/>
  <c r="B119" i="1"/>
  <c r="B111" i="1"/>
  <c r="G97" i="1"/>
  <c r="F97" i="1"/>
  <c r="E97" i="1"/>
  <c r="D97" i="1"/>
  <c r="C97" i="1"/>
  <c r="B97" i="1"/>
  <c r="G92" i="1"/>
  <c r="E92" i="1"/>
  <c r="D92" i="1"/>
  <c r="C92" i="1"/>
  <c r="B92" i="1"/>
  <c r="G83" i="1"/>
  <c r="F83" i="1"/>
  <c r="E83" i="1"/>
  <c r="D83" i="1"/>
  <c r="C83" i="1"/>
  <c r="B83" i="1"/>
  <c r="G76" i="1"/>
  <c r="F76" i="1"/>
  <c r="E76" i="1"/>
  <c r="D76" i="1"/>
  <c r="C76" i="1"/>
  <c r="B76" i="1"/>
  <c r="G45" i="1"/>
  <c r="F45" i="1"/>
  <c r="E45" i="1"/>
  <c r="D45" i="1"/>
  <c r="C45" i="1"/>
  <c r="B45" i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G7" i="1"/>
  <c r="F7" i="1"/>
  <c r="F10" i="1" s="1"/>
  <c r="F12" i="1" s="1"/>
  <c r="E7" i="1"/>
  <c r="D7" i="1"/>
  <c r="C7" i="1"/>
  <c r="C10" i="1" s="1"/>
  <c r="C12" i="1" s="1"/>
  <c r="B7" i="1"/>
  <c r="G4" i="1"/>
  <c r="E4" i="1"/>
  <c r="D4" i="1"/>
  <c r="B4" i="1"/>
  <c r="H4" i="1"/>
  <c r="H7" i="1"/>
  <c r="L66" i="3" l="1"/>
  <c r="L72" i="3"/>
  <c r="L312" i="3"/>
  <c r="L309" i="3"/>
  <c r="K327" i="3"/>
  <c r="K234" i="3"/>
  <c r="L234" i="3" s="1"/>
  <c r="M234" i="3" s="1"/>
  <c r="N234" i="3" s="1"/>
  <c r="F228" i="3"/>
  <c r="F229" i="3" s="1"/>
  <c r="N128" i="3"/>
  <c r="I248" i="3"/>
  <c r="E228" i="3"/>
  <c r="N282" i="3"/>
  <c r="C258" i="3"/>
  <c r="K72" i="3"/>
  <c r="J292" i="3"/>
  <c r="H308" i="3"/>
  <c r="K279" i="3"/>
  <c r="L279" i="3" s="1"/>
  <c r="M279" i="3" s="1"/>
  <c r="N279" i="3" s="1"/>
  <c r="I228" i="3"/>
  <c r="J228" i="3" s="1"/>
  <c r="K228" i="3" s="1"/>
  <c r="L228" i="3" s="1"/>
  <c r="M228" i="3" s="1"/>
  <c r="N228" i="3" s="1"/>
  <c r="L292" i="3"/>
  <c r="B78" i="3"/>
  <c r="B79" i="3" s="1"/>
  <c r="K292" i="3"/>
  <c r="K308" i="3" s="1"/>
  <c r="G228" i="3"/>
  <c r="H229" i="3" s="1"/>
  <c r="L282" i="3"/>
  <c r="M282" i="3"/>
  <c r="H78" i="3"/>
  <c r="E78" i="3"/>
  <c r="D78" i="3"/>
  <c r="I78" i="3"/>
  <c r="J78" i="3" s="1"/>
  <c r="K312" i="3"/>
  <c r="I318" i="3"/>
  <c r="J318" i="3" s="1"/>
  <c r="K318" i="3" s="1"/>
  <c r="L318" i="3" s="1"/>
  <c r="M318" i="3" s="1"/>
  <c r="N318" i="3" s="1"/>
  <c r="N232" i="3"/>
  <c r="J202" i="3"/>
  <c r="J218" i="3" s="1"/>
  <c r="K218" i="3" s="1"/>
  <c r="L204" i="3"/>
  <c r="K202" i="3"/>
  <c r="N52" i="3"/>
  <c r="I68" i="3"/>
  <c r="H258" i="3"/>
  <c r="I337" i="3"/>
  <c r="H68" i="3"/>
  <c r="M52" i="3"/>
  <c r="N75" i="3" s="1"/>
  <c r="N158" i="3"/>
  <c r="J278" i="3"/>
  <c r="G258" i="3"/>
  <c r="B228" i="3"/>
  <c r="B229" i="3" s="1"/>
  <c r="F258" i="3"/>
  <c r="G259" i="3" s="1"/>
  <c r="G78" i="3"/>
  <c r="G79" i="3" s="1"/>
  <c r="E258" i="3"/>
  <c r="E259" i="3" s="1"/>
  <c r="F78" i="3"/>
  <c r="D258" i="3"/>
  <c r="I108" i="3"/>
  <c r="D228" i="3"/>
  <c r="D229" i="3" s="1"/>
  <c r="M232" i="3"/>
  <c r="N98" i="3"/>
  <c r="C228" i="3"/>
  <c r="C229" i="3" s="1"/>
  <c r="J75" i="3"/>
  <c r="L52" i="3"/>
  <c r="M75" i="3" s="1"/>
  <c r="L232" i="3"/>
  <c r="B258" i="3"/>
  <c r="K52" i="3"/>
  <c r="L75" i="3" s="1"/>
  <c r="N188" i="3"/>
  <c r="J52" i="3"/>
  <c r="K75" i="3" s="1"/>
  <c r="C337" i="3"/>
  <c r="J308" i="3"/>
  <c r="M128" i="3"/>
  <c r="J158" i="3"/>
  <c r="L128" i="3"/>
  <c r="K128" i="3"/>
  <c r="M188" i="3"/>
  <c r="M98" i="3"/>
  <c r="J128" i="3"/>
  <c r="L188" i="3"/>
  <c r="L98" i="3"/>
  <c r="K188" i="3"/>
  <c r="K98" i="3"/>
  <c r="M158" i="3"/>
  <c r="J188" i="3"/>
  <c r="J326" i="3"/>
  <c r="K326" i="3" s="1"/>
  <c r="K278" i="3"/>
  <c r="K158" i="3"/>
  <c r="J98" i="3"/>
  <c r="L158" i="3"/>
  <c r="E319" i="3"/>
  <c r="I139" i="3"/>
  <c r="J138" i="3" s="1"/>
  <c r="J139" i="3" s="1"/>
  <c r="E109" i="3"/>
  <c r="I229" i="3"/>
  <c r="J229" i="3" s="1"/>
  <c r="J337" i="3"/>
  <c r="H289" i="3"/>
  <c r="H319" i="3"/>
  <c r="G109" i="3"/>
  <c r="F169" i="3"/>
  <c r="F199" i="3"/>
  <c r="F319" i="3"/>
  <c r="G319" i="3"/>
  <c r="H337" i="3"/>
  <c r="H109" i="3"/>
  <c r="G199" i="3"/>
  <c r="I289" i="3"/>
  <c r="J289" i="3" s="1"/>
  <c r="E169" i="3"/>
  <c r="E199" i="3"/>
  <c r="E79" i="3"/>
  <c r="I199" i="3"/>
  <c r="J198" i="3" s="1"/>
  <c r="J199" i="3" s="1"/>
  <c r="H79" i="3"/>
  <c r="F109" i="3"/>
  <c r="G139" i="3"/>
  <c r="G169" i="3"/>
  <c r="H199" i="3"/>
  <c r="B199" i="3"/>
  <c r="I79" i="3"/>
  <c r="G229" i="3"/>
  <c r="G289" i="3"/>
  <c r="G337" i="3"/>
  <c r="B319" i="3"/>
  <c r="I109" i="3"/>
  <c r="J108" i="3" s="1"/>
  <c r="F289" i="3"/>
  <c r="I169" i="3"/>
  <c r="J168" i="3" s="1"/>
  <c r="J169" i="3" s="1"/>
  <c r="E289" i="3"/>
  <c r="E337" i="3"/>
  <c r="H139" i="3"/>
  <c r="H169" i="3"/>
  <c r="F337" i="3"/>
  <c r="E229" i="3"/>
  <c r="F139" i="3"/>
  <c r="E139" i="3"/>
  <c r="B109" i="3"/>
  <c r="D337" i="3"/>
  <c r="C319" i="3"/>
  <c r="D319" i="3"/>
  <c r="C289" i="3"/>
  <c r="D289" i="3"/>
  <c r="B259" i="3"/>
  <c r="C259" i="3"/>
  <c r="D259" i="3"/>
  <c r="C199" i="3"/>
  <c r="D199" i="3"/>
  <c r="C169" i="3"/>
  <c r="D169" i="3"/>
  <c r="C139" i="3"/>
  <c r="D139" i="3"/>
  <c r="C109" i="3"/>
  <c r="D109" i="3"/>
  <c r="C79" i="3"/>
  <c r="D79" i="3"/>
  <c r="B128" i="1"/>
  <c r="B135" i="1" s="1"/>
  <c r="H10" i="1"/>
  <c r="H12" i="1" s="1"/>
  <c r="B10" i="1"/>
  <c r="B12" i="1" s="1"/>
  <c r="B20" i="1" s="1"/>
  <c r="D94" i="1"/>
  <c r="C94" i="1"/>
  <c r="G10" i="1"/>
  <c r="G12" i="1" s="1"/>
  <c r="E94" i="1"/>
  <c r="E10" i="1"/>
  <c r="E12" i="1" s="1"/>
  <c r="G94" i="1"/>
  <c r="B94" i="1"/>
  <c r="L330" i="3" l="1"/>
  <c r="L327" i="3"/>
  <c r="M309" i="3"/>
  <c r="M312" i="3"/>
  <c r="H259" i="3"/>
  <c r="J79" i="3"/>
  <c r="K78" i="3"/>
  <c r="L78" i="3" s="1"/>
  <c r="M78" i="3" s="1"/>
  <c r="N78" i="3" s="1"/>
  <c r="K232" i="3"/>
  <c r="F79" i="3"/>
  <c r="F259" i="3"/>
  <c r="M72" i="3"/>
  <c r="M66" i="3"/>
  <c r="I319" i="3"/>
  <c r="I259" i="3"/>
  <c r="J259" i="3" s="1"/>
  <c r="L278" i="3"/>
  <c r="J248" i="3"/>
  <c r="M204" i="3"/>
  <c r="L202" i="3"/>
  <c r="L218" i="3" s="1"/>
  <c r="J68" i="3"/>
  <c r="K68" i="3" s="1"/>
  <c r="L68" i="3" s="1"/>
  <c r="M278" i="3"/>
  <c r="K138" i="3"/>
  <c r="K139" i="3" s="1"/>
  <c r="L138" i="3" s="1"/>
  <c r="L326" i="3"/>
  <c r="L308" i="3"/>
  <c r="K259" i="3"/>
  <c r="K198" i="3"/>
  <c r="K199" i="3" s="1"/>
  <c r="L198" i="3" s="1"/>
  <c r="K289" i="3"/>
  <c r="J109" i="3"/>
  <c r="K108" i="3" s="1"/>
  <c r="K109" i="3" s="1"/>
  <c r="L108" i="3" s="1"/>
  <c r="J319" i="3"/>
  <c r="K337" i="3"/>
  <c r="K168" i="3"/>
  <c r="K229" i="3"/>
  <c r="N66" i="3" l="1"/>
  <c r="N72" i="3"/>
  <c r="K248" i="3"/>
  <c r="L248" i="3" s="1"/>
  <c r="N309" i="3"/>
  <c r="N312" i="3"/>
  <c r="M68" i="3"/>
  <c r="N68" i="3" s="1"/>
  <c r="M327" i="3"/>
  <c r="M330" i="3"/>
  <c r="N204" i="3"/>
  <c r="N202" i="3" s="1"/>
  <c r="M202" i="3"/>
  <c r="M218" i="3" s="1"/>
  <c r="N218" i="3" s="1"/>
  <c r="N278" i="3"/>
  <c r="L337" i="3"/>
  <c r="M326" i="3"/>
  <c r="M308" i="3"/>
  <c r="N308" i="3" s="1"/>
  <c r="M248" i="3"/>
  <c r="N248" i="3" s="1"/>
  <c r="L259" i="3"/>
  <c r="K169" i="3"/>
  <c r="L168" i="3" s="1"/>
  <c r="L169" i="3" s="1"/>
  <c r="M168" i="3" s="1"/>
  <c r="K79" i="3"/>
  <c r="K319" i="3"/>
  <c r="M337" i="3"/>
  <c r="L289" i="3"/>
  <c r="L229" i="3"/>
  <c r="L199" i="3"/>
  <c r="M198" i="3" s="1"/>
  <c r="L139" i="3"/>
  <c r="M138" i="3" s="1"/>
  <c r="L109" i="3"/>
  <c r="M108" i="3" s="1"/>
  <c r="N327" i="3" l="1"/>
  <c r="N330" i="3"/>
  <c r="N326" i="3"/>
  <c r="L79" i="3"/>
  <c r="L319" i="3"/>
  <c r="N337" i="3"/>
  <c r="M289" i="3"/>
  <c r="M259" i="3"/>
  <c r="M229" i="3"/>
  <c r="M199" i="3"/>
  <c r="N198" i="3" s="1"/>
  <c r="M169" i="3"/>
  <c r="N168" i="3" s="1"/>
  <c r="M139" i="3"/>
  <c r="N138" i="3" s="1"/>
  <c r="M109" i="3"/>
  <c r="N108" i="3" s="1"/>
  <c r="M79" i="3" l="1"/>
  <c r="M319" i="3"/>
  <c r="N289" i="3"/>
  <c r="N259" i="3"/>
  <c r="N229" i="3"/>
  <c r="N199" i="3"/>
  <c r="N169" i="3"/>
  <c r="N139" i="3"/>
  <c r="N109" i="3"/>
  <c r="N319" i="3" l="1"/>
  <c r="N79" i="3"/>
  <c r="J24" i="3"/>
  <c r="K25" i="3"/>
  <c r="L25" i="3" s="1"/>
  <c r="M25" i="3" s="1"/>
  <c r="N25" i="3" s="1"/>
  <c r="N24" i="3" l="1"/>
  <c r="L24" i="3"/>
  <c r="M24" i="3"/>
  <c r="K24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J38" i="3" s="1"/>
  <c r="K38" i="3" s="1"/>
  <c r="L38" i="3" s="1"/>
  <c r="M38" i="3" s="1"/>
  <c r="N38" i="3" s="1"/>
  <c r="H38" i="3"/>
  <c r="G38" i="3"/>
  <c r="F38" i="3"/>
  <c r="E38" i="3"/>
  <c r="D38" i="3"/>
  <c r="C38" i="3"/>
  <c r="B38" i="3"/>
  <c r="B42" i="3" s="1"/>
  <c r="B33" i="3"/>
  <c r="C33" i="3"/>
  <c r="D33" i="3"/>
  <c r="E33" i="3"/>
  <c r="F33" i="3"/>
  <c r="G33" i="3"/>
  <c r="H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B32" i="3" s="1"/>
  <c r="H27" i="3"/>
  <c r="I28" i="3" s="1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8" i="3" l="1"/>
  <c r="G42" i="3"/>
  <c r="C8" i="3"/>
  <c r="C42" i="3"/>
  <c r="E42" i="3"/>
  <c r="E43" i="3" s="1"/>
  <c r="E8" i="3"/>
  <c r="H8" i="3"/>
  <c r="H42" i="3"/>
  <c r="H43" i="3" s="1"/>
  <c r="G21" i="3"/>
  <c r="G48" i="3" s="1"/>
  <c r="F21" i="3"/>
  <c r="F48" i="3" s="1"/>
  <c r="F41" i="3" s="1"/>
  <c r="I42" i="3"/>
  <c r="I43" i="3" s="1"/>
  <c r="I8" i="3"/>
  <c r="I11" i="3" s="1"/>
  <c r="D8" i="3"/>
  <c r="D42" i="3"/>
  <c r="D43" i="3" s="1"/>
  <c r="F8" i="3"/>
  <c r="F42" i="3"/>
  <c r="E21" i="3"/>
  <c r="E48" i="3" s="1"/>
  <c r="C21" i="3"/>
  <c r="C48" i="3" s="1"/>
  <c r="B24" i="3"/>
  <c r="B26" i="3" s="1"/>
  <c r="B21" i="3"/>
  <c r="D21" i="3"/>
  <c r="D48" i="3" s="1"/>
  <c r="D41" i="3" s="1"/>
  <c r="J23" i="3"/>
  <c r="I21" i="3"/>
  <c r="H21" i="3"/>
  <c r="H48" i="3" s="1"/>
  <c r="H41" i="3" s="1"/>
  <c r="I14" i="3"/>
  <c r="I15" i="3" s="1"/>
  <c r="G15" i="3"/>
  <c r="H15" i="3"/>
  <c r="B15" i="3"/>
  <c r="C15" i="3"/>
  <c r="D15" i="3"/>
  <c r="B8" i="3"/>
  <c r="E15" i="3"/>
  <c r="F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6" i="3"/>
  <c r="G24" i="3"/>
  <c r="G26" i="3" s="1"/>
  <c r="H46" i="3"/>
  <c r="B34" i="3"/>
  <c r="E32" i="3"/>
  <c r="E34" i="3" s="1"/>
  <c r="C32" i="3"/>
  <c r="C34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E39" i="3"/>
  <c r="F43" i="3"/>
  <c r="C28" i="3"/>
  <c r="C30" i="3" s="1"/>
  <c r="F46" i="3"/>
  <c r="D28" i="3"/>
  <c r="D30" i="3" s="1"/>
  <c r="D32" i="3"/>
  <c r="D34" i="3" s="1"/>
  <c r="I24" i="3"/>
  <c r="I26" i="3" s="1"/>
  <c r="I39" i="3"/>
  <c r="I46" i="3"/>
  <c r="F24" i="3"/>
  <c r="F26" i="3" s="1"/>
  <c r="G39" i="3"/>
  <c r="B39" i="3"/>
  <c r="B46" i="3"/>
  <c r="F39" i="3"/>
  <c r="I30" i="3"/>
  <c r="C39" i="3"/>
  <c r="H39" i="3"/>
  <c r="I32" i="3"/>
  <c r="I34" i="3" s="1"/>
  <c r="D39" i="3"/>
  <c r="D46" i="3"/>
  <c r="I192" i="1"/>
  <c r="I195" i="1" s="1"/>
  <c r="I196" i="1" s="1"/>
  <c r="H192" i="1"/>
  <c r="H195" i="1" s="1"/>
  <c r="H196" i="1" s="1"/>
  <c r="G192" i="1"/>
  <c r="G195" i="1" s="1"/>
  <c r="G196" i="1" s="1"/>
  <c r="F192" i="1"/>
  <c r="F195" i="1" s="1"/>
  <c r="F196" i="1" s="1"/>
  <c r="E192" i="1"/>
  <c r="E195" i="1" s="1"/>
  <c r="E196" i="1" s="1"/>
  <c r="D192" i="1"/>
  <c r="D195" i="1" s="1"/>
  <c r="D196" i="1" s="1"/>
  <c r="C192" i="1"/>
  <c r="C195" i="1" s="1"/>
  <c r="C196" i="1" s="1"/>
  <c r="B192" i="1"/>
  <c r="B195" i="1" s="1"/>
  <c r="B196" i="1" s="1"/>
  <c r="I177" i="1"/>
  <c r="I179" i="1" s="1"/>
  <c r="H177" i="1"/>
  <c r="H179" i="1" s="1"/>
  <c r="H180" i="1" s="1"/>
  <c r="H181" i="1" s="1"/>
  <c r="G177" i="1"/>
  <c r="G179" i="1" s="1"/>
  <c r="F177" i="1"/>
  <c r="F179" i="1" s="1"/>
  <c r="E177" i="1"/>
  <c r="E179" i="1" s="1"/>
  <c r="D177" i="1"/>
  <c r="D179" i="1" s="1"/>
  <c r="C177" i="1"/>
  <c r="C179" i="1" s="1"/>
  <c r="B177" i="1"/>
  <c r="B179" i="1" s="1"/>
  <c r="H129" i="1"/>
  <c r="I129" i="1"/>
  <c r="I162" i="1"/>
  <c r="I165" i="1" s="1"/>
  <c r="I166" i="1" s="1"/>
  <c r="H162" i="1"/>
  <c r="H165" i="1" s="1"/>
  <c r="H166" i="1" s="1"/>
  <c r="G162" i="1"/>
  <c r="G165" i="1" s="1"/>
  <c r="G166" i="1" s="1"/>
  <c r="F162" i="1"/>
  <c r="F165" i="1" s="1"/>
  <c r="F166" i="1" s="1"/>
  <c r="E162" i="1"/>
  <c r="E165" i="1" s="1"/>
  <c r="E166" i="1" s="1"/>
  <c r="D162" i="1"/>
  <c r="D165" i="1" s="1"/>
  <c r="D166" i="1" s="1"/>
  <c r="C162" i="1"/>
  <c r="C165" i="1" s="1"/>
  <c r="C166" i="1" s="1"/>
  <c r="B162" i="1"/>
  <c r="B165" i="1" s="1"/>
  <c r="B166" i="1" s="1"/>
  <c r="G43" i="3" l="1"/>
  <c r="I48" i="3"/>
  <c r="J48" i="3" s="1"/>
  <c r="G17" i="3"/>
  <c r="G49" i="3"/>
  <c r="I49" i="3"/>
  <c r="I17" i="3"/>
  <c r="B48" i="3"/>
  <c r="B3" i="3"/>
  <c r="C17" i="3"/>
  <c r="C49" i="3"/>
  <c r="K23" i="3"/>
  <c r="E17" i="3"/>
  <c r="E49" i="3"/>
  <c r="E41" i="3"/>
  <c r="H17" i="3"/>
  <c r="H18" i="3" s="1"/>
  <c r="H49" i="3"/>
  <c r="F17" i="3"/>
  <c r="F49" i="3"/>
  <c r="I41" i="3"/>
  <c r="J41" i="3" s="1"/>
  <c r="K41" i="3" s="1"/>
  <c r="L41" i="3" s="1"/>
  <c r="M41" i="3" s="1"/>
  <c r="D17" i="3"/>
  <c r="D49" i="3"/>
  <c r="G41" i="3"/>
  <c r="C41" i="3"/>
  <c r="G5" i="3"/>
  <c r="G11" i="3" s="1"/>
  <c r="G37" i="3"/>
  <c r="E37" i="3"/>
  <c r="E5" i="3"/>
  <c r="E11" i="3" s="1"/>
  <c r="F37" i="3"/>
  <c r="F5" i="3"/>
  <c r="F11" i="3" s="1"/>
  <c r="C5" i="3"/>
  <c r="C11" i="3" s="1"/>
  <c r="C37" i="3"/>
  <c r="D37" i="3"/>
  <c r="D5" i="3"/>
  <c r="D11" i="3" s="1"/>
  <c r="H5" i="3"/>
  <c r="H11" i="3" s="1"/>
  <c r="H37" i="3"/>
  <c r="I37" i="3"/>
  <c r="J35" i="3" s="1"/>
  <c r="J42" i="3" s="1"/>
  <c r="J11" i="3" s="1"/>
  <c r="B9" i="3"/>
  <c r="D9" i="3"/>
  <c r="G9" i="3"/>
  <c r="F9" i="3"/>
  <c r="E9" i="3"/>
  <c r="H9" i="3"/>
  <c r="I9" i="3"/>
  <c r="C9" i="3"/>
  <c r="I36" i="3"/>
  <c r="B180" i="1"/>
  <c r="B181" i="1" s="1"/>
  <c r="I180" i="1"/>
  <c r="I181" i="1" s="1"/>
  <c r="G36" i="3"/>
  <c r="H36" i="3"/>
  <c r="D36" i="3"/>
  <c r="F36" i="3"/>
  <c r="E36" i="3"/>
  <c r="C180" i="1"/>
  <c r="C181" i="1" s="1"/>
  <c r="D180" i="1"/>
  <c r="D181" i="1" s="1"/>
  <c r="G180" i="1"/>
  <c r="G181" i="1" s="1"/>
  <c r="E180" i="1"/>
  <c r="E181" i="1" s="1"/>
  <c r="F180" i="1"/>
  <c r="F181" i="1" s="1"/>
  <c r="I119" i="1"/>
  <c r="H119" i="1"/>
  <c r="I115" i="1"/>
  <c r="H115" i="1"/>
  <c r="I111" i="1"/>
  <c r="H111" i="1"/>
  <c r="H107" i="1"/>
  <c r="I107" i="1"/>
  <c r="I147" i="1"/>
  <c r="I150" i="1" s="1"/>
  <c r="H147" i="1"/>
  <c r="H150" i="1" s="1"/>
  <c r="G147" i="1"/>
  <c r="G150" i="1" s="1"/>
  <c r="F147" i="1"/>
  <c r="F150" i="1" s="1"/>
  <c r="E147" i="1"/>
  <c r="E150" i="1" s="1"/>
  <c r="D147" i="1"/>
  <c r="D150" i="1" s="1"/>
  <c r="C147" i="1"/>
  <c r="C150" i="1" s="1"/>
  <c r="B147" i="1"/>
  <c r="B150" i="1" s="1"/>
  <c r="J49" i="3" l="1"/>
  <c r="K48" i="3"/>
  <c r="I18" i="3"/>
  <c r="D18" i="3"/>
  <c r="E18" i="3"/>
  <c r="L23" i="3"/>
  <c r="F18" i="3"/>
  <c r="B17" i="3"/>
  <c r="B18" i="3" s="1"/>
  <c r="B49" i="3"/>
  <c r="B41" i="3"/>
  <c r="G18" i="3"/>
  <c r="I12" i="3"/>
  <c r="J36" i="3"/>
  <c r="J5" i="3"/>
  <c r="H12" i="3"/>
  <c r="D12" i="3"/>
  <c r="H6" i="3"/>
  <c r="I6" i="3"/>
  <c r="E12" i="3"/>
  <c r="F12" i="3"/>
  <c r="G12" i="3"/>
  <c r="G3" i="3"/>
  <c r="G10" i="3" s="1"/>
  <c r="G80" i="3"/>
  <c r="G110" i="3"/>
  <c r="G230" i="3"/>
  <c r="G260" i="3"/>
  <c r="G140" i="3"/>
  <c r="G338" i="3"/>
  <c r="G320" i="3"/>
  <c r="G290" i="3"/>
  <c r="G170" i="3"/>
  <c r="G200" i="3"/>
  <c r="I110" i="3"/>
  <c r="I170" i="3"/>
  <c r="I290" i="3"/>
  <c r="I80" i="3"/>
  <c r="I140" i="3"/>
  <c r="I230" i="3"/>
  <c r="I200" i="3"/>
  <c r="I338" i="3"/>
  <c r="I320" i="3"/>
  <c r="I260" i="3"/>
  <c r="D200" i="3"/>
  <c r="D260" i="3"/>
  <c r="D80" i="3"/>
  <c r="D170" i="3"/>
  <c r="D110" i="3"/>
  <c r="D338" i="3"/>
  <c r="D230" i="3"/>
  <c r="D140" i="3"/>
  <c r="D320" i="3"/>
  <c r="F110" i="3"/>
  <c r="F80" i="3"/>
  <c r="F200" i="3"/>
  <c r="F338" i="3"/>
  <c r="F170" i="3"/>
  <c r="F260" i="3"/>
  <c r="F140" i="3"/>
  <c r="F290" i="3"/>
  <c r="F230" i="3"/>
  <c r="F320" i="3"/>
  <c r="H3" i="3"/>
  <c r="H7" i="3" s="1"/>
  <c r="H140" i="3"/>
  <c r="H110" i="3"/>
  <c r="H80" i="3"/>
  <c r="H320" i="3"/>
  <c r="H290" i="3"/>
  <c r="H200" i="3"/>
  <c r="H230" i="3"/>
  <c r="H260" i="3"/>
  <c r="H338" i="3"/>
  <c r="H170" i="3"/>
  <c r="J32" i="3"/>
  <c r="B10" i="3"/>
  <c r="B290" i="3"/>
  <c r="B338" i="3"/>
  <c r="B170" i="3"/>
  <c r="B230" i="3"/>
  <c r="B110" i="3"/>
  <c r="B80" i="3"/>
  <c r="B200" i="3"/>
  <c r="B260" i="3"/>
  <c r="B140" i="3"/>
  <c r="B320" i="3"/>
  <c r="C3" i="3"/>
  <c r="C7" i="3" s="1"/>
  <c r="C200" i="3"/>
  <c r="C170" i="3"/>
  <c r="C290" i="3"/>
  <c r="C260" i="3"/>
  <c r="C320" i="3"/>
  <c r="C80" i="3"/>
  <c r="C230" i="3"/>
  <c r="C110" i="3"/>
  <c r="C338" i="3"/>
  <c r="C140" i="3"/>
  <c r="E260" i="3"/>
  <c r="E110" i="3"/>
  <c r="E80" i="3"/>
  <c r="E338" i="3"/>
  <c r="E320" i="3"/>
  <c r="E200" i="3"/>
  <c r="E230" i="3"/>
  <c r="E140" i="3"/>
  <c r="E170" i="3"/>
  <c r="E290" i="3"/>
  <c r="I50" i="3"/>
  <c r="J50" i="3" s="1"/>
  <c r="K50" i="3" s="1"/>
  <c r="I3" i="3"/>
  <c r="D6" i="3"/>
  <c r="E3" i="3"/>
  <c r="E7" i="3" s="1"/>
  <c r="G6" i="3"/>
  <c r="F6" i="3"/>
  <c r="D3" i="3"/>
  <c r="D7" i="3" s="1"/>
  <c r="F3" i="3"/>
  <c r="E6" i="3"/>
  <c r="C50" i="3"/>
  <c r="C22" i="3"/>
  <c r="C44" i="3"/>
  <c r="C47" i="3"/>
  <c r="C40" i="3"/>
  <c r="G44" i="3"/>
  <c r="G50" i="3"/>
  <c r="G47" i="3"/>
  <c r="G40" i="3"/>
  <c r="G22" i="3"/>
  <c r="N41" i="3"/>
  <c r="H50" i="3"/>
  <c r="H44" i="3"/>
  <c r="H22" i="3"/>
  <c r="H47" i="3"/>
  <c r="H40" i="3"/>
  <c r="B22" i="3"/>
  <c r="B47" i="3"/>
  <c r="B50" i="3"/>
  <c r="B40" i="3"/>
  <c r="D40" i="3"/>
  <c r="D22" i="3"/>
  <c r="D50" i="3"/>
  <c r="D44" i="3"/>
  <c r="D47" i="3"/>
  <c r="E50" i="3"/>
  <c r="E22" i="3"/>
  <c r="E44" i="3"/>
  <c r="E47" i="3"/>
  <c r="E40" i="3"/>
  <c r="F50" i="3"/>
  <c r="F47" i="3"/>
  <c r="F40" i="3"/>
  <c r="F22" i="3"/>
  <c r="F44" i="3"/>
  <c r="I22" i="3"/>
  <c r="I44" i="3"/>
  <c r="I40" i="3"/>
  <c r="I47" i="3"/>
  <c r="J37" i="3"/>
  <c r="H128" i="1"/>
  <c r="H135" i="1" s="1"/>
  <c r="H136" i="1" s="1"/>
  <c r="I128" i="1"/>
  <c r="L48" i="3" l="1"/>
  <c r="K49" i="3"/>
  <c r="J8" i="3"/>
  <c r="C18" i="3"/>
  <c r="J47" i="3"/>
  <c r="K47" i="3" s="1"/>
  <c r="J45" i="3"/>
  <c r="M23" i="3"/>
  <c r="K32" i="3"/>
  <c r="B16" i="3"/>
  <c r="B19" i="3"/>
  <c r="G13" i="3"/>
  <c r="G19" i="3"/>
  <c r="G16" i="3"/>
  <c r="G4" i="3"/>
  <c r="G7" i="3"/>
  <c r="C16" i="3"/>
  <c r="B4" i="3"/>
  <c r="H19" i="3"/>
  <c r="C10" i="3"/>
  <c r="L32" i="3"/>
  <c r="H4" i="3"/>
  <c r="H10" i="3"/>
  <c r="C13" i="3"/>
  <c r="C19" i="3"/>
  <c r="C4" i="3"/>
  <c r="H13" i="3"/>
  <c r="H16" i="3"/>
  <c r="F7" i="3"/>
  <c r="J9" i="3"/>
  <c r="I4" i="3"/>
  <c r="I19" i="3"/>
  <c r="I13" i="3"/>
  <c r="I16" i="3"/>
  <c r="I7" i="3"/>
  <c r="I10" i="3"/>
  <c r="D4" i="3"/>
  <c r="D19" i="3"/>
  <c r="D13" i="3"/>
  <c r="D16" i="3"/>
  <c r="D10" i="3"/>
  <c r="E4" i="3"/>
  <c r="E19" i="3"/>
  <c r="E16" i="3"/>
  <c r="E13" i="3"/>
  <c r="E10" i="3"/>
  <c r="F13" i="3"/>
  <c r="F4" i="3"/>
  <c r="F19" i="3"/>
  <c r="F16" i="3"/>
  <c r="F10" i="3"/>
  <c r="L50" i="3"/>
  <c r="K37" i="3"/>
  <c r="I135" i="1"/>
  <c r="B136" i="1" s="1"/>
  <c r="H92" i="1"/>
  <c r="I92" i="1"/>
  <c r="H83" i="1"/>
  <c r="I83" i="1"/>
  <c r="H58" i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I58" i="1"/>
  <c r="H45" i="1"/>
  <c r="I45" i="1"/>
  <c r="H30" i="1"/>
  <c r="H36" i="1" s="1"/>
  <c r="I30" i="1"/>
  <c r="I36" i="1" s="1"/>
  <c r="I7" i="1"/>
  <c r="I4" i="1"/>
  <c r="J14" i="3" l="1"/>
  <c r="J46" i="3"/>
  <c r="M48" i="3"/>
  <c r="L49" i="3"/>
  <c r="N23" i="3"/>
  <c r="M32" i="3"/>
  <c r="H59" i="1"/>
  <c r="H60" i="1" s="1"/>
  <c r="I10" i="1"/>
  <c r="I151" i="1" s="1"/>
  <c r="L47" i="3"/>
  <c r="M50" i="3"/>
  <c r="L37" i="3"/>
  <c r="E20" i="1"/>
  <c r="E151" i="1"/>
  <c r="F20" i="1"/>
  <c r="F151" i="1"/>
  <c r="H20" i="1"/>
  <c r="H151" i="1"/>
  <c r="B151" i="1"/>
  <c r="C20" i="1"/>
  <c r="C151" i="1"/>
  <c r="D20" i="1"/>
  <c r="D151" i="1"/>
  <c r="H64" i="1"/>
  <c r="H76" i="1" s="1"/>
  <c r="H94" i="1" s="1"/>
  <c r="H96" i="1" s="1"/>
  <c r="B60" i="1"/>
  <c r="E60" i="1"/>
  <c r="F60" i="1"/>
  <c r="I59" i="1"/>
  <c r="I60" i="1" s="1"/>
  <c r="G60" i="1"/>
  <c r="C60" i="1"/>
  <c r="D60" i="1"/>
  <c r="N48" i="3" l="1"/>
  <c r="N49" i="3" s="1"/>
  <c r="M49" i="3"/>
  <c r="N32" i="3"/>
  <c r="J15" i="3"/>
  <c r="I12" i="1"/>
  <c r="I20" i="1" s="1"/>
  <c r="J43" i="3"/>
  <c r="N50" i="3"/>
  <c r="M47" i="3"/>
  <c r="M37" i="3"/>
  <c r="I64" i="1"/>
  <c r="I76" i="1" s="1"/>
  <c r="I94" i="1" s="1"/>
  <c r="G20" i="1"/>
  <c r="G151" i="1"/>
  <c r="I95" i="1"/>
  <c r="H97" i="1"/>
  <c r="J12" i="3" l="1"/>
  <c r="I96" i="1"/>
  <c r="I97" i="1" s="1"/>
  <c r="N47" i="3"/>
  <c r="N37" i="3"/>
  <c r="H1" i="1"/>
  <c r="G1" i="1" s="1"/>
  <c r="F1" i="1" s="1"/>
  <c r="E1" i="1" s="1"/>
  <c r="D1" i="1" s="1"/>
  <c r="C1" i="1" s="1"/>
  <c r="B1" i="1" s="1"/>
  <c r="J6" i="3" l="1"/>
  <c r="J39" i="3" l="1"/>
  <c r="C36" i="3" l="1"/>
  <c r="B37" i="3"/>
  <c r="B44" i="3"/>
  <c r="C43" i="3"/>
  <c r="B43" i="3"/>
  <c r="B36" i="3"/>
  <c r="B5" i="3"/>
  <c r="C6" i="3" s="1"/>
  <c r="B6" i="3" l="1"/>
  <c r="B11" i="3"/>
  <c r="B7" i="3"/>
  <c r="B13" i="3" l="1"/>
  <c r="C12" i="3"/>
  <c r="B12" i="3"/>
  <c r="N21" i="3"/>
  <c r="N290" i="3" s="1"/>
  <c r="K21" i="3"/>
  <c r="K140" i="3" s="1"/>
  <c r="M21" i="3"/>
  <c r="M170" i="3" s="1"/>
  <c r="L21" i="3"/>
  <c r="L170" i="3" s="1"/>
  <c r="J21" i="3"/>
  <c r="J3" i="3" s="1"/>
  <c r="J4" i="3" s="1"/>
  <c r="N28" i="3"/>
  <c r="M28" i="3"/>
  <c r="L28" i="3"/>
  <c r="J28" i="3"/>
  <c r="K28" i="3"/>
  <c r="L320" i="3" l="1"/>
  <c r="J170" i="3"/>
  <c r="J200" i="3"/>
  <c r="J290" i="3"/>
  <c r="J22" i="3"/>
  <c r="L3" i="3"/>
  <c r="M200" i="3"/>
  <c r="L110" i="3"/>
  <c r="M45" i="3"/>
  <c r="M14" i="3" s="1"/>
  <c r="L200" i="3"/>
  <c r="N338" i="3"/>
  <c r="N260" i="3"/>
  <c r="N320" i="3"/>
  <c r="M290" i="3"/>
  <c r="M140" i="3"/>
  <c r="K320" i="3"/>
  <c r="K260" i="3"/>
  <c r="K290" i="3"/>
  <c r="L260" i="3"/>
  <c r="K200" i="3"/>
  <c r="L80" i="3"/>
  <c r="N80" i="3"/>
  <c r="K22" i="3"/>
  <c r="L45" i="3"/>
  <c r="L14" i="3" s="1"/>
  <c r="M35" i="3"/>
  <c r="K110" i="3"/>
  <c r="L338" i="3"/>
  <c r="K230" i="3"/>
  <c r="L22" i="3"/>
  <c r="N140" i="3"/>
  <c r="J320" i="3"/>
  <c r="K35" i="3"/>
  <c r="K42" i="3" s="1"/>
  <c r="J230" i="3"/>
  <c r="K45" i="3"/>
  <c r="J338" i="3"/>
  <c r="J80" i="3"/>
  <c r="J260" i="3"/>
  <c r="J40" i="3"/>
  <c r="J17" i="3"/>
  <c r="N35" i="3"/>
  <c r="N42" i="3" s="1"/>
  <c r="N11" i="3" s="1"/>
  <c r="M260" i="3"/>
  <c r="N3" i="3"/>
  <c r="N110" i="3"/>
  <c r="N45" i="3"/>
  <c r="M230" i="3"/>
  <c r="K80" i="3"/>
  <c r="L290" i="3"/>
  <c r="L140" i="3"/>
  <c r="M110" i="3"/>
  <c r="N170" i="3"/>
  <c r="N22" i="3"/>
  <c r="K3" i="3"/>
  <c r="M338" i="3"/>
  <c r="K338" i="3"/>
  <c r="L230" i="3"/>
  <c r="M22" i="3"/>
  <c r="M80" i="3"/>
  <c r="N200" i="3"/>
  <c r="N230" i="3"/>
  <c r="M3" i="3"/>
  <c r="L35" i="3"/>
  <c r="J140" i="3"/>
  <c r="J110" i="3"/>
  <c r="J44" i="3"/>
  <c r="K170" i="3"/>
  <c r="M320" i="3"/>
  <c r="L46" i="3" l="1"/>
  <c r="K11" i="3"/>
  <c r="K12" i="3" s="1"/>
  <c r="K43" i="3"/>
  <c r="K44" i="3"/>
  <c r="L16" i="3"/>
  <c r="M36" i="3"/>
  <c r="L42" i="3"/>
  <c r="L11" i="3" s="1"/>
  <c r="M15" i="3"/>
  <c r="M5" i="3"/>
  <c r="M7" i="3" s="1"/>
  <c r="M42" i="3"/>
  <c r="M16" i="3"/>
  <c r="N44" i="3"/>
  <c r="M46" i="3"/>
  <c r="K5" i="3"/>
  <c r="K6" i="3" s="1"/>
  <c r="K36" i="3"/>
  <c r="K14" i="3"/>
  <c r="K16" i="3" s="1"/>
  <c r="K46" i="3"/>
  <c r="K4" i="3"/>
  <c r="K13" i="3"/>
  <c r="L4" i="3"/>
  <c r="N5" i="3"/>
  <c r="N36" i="3"/>
  <c r="J7" i="3"/>
  <c r="J16" i="3"/>
  <c r="J10" i="3"/>
  <c r="J13" i="3"/>
  <c r="N4" i="3"/>
  <c r="K39" i="3"/>
  <c r="K40" i="3"/>
  <c r="K8" i="3"/>
  <c r="L36" i="3"/>
  <c r="L5" i="3"/>
  <c r="M4" i="3"/>
  <c r="K7" i="3"/>
  <c r="N46" i="3"/>
  <c r="N14" i="3"/>
  <c r="K17" i="3"/>
  <c r="J18" i="3"/>
  <c r="J19" i="3"/>
  <c r="N43" i="3" l="1"/>
  <c r="M11" i="3"/>
  <c r="L43" i="3"/>
  <c r="L44" i="3"/>
  <c r="M43" i="3"/>
  <c r="N13" i="3" s="1"/>
  <c r="M44" i="3"/>
  <c r="L15" i="3"/>
  <c r="K15" i="3"/>
  <c r="L17" i="3"/>
  <c r="K10" i="3"/>
  <c r="K9" i="3"/>
  <c r="L40" i="3"/>
  <c r="L8" i="3"/>
  <c r="L39" i="3"/>
  <c r="N7" i="3"/>
  <c r="N6" i="3"/>
  <c r="L6" i="3"/>
  <c r="L7" i="3"/>
  <c r="M6" i="3"/>
  <c r="N16" i="3"/>
  <c r="N15" i="3"/>
  <c r="K19" i="3"/>
  <c r="K18" i="3"/>
  <c r="M12" i="3" l="1"/>
  <c r="N12" i="3" s="1"/>
  <c r="M13" i="3"/>
  <c r="L12" i="3"/>
  <c r="L13" i="3"/>
  <c r="L19" i="3"/>
  <c r="L18" i="3"/>
  <c r="L10" i="3"/>
  <c r="L9" i="3"/>
  <c r="M39" i="3" l="1"/>
  <c r="M40" i="3"/>
  <c r="M8" i="3"/>
  <c r="M17" i="3"/>
  <c r="M10" i="3" l="1"/>
  <c r="M9" i="3"/>
  <c r="M19" i="3"/>
  <c r="M18" i="3"/>
  <c r="N8" i="3" l="1"/>
  <c r="N40" i="3"/>
  <c r="N39" i="3"/>
  <c r="N17" i="3"/>
  <c r="N18" i="3" l="1"/>
  <c r="N19" i="3"/>
  <c r="N10" i="3"/>
  <c r="N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<sst xmlns="http://schemas.openxmlformats.org/spreadsheetml/2006/main" count="1083" uniqueCount="178">
  <si>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</si>
  <si>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</si>
  <si>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</si>
  <si>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</si>
  <si>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</si>
  <si>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</si>
  <si>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</si>
  <si>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</si>
  <si>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</si>
  <si>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</si>
  <si>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</si>
  <si>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</si>
  <si>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</si>
  <si>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</si>
  <si>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</si>
  <si>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</si>
  <si>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</si>
  <si>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</si>
  <si>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</si>
  <si>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</si>
  <si>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</si>
  <si>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</si>
  <si>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</si>
  <si>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</si>
  <si>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</si>
  <si>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</si>
  <si>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</si>
  <si>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</si>
  <si>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</si>
  <si>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</si>
  <si>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</si>
  <si>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</si>
  <si>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</si>
  <si>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</si>
  <si>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</si>
  <si>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</si>
  <si>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</si>
  <si>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</si>
  <si>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</si>
  <si>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</si>
  <si>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</si>
  <si>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</si>
  <si>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</si>
  <si>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</si>
  <si>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</si>
  <si>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</si>
  <si>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</si>
  <si>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</si>
  <si>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</si>
  <si>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</si>
  <si>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</si>
  <si>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</si>
  <si>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</si>
  <si>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</si>
  <si>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</si>
  <si>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</si>
  <si>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</si>
  <si>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</si>
  <si>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</si>
  <si>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</si>
  <si>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</si>
  <si>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</si>
  <si>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</si>
  <si>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</si>
  <si>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</si>
  <si>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</si>
  <si>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</si>
  <si>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</si>
  <si>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</si>
  <si>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</si>
  <si>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</si>
  <si>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</si>
  <si>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</si>
  <si>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</si>
  <si>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</si>
  <si>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</si>
  <si>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</si>
  <si>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</si>
  <si>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</si>
  <si>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</si>
  <si>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</si>
  <si>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</si>
  <si>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</si>
  <si>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</si>
  <si>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</si>
  <si>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</si>
  <si>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</si>
  <si>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</si>
  <si>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</si>
  <si>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</si>
  <si>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</si>
  <si>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</si>
  <si>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</si>
  <si>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</si>
  <si>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</si>
  <si>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</si>
  <si>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</si>
  <si>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</si>
  <si>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</si>
  <si>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</si>
  <si>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</si>
  <si>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</si>
  <si>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</si>
  <si>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</si>
  <si>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</si>
  <si>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</si>
  <si>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</si>
  <si>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</si>
  <si>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</si>
  <si>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</si>
  <si>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</si>
  <si>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</si>
  <si>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</si>
  <si>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</si>
  <si>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</si>
  <si>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</si>
  <si>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</si>
  <si>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</si>
  <si>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</si>
  <si>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</si>
  <si>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</si>
  <si>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</si>
  <si>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</si>
  <si>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</si>
  <si>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</si>
  <si>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</si>
  <si>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</si>
  <si>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</si>
  <si>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</si>
  <si>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</si>
  <si>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</si>
  <si>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</si>
  <si>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</si>
  <si>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</si>
  <si>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</si>
  <si>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</si>
  <si>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</si>
  <si>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</si>
  <si>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</si>
  <si>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</si>
  <si>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</si>
  <si>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</si>
  <si>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</si>
  <si>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</si>
  <si>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</si>
  <si>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</si>
  <si>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</si>
  <si>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</si>
  <si>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</si>
  <si>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</si>
  <si>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</si>
  <si>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</si>
  <si>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v</t>
  </si>
  <si>
    <t>Western Europe</t>
  </si>
  <si>
    <t>Central Eastern Europe</t>
  </si>
  <si>
    <t>Japan</t>
  </si>
  <si>
    <t>Emerging Makrets</t>
  </si>
  <si>
    <t>western europe</t>
  </si>
  <si>
    <t>central and eatern europe</t>
  </si>
  <si>
    <t>emerging markets</t>
  </si>
  <si>
    <t>central europe</t>
  </si>
  <si>
    <t>japan</t>
  </si>
  <si>
    <t xml:space="preserve">                    -  </t>
  </si>
  <si>
    <t>central and east europe</t>
  </si>
  <si>
    <t>Central and Eastern Europe</t>
  </si>
  <si>
    <t>Emerging Markets</t>
  </si>
  <si>
    <t>Asia Pacific</t>
  </si>
  <si>
    <t xml:space="preserve">Corporate </t>
  </si>
  <si>
    <t>nm</t>
  </si>
  <si>
    <t>Feedback</t>
  </si>
  <si>
    <t>Should be the addition of below segments</t>
  </si>
  <si>
    <t>Follow the same instructions for all the other segments</t>
  </si>
  <si>
    <t>should be kept 0%</t>
  </si>
  <si>
    <t>2023 revenue * 2023 Margin assumption, same applies for the rest of the forecast period</t>
  </si>
  <si>
    <t>2023 PPE * 2023% of PPE assumption, same applies for the rest of the forecast period</t>
  </si>
  <si>
    <t>2023 revenue * 2023 % revenue assumption, same applies for the rest of the forecast period</t>
  </si>
  <si>
    <t xml:space="preserve">Forecast this based on growth, 0% growth </t>
  </si>
  <si>
    <t>Change I47 in the formula to J47, apply the same for the rest of the row and other segments as well.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</si>
</sst>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0" fontId="13" fillId="0" borderId="0" xfId="0" applyFont="1" applyAlignment="1">
      <alignment horizontal="left" indent="1"/>
    </xf>
    <xf numFmtId="165" fontId="0" fillId="0" borderId="0" xfId="0" applyNumberFormat="1"/>
    <xf numFmtId="165" fontId="13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6" fillId="2" borderId="0" xfId="0" applyFont="1" applyFill="1" applyAlignment="1">
      <alignment horizontal="center"/>
    </xf>
    <xf numFmtId="0" fontId="2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2"/>
    </xf>
    <xf numFmtId="165" fontId="2" fillId="0" borderId="0" xfId="2" applyNumberFormat="1" applyFont="1" applyAlignment="1">
      <alignment horizontal="right"/>
    </xf>
    <xf numFmtId="0" fontId="16" fillId="0" borderId="0" xfId="0" applyFont="1"/>
    <xf numFmtId="0" fontId="0" fillId="0" borderId="0" xfId="0" applyFont="1"/>
    <xf numFmtId="165" fontId="2" fillId="8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53288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149</v>
      </c>
    </row>
    <row r="3" spans="1:1" x14ac:dyDescent="0.3">
      <c r="A3" s="20" t="s">
        <v>140</v>
      </c>
    </row>
    <row r="4" spans="1:1" x14ac:dyDescent="0.3">
      <c r="A4" s="20" t="s">
        <v>150</v>
      </c>
    </row>
    <row r="5" spans="1:1" x14ac:dyDescent="0.3">
      <c r="A5" s="38" t="s">
        <v>151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4"/>
  <sheetViews>
    <sheetView zoomScale="130" zoomScaleNormal="130" workbookViewId="0">
      <pane ySplit="1" topLeftCell="A154" activePane="bottomLeft" state="frozen"/>
      <selection pane="bottomLeft" activeCell="A202" sqref="A202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>+B4-B7-B8-B9</f>
        <v>4205</v>
      </c>
      <c r="C10" s="5">
        <f t="shared" ref="C10:G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G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si="16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7">+SUM(B45:B50)+B58</f>
        <v>21597</v>
      </c>
      <c r="C59" s="7">
        <f t="shared" si="17"/>
        <v>21396</v>
      </c>
      <c r="D59" s="7">
        <f t="shared" si="17"/>
        <v>23259</v>
      </c>
      <c r="E59" s="7">
        <f t="shared" si="17"/>
        <v>22536</v>
      </c>
      <c r="F59" s="7">
        <f t="shared" si="17"/>
        <v>23717</v>
      </c>
      <c r="G59" s="7">
        <f t="shared" si="17"/>
        <v>31342</v>
      </c>
      <c r="H59" s="7">
        <f t="shared" si="17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8">+B59-B36</f>
        <v>0</v>
      </c>
      <c r="C60" s="13">
        <f t="shared" si="18"/>
        <v>0</v>
      </c>
      <c r="D60" s="13">
        <f t="shared" si="18"/>
        <v>0</v>
      </c>
      <c r="E60" s="13">
        <f t="shared" si="18"/>
        <v>0</v>
      </c>
      <c r="F60" s="13">
        <f t="shared" si="18"/>
        <v>0</v>
      </c>
      <c r="G60" s="13">
        <f t="shared" si="18"/>
        <v>0</v>
      </c>
      <c r="H60" s="13">
        <f t="shared" si="18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9">+SUM(B64:B75)</f>
        <v>4680</v>
      </c>
      <c r="C76" s="26">
        <f t="shared" si="19"/>
        <v>3399</v>
      </c>
      <c r="D76" s="26">
        <f t="shared" si="19"/>
        <v>3846</v>
      </c>
      <c r="E76" s="26">
        <f t="shared" si="19"/>
        <v>4955</v>
      </c>
      <c r="F76" s="26">
        <f t="shared" si="19"/>
        <v>5903</v>
      </c>
      <c r="G76" s="26">
        <f>+SUM(G64:G75)</f>
        <v>2485</v>
      </c>
      <c r="H76" s="26">
        <f t="shared" ref="H76" si="20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1">+SUM(B78:B82)</f>
        <v>-28</v>
      </c>
      <c r="C83" s="26">
        <f t="shared" si="21"/>
        <v>-1194</v>
      </c>
      <c r="D83" s="26">
        <f t="shared" si="21"/>
        <v>-1021</v>
      </c>
      <c r="E83" s="26">
        <f t="shared" si="21"/>
        <v>273</v>
      </c>
      <c r="F83" s="26">
        <f t="shared" si="21"/>
        <v>-264</v>
      </c>
      <c r="G83" s="26">
        <f t="shared" si="21"/>
        <v>-1028</v>
      </c>
      <c r="H83" s="26">
        <f t="shared" ref="H83" si="22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23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24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H97" si="26">+H96-H25</f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7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8">+SUM(H112:H114)</f>
        <v>11456</v>
      </c>
      <c r="I111" s="3">
        <f>+SUM(I112:I114)</f>
        <v>12479</v>
      </c>
    </row>
    <row r="112" spans="1:9" x14ac:dyDescent="0.3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14" x14ac:dyDescent="0.3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14" x14ac:dyDescent="0.3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14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9">+SUM(H116:H118)</f>
        <v>8290</v>
      </c>
      <c r="I115" s="3">
        <f>+SUM(I116:I118)</f>
        <v>7547</v>
      </c>
    </row>
    <row r="116" spans="1:14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14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  <c r="N117" t="s">
        <v>152</v>
      </c>
    </row>
    <row r="118" spans="1:14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14" x14ac:dyDescent="0.3">
      <c r="A119" s="2" t="s">
        <v>106</v>
      </c>
      <c r="B119" s="3">
        <f t="shared" ref="B119:C119" si="30">+SUM(B120:B122)</f>
        <v>0</v>
      </c>
      <c r="C119" s="3">
        <f t="shared" si="30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>+SUM(H120:H122)</f>
        <v>5343</v>
      </c>
      <c r="I119" s="3">
        <f>+SUM(I120:I122)</f>
        <v>5955</v>
      </c>
    </row>
    <row r="120" spans="1:14" x14ac:dyDescent="0.3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14" x14ac:dyDescent="0.3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14" x14ac:dyDescent="0.3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14" x14ac:dyDescent="0.3">
      <c r="A123" s="11"/>
      <c r="B123">
        <v>3898</v>
      </c>
      <c r="C123">
        <v>3701</v>
      </c>
    </row>
    <row r="124" spans="1:14" x14ac:dyDescent="0.3">
      <c r="A124" s="11"/>
      <c r="B124">
        <v>755</v>
      </c>
      <c r="C124">
        <v>869</v>
      </c>
    </row>
    <row r="125" spans="1:14" x14ac:dyDescent="0.3">
      <c r="A125" s="11"/>
      <c r="B125">
        <v>1421</v>
      </c>
      <c r="C125">
        <v>1431</v>
      </c>
    </row>
    <row r="126" spans="1:14" x14ac:dyDescent="0.3">
      <c r="A126" s="11"/>
      <c r="B126">
        <v>5705</v>
      </c>
      <c r="C126">
        <v>5884</v>
      </c>
    </row>
    <row r="127" spans="1:14" ht="16.05" customHeight="1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4" x14ac:dyDescent="0.3">
      <c r="A128" s="4" t="s">
        <v>103</v>
      </c>
      <c r="B128" s="5">
        <f>+B107+B111+B115+B119+B127+B123+B124+B125+B126</f>
        <v>28701</v>
      </c>
      <c r="C128" s="5">
        <f t="shared" ref="C128:G128" si="31">+C107+C111+C115+C119+C127+C123+C124+C125+C126</f>
        <v>30507</v>
      </c>
      <c r="D128" s="5">
        <f t="shared" si="31"/>
        <v>32233</v>
      </c>
      <c r="E128" s="5">
        <f t="shared" si="31"/>
        <v>34485</v>
      </c>
      <c r="F128" s="5">
        <f t="shared" si="31"/>
        <v>37218</v>
      </c>
      <c r="G128" s="5">
        <f t="shared" si="31"/>
        <v>35568</v>
      </c>
      <c r="H128" s="5">
        <f>+H107+H111+H115+H119+H127</f>
        <v>42293</v>
      </c>
      <c r="I128" s="5">
        <f>+I107+I111+I115+I119+I127</f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 t="shared" ref="B135:H135" si="32">+B128+B129+B134</f>
        <v>30601</v>
      </c>
      <c r="C135" s="7">
        <f t="shared" si="32"/>
        <v>32376</v>
      </c>
      <c r="D135" s="7">
        <f t="shared" si="32"/>
        <v>34350</v>
      </c>
      <c r="E135" s="7">
        <f t="shared" si="32"/>
        <v>36397</v>
      </c>
      <c r="F135" s="7">
        <f t="shared" si="32"/>
        <v>39117</v>
      </c>
      <c r="G135" s="7">
        <f t="shared" si="32"/>
        <v>37403</v>
      </c>
      <c r="H135" s="7">
        <f t="shared" si="32"/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>+I135-I2</f>
        <v>0</v>
      </c>
      <c r="C136" s="13">
        <f t="shared" ref="C136:H136" si="33">+C135-C2</f>
        <v>0</v>
      </c>
      <c r="D136" s="13">
        <f t="shared" si="33"/>
        <v>0</v>
      </c>
      <c r="E136" s="13">
        <f t="shared" si="33"/>
        <v>0</v>
      </c>
      <c r="F136" s="13">
        <f t="shared" si="33"/>
        <v>0</v>
      </c>
      <c r="G136" s="13">
        <f t="shared" si="33"/>
        <v>0</v>
      </c>
      <c r="H136" s="13">
        <f t="shared" si="33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ht="16.05" customHeight="1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153</v>
      </c>
      <c r="B141" s="3">
        <v>1275</v>
      </c>
      <c r="C141" s="3">
        <v>1434</v>
      </c>
      <c r="D141" s="3"/>
      <c r="E141" s="3"/>
      <c r="F141" s="3"/>
      <c r="G141" s="3"/>
      <c r="H141" s="3"/>
      <c r="I141" s="3"/>
    </row>
    <row r="142" spans="1:9" x14ac:dyDescent="0.3">
      <c r="A142" s="2" t="s">
        <v>154</v>
      </c>
      <c r="B142" s="3">
        <v>249</v>
      </c>
      <c r="C142" s="3">
        <v>289</v>
      </c>
      <c r="D142" s="3"/>
      <c r="E142" s="3"/>
      <c r="F142" s="3"/>
      <c r="G142" s="3"/>
      <c r="H142" s="3"/>
      <c r="I142" s="3"/>
    </row>
    <row r="143" spans="1:9" x14ac:dyDescent="0.3">
      <c r="A143" s="2" t="s">
        <v>155</v>
      </c>
      <c r="B143" s="3">
        <v>100</v>
      </c>
      <c r="C143" s="3">
        <v>174</v>
      </c>
      <c r="D143" s="3"/>
      <c r="E143" s="3"/>
      <c r="F143" s="3"/>
      <c r="G143" s="3"/>
      <c r="H143" s="3"/>
      <c r="I143" s="3"/>
    </row>
    <row r="144" spans="1:9" x14ac:dyDescent="0.3">
      <c r="A144" s="2" t="s">
        <v>156</v>
      </c>
      <c r="B144" s="3">
        <v>818</v>
      </c>
      <c r="C144" s="3">
        <v>892</v>
      </c>
      <c r="D144" s="3"/>
      <c r="E144" s="3"/>
      <c r="F144" s="3"/>
      <c r="G144" s="3"/>
      <c r="H144" s="3"/>
      <c r="I144" s="3"/>
    </row>
    <row r="145" spans="1:9" x14ac:dyDescent="0.3">
      <c r="A145" s="2" t="s">
        <v>106</v>
      </c>
      <c r="B145" s="3"/>
      <c r="C145" s="3"/>
      <c r="D145" s="3">
        <v>980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3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3">
      <c r="A147" s="4" t="s">
        <v>103</v>
      </c>
      <c r="B147" s="5">
        <f t="shared" ref="B147:I147" si="34">+SUM(B138:B146)</f>
        <v>4813</v>
      </c>
      <c r="C147" s="5">
        <f t="shared" si="34"/>
        <v>5328</v>
      </c>
      <c r="D147" s="5">
        <f t="shared" si="34"/>
        <v>5192</v>
      </c>
      <c r="E147" s="5">
        <f t="shared" si="34"/>
        <v>5525</v>
      </c>
      <c r="F147" s="5">
        <f t="shared" si="34"/>
        <v>6357</v>
      </c>
      <c r="G147" s="5">
        <f t="shared" si="34"/>
        <v>4646</v>
      </c>
      <c r="H147" s="5">
        <f t="shared" si="34"/>
        <v>8641</v>
      </c>
      <c r="I147" s="5">
        <f t="shared" si="34"/>
        <v>8406</v>
      </c>
    </row>
    <row r="148" spans="1:9" x14ac:dyDescent="0.3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3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ht="15" thickBot="1" x14ac:dyDescent="0.35">
      <c r="A150" s="6" t="s">
        <v>112</v>
      </c>
      <c r="B150" s="7">
        <f t="shared" ref="B150" si="35">+SUM(B147:B149)</f>
        <v>4233</v>
      </c>
      <c r="C150" s="7">
        <f t="shared" ref="C150" si="36">+SUM(C147:C149)</f>
        <v>4642</v>
      </c>
      <c r="D150" s="7">
        <f t="shared" ref="D150" si="37">+SUM(D147:D149)</f>
        <v>4945</v>
      </c>
      <c r="E150" s="7">
        <f t="shared" ref="E150" si="38">+SUM(E147:E149)</f>
        <v>4379</v>
      </c>
      <c r="F150" s="7">
        <f t="shared" ref="F150" si="39">+SUM(F147:F149)</f>
        <v>4850</v>
      </c>
      <c r="G150" s="7">
        <f t="shared" ref="G150" si="40">+SUM(G147:G149)</f>
        <v>2976</v>
      </c>
      <c r="H150" s="7">
        <f t="shared" ref="H150" si="41">+SUM(H147:H149)</f>
        <v>6923</v>
      </c>
      <c r="I150" s="7">
        <f>+SUM(I147:I149)</f>
        <v>6856</v>
      </c>
    </row>
    <row r="151" spans="1:9" s="12" customFormat="1" ht="15" thickTop="1" x14ac:dyDescent="0.3">
      <c r="A151" s="12" t="s">
        <v>111</v>
      </c>
      <c r="B151" s="13">
        <f t="shared" ref="B151:I151" si="42">+B150-B10-B8</f>
        <v>0</v>
      </c>
      <c r="C151" s="13">
        <f t="shared" si="42"/>
        <v>0</v>
      </c>
      <c r="D151" s="13">
        <f t="shared" si="42"/>
        <v>0</v>
      </c>
      <c r="E151" s="13">
        <f t="shared" si="42"/>
        <v>0</v>
      </c>
      <c r="F151" s="13">
        <f t="shared" si="42"/>
        <v>0</v>
      </c>
      <c r="G151" s="13">
        <f t="shared" si="42"/>
        <v>0</v>
      </c>
      <c r="H151" s="13">
        <f t="shared" si="42"/>
        <v>0</v>
      </c>
      <c r="I151" s="13">
        <f t="shared" si="42"/>
        <v>0</v>
      </c>
    </row>
    <row r="152" spans="1:9" x14ac:dyDescent="0.3">
      <c r="A152" s="1" t="s">
        <v>117</v>
      </c>
    </row>
    <row r="153" spans="1:9" x14ac:dyDescent="0.3">
      <c r="A153" s="2" t="s">
        <v>100</v>
      </c>
      <c r="B153" s="3">
        <v>632</v>
      </c>
      <c r="C153" s="3">
        <v>742</v>
      </c>
      <c r="D153" s="3">
        <v>819</v>
      </c>
      <c r="E153" s="3">
        <v>848</v>
      </c>
      <c r="F153" s="3">
        <v>814</v>
      </c>
      <c r="G153" s="3">
        <v>645</v>
      </c>
      <c r="H153" s="3">
        <v>617</v>
      </c>
      <c r="I153" s="3">
        <v>639</v>
      </c>
    </row>
    <row r="154" spans="1:9" x14ac:dyDescent="0.3">
      <c r="A154" s="2" t="s">
        <v>101</v>
      </c>
      <c r="B154" s="3">
        <v>0</v>
      </c>
      <c r="C154" s="3">
        <v>0</v>
      </c>
      <c r="D154" s="3">
        <v>709</v>
      </c>
      <c r="E154" s="3">
        <v>849</v>
      </c>
      <c r="F154" s="3">
        <v>929</v>
      </c>
      <c r="G154" s="3">
        <v>885</v>
      </c>
      <c r="H154" s="3">
        <v>982</v>
      </c>
      <c r="I154" s="3">
        <v>920</v>
      </c>
    </row>
    <row r="155" spans="1:9" x14ac:dyDescent="0.3">
      <c r="A155" s="2" t="s">
        <v>102</v>
      </c>
      <c r="B155" s="3">
        <v>254</v>
      </c>
      <c r="C155" s="3">
        <v>234</v>
      </c>
      <c r="D155" s="3">
        <v>225</v>
      </c>
      <c r="E155" s="3">
        <v>256</v>
      </c>
      <c r="F155" s="3">
        <v>237</v>
      </c>
      <c r="G155" s="3">
        <v>214</v>
      </c>
      <c r="H155" s="3">
        <v>288</v>
      </c>
      <c r="I155" s="3">
        <v>303</v>
      </c>
    </row>
    <row r="156" spans="1:9" x14ac:dyDescent="0.3">
      <c r="A156" s="2" t="s">
        <v>118</v>
      </c>
      <c r="B156" s="3">
        <v>0</v>
      </c>
      <c r="C156" s="3">
        <v>0</v>
      </c>
      <c r="D156" s="3">
        <v>340</v>
      </c>
      <c r="E156" s="3">
        <v>339</v>
      </c>
      <c r="F156" s="3">
        <v>326</v>
      </c>
      <c r="G156" s="3">
        <v>296</v>
      </c>
      <c r="H156" s="3">
        <v>304</v>
      </c>
      <c r="I156" s="3">
        <v>274</v>
      </c>
    </row>
    <row r="157" spans="1:9" x14ac:dyDescent="0.3">
      <c r="A157" s="2" t="s">
        <v>157</v>
      </c>
      <c r="B157" s="3">
        <v>451</v>
      </c>
      <c r="C157" s="3">
        <v>589</v>
      </c>
      <c r="D157" s="3">
        <v>0</v>
      </c>
      <c r="E157" s="3">
        <v>0</v>
      </c>
      <c r="F157" s="3">
        <v>0</v>
      </c>
      <c r="G157" s="3">
        <v>0</v>
      </c>
      <c r="H157" s="3"/>
      <c r="I157" s="3"/>
    </row>
    <row r="158" spans="1:9" x14ac:dyDescent="0.3">
      <c r="A158" s="2" t="s">
        <v>158</v>
      </c>
      <c r="B158" s="3">
        <v>47</v>
      </c>
      <c r="C158" s="3">
        <v>50</v>
      </c>
      <c r="D158" s="3">
        <v>0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3">
      <c r="A159" s="2" t="s">
        <v>155</v>
      </c>
      <c r="B159" s="3">
        <v>205</v>
      </c>
      <c r="C159" s="3">
        <v>223</v>
      </c>
      <c r="D159" s="3">
        <v>0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3">
      <c r="A160" s="2" t="s">
        <v>159</v>
      </c>
      <c r="B160" s="3">
        <v>103</v>
      </c>
      <c r="C160" s="3">
        <v>109</v>
      </c>
      <c r="D160" s="3">
        <v>0</v>
      </c>
      <c r="E160" s="3">
        <v>0</v>
      </c>
      <c r="F160" s="3">
        <v>0</v>
      </c>
      <c r="G160" s="3">
        <v>0</v>
      </c>
      <c r="H160" s="3"/>
      <c r="I160" s="3"/>
    </row>
    <row r="161" spans="1:9" x14ac:dyDescent="0.3">
      <c r="A161" s="2" t="s">
        <v>107</v>
      </c>
      <c r="B161" s="3">
        <v>484</v>
      </c>
      <c r="C161" s="3">
        <v>511</v>
      </c>
      <c r="D161" s="3">
        <v>533</v>
      </c>
      <c r="E161" s="3">
        <v>597</v>
      </c>
      <c r="F161" s="3">
        <v>665</v>
      </c>
      <c r="G161" s="3">
        <v>830</v>
      </c>
      <c r="H161" s="3">
        <v>780</v>
      </c>
      <c r="I161" s="3">
        <v>789</v>
      </c>
    </row>
    <row r="162" spans="1:9" x14ac:dyDescent="0.3">
      <c r="A162" s="4" t="s">
        <v>119</v>
      </c>
      <c r="B162" s="5">
        <f t="shared" ref="B162:I162" si="43">+SUM(B153:B161)</f>
        <v>2176</v>
      </c>
      <c r="C162" s="5">
        <f t="shared" si="43"/>
        <v>2458</v>
      </c>
      <c r="D162" s="5">
        <f t="shared" si="43"/>
        <v>2626</v>
      </c>
      <c r="E162" s="5">
        <f t="shared" si="43"/>
        <v>2889</v>
      </c>
      <c r="F162" s="5">
        <f t="shared" si="43"/>
        <v>2971</v>
      </c>
      <c r="G162" s="5">
        <f t="shared" si="43"/>
        <v>2870</v>
      </c>
      <c r="H162" s="5">
        <f t="shared" si="43"/>
        <v>2971</v>
      </c>
      <c r="I162" s="5">
        <f t="shared" si="43"/>
        <v>2925</v>
      </c>
    </row>
    <row r="163" spans="1:9" x14ac:dyDescent="0.3">
      <c r="A163" s="2" t="s">
        <v>104</v>
      </c>
      <c r="B163" s="3">
        <v>122</v>
      </c>
      <c r="C163" s="3">
        <v>125</v>
      </c>
      <c r="D163" s="3">
        <v>125</v>
      </c>
      <c r="E163" s="3">
        <v>115</v>
      </c>
      <c r="F163" s="3">
        <v>100</v>
      </c>
      <c r="G163" s="3">
        <v>80</v>
      </c>
      <c r="H163" s="3">
        <v>63</v>
      </c>
      <c r="I163" s="3">
        <v>49</v>
      </c>
    </row>
    <row r="164" spans="1:9" x14ac:dyDescent="0.3">
      <c r="A164" s="2" t="s">
        <v>108</v>
      </c>
      <c r="B164" s="3">
        <v>713</v>
      </c>
      <c r="C164" s="3">
        <v>937</v>
      </c>
      <c r="D164" s="3">
        <v>1238</v>
      </c>
      <c r="E164" s="3">
        <v>1450</v>
      </c>
      <c r="F164" s="3">
        <v>1673</v>
      </c>
      <c r="G164" s="3">
        <v>1916</v>
      </c>
      <c r="H164" s="3">
        <v>1870</v>
      </c>
      <c r="I164" s="3">
        <v>1817</v>
      </c>
    </row>
    <row r="165" spans="1:9" ht="15" thickBot="1" x14ac:dyDescent="0.35">
      <c r="A165" s="6" t="s">
        <v>120</v>
      </c>
      <c r="B165" s="7">
        <f t="shared" ref="B165:H165" si="44">+SUM(B162:B164)</f>
        <v>3011</v>
      </c>
      <c r="C165" s="7">
        <f t="shared" si="44"/>
        <v>3520</v>
      </c>
      <c r="D165" s="7">
        <f t="shared" si="44"/>
        <v>3989</v>
      </c>
      <c r="E165" s="7">
        <f t="shared" si="44"/>
        <v>4454</v>
      </c>
      <c r="F165" s="7">
        <f t="shared" si="44"/>
        <v>4744</v>
      </c>
      <c r="G165" s="7">
        <f t="shared" si="44"/>
        <v>4866</v>
      </c>
      <c r="H165" s="7">
        <f t="shared" si="44"/>
        <v>4904</v>
      </c>
      <c r="I165" s="7">
        <f>+SUM(I162:I164)</f>
        <v>4791</v>
      </c>
    </row>
    <row r="166" spans="1:9" ht="15" thickTop="1" x14ac:dyDescent="0.3">
      <c r="A166" s="12" t="s">
        <v>111</v>
      </c>
      <c r="B166" s="13">
        <f t="shared" ref="B166:I166" si="45">+B165-B31</f>
        <v>0</v>
      </c>
      <c r="C166" s="13">
        <f t="shared" si="45"/>
        <v>0</v>
      </c>
      <c r="D166" s="13">
        <f t="shared" si="45"/>
        <v>0</v>
      </c>
      <c r="E166" s="13">
        <f t="shared" si="45"/>
        <v>0</v>
      </c>
      <c r="F166" s="13">
        <f t="shared" si="45"/>
        <v>0</v>
      </c>
      <c r="G166" s="13">
        <f t="shared" si="45"/>
        <v>0</v>
      </c>
      <c r="H166" s="13">
        <f t="shared" si="45"/>
        <v>0</v>
      </c>
      <c r="I166" s="13">
        <f t="shared" si="45"/>
        <v>0</v>
      </c>
    </row>
    <row r="167" spans="1:9" x14ac:dyDescent="0.3">
      <c r="A167" s="1" t="s">
        <v>122</v>
      </c>
    </row>
    <row r="168" spans="1:9" x14ac:dyDescent="0.3">
      <c r="A168" s="50" t="s">
        <v>100</v>
      </c>
      <c r="B168" s="52">
        <v>208</v>
      </c>
      <c r="C168" s="52">
        <v>242</v>
      </c>
      <c r="D168" s="52">
        <v>223</v>
      </c>
      <c r="E168" s="52">
        <v>196</v>
      </c>
      <c r="F168" s="52">
        <v>117</v>
      </c>
      <c r="G168" s="52">
        <v>110</v>
      </c>
      <c r="H168" s="3">
        <v>98</v>
      </c>
      <c r="I168" s="3">
        <v>146</v>
      </c>
    </row>
    <row r="169" spans="1:9" x14ac:dyDescent="0.3">
      <c r="A169" s="50" t="s">
        <v>101</v>
      </c>
      <c r="B169" s="52"/>
      <c r="C169" s="52">
        <v>234</v>
      </c>
      <c r="D169" s="52">
        <v>173</v>
      </c>
      <c r="E169" s="52">
        <v>240</v>
      </c>
      <c r="F169" s="52">
        <v>233</v>
      </c>
      <c r="G169" s="52">
        <v>139</v>
      </c>
      <c r="H169" s="3">
        <v>153</v>
      </c>
      <c r="I169" s="3">
        <v>197</v>
      </c>
    </row>
    <row r="170" spans="1:9" x14ac:dyDescent="0.3">
      <c r="A170" s="50" t="s">
        <v>153</v>
      </c>
      <c r="B170" s="52">
        <v>216</v>
      </c>
      <c r="C170" s="52"/>
      <c r="D170" s="52"/>
      <c r="E170" s="52"/>
      <c r="F170" s="52"/>
      <c r="G170" s="52"/>
      <c r="H170" s="3">
        <v>94</v>
      </c>
      <c r="I170" s="3">
        <v>78</v>
      </c>
    </row>
    <row r="171" spans="1:9" x14ac:dyDescent="0.3">
      <c r="A171" s="50" t="s">
        <v>160</v>
      </c>
      <c r="B171" s="52">
        <v>20</v>
      </c>
      <c r="C171" s="52"/>
      <c r="D171" s="52"/>
      <c r="E171" s="52"/>
      <c r="F171" s="52"/>
      <c r="G171" s="52"/>
      <c r="H171" s="3"/>
      <c r="I171" s="3"/>
    </row>
    <row r="172" spans="1:9" x14ac:dyDescent="0.3">
      <c r="A172" s="50" t="s">
        <v>102</v>
      </c>
      <c r="B172" s="52">
        <v>69</v>
      </c>
      <c r="C172" s="52">
        <v>44</v>
      </c>
      <c r="D172" s="52">
        <v>51</v>
      </c>
      <c r="E172" s="52">
        <v>76</v>
      </c>
      <c r="F172" s="52">
        <v>49</v>
      </c>
      <c r="G172" s="52">
        <v>28</v>
      </c>
      <c r="H172" s="3"/>
      <c r="I172" s="3"/>
    </row>
    <row r="173" spans="1:9" x14ac:dyDescent="0.3">
      <c r="A173" s="50" t="s">
        <v>161</v>
      </c>
      <c r="B173" s="52">
        <v>15</v>
      </c>
      <c r="C173" s="52"/>
      <c r="D173" s="52"/>
      <c r="E173" s="52"/>
      <c r="F173" s="52"/>
      <c r="G173" s="52"/>
      <c r="H173" s="3"/>
      <c r="I173" s="3"/>
    </row>
    <row r="174" spans="1:9" x14ac:dyDescent="0.3">
      <c r="A174" s="50" t="s">
        <v>159</v>
      </c>
      <c r="B174" s="52">
        <v>37</v>
      </c>
      <c r="C174" s="52"/>
      <c r="D174" s="52"/>
      <c r="E174" s="52"/>
      <c r="F174" s="52"/>
      <c r="G174" s="52"/>
      <c r="H174" s="3"/>
      <c r="I174" s="3"/>
    </row>
    <row r="175" spans="1:9" x14ac:dyDescent="0.3">
      <c r="A175" s="50" t="s">
        <v>118</v>
      </c>
      <c r="B175" s="52" t="s">
        <v>162</v>
      </c>
      <c r="C175" s="52">
        <v>62</v>
      </c>
      <c r="D175" s="52">
        <v>59</v>
      </c>
      <c r="E175" s="52">
        <v>49</v>
      </c>
      <c r="F175" s="52">
        <v>47</v>
      </c>
      <c r="G175" s="52">
        <v>41</v>
      </c>
      <c r="H175" s="3">
        <v>54</v>
      </c>
      <c r="I175" s="3">
        <v>56</v>
      </c>
    </row>
    <row r="176" spans="1:9" x14ac:dyDescent="0.3">
      <c r="A176" s="50" t="s">
        <v>107</v>
      </c>
      <c r="B176" s="52">
        <v>225</v>
      </c>
      <c r="C176" s="52">
        <v>258</v>
      </c>
      <c r="D176" s="52">
        <v>278</v>
      </c>
      <c r="E176" s="52">
        <v>286</v>
      </c>
      <c r="F176" s="52">
        <v>278</v>
      </c>
      <c r="G176" s="52">
        <v>438</v>
      </c>
      <c r="H176" s="3">
        <v>278</v>
      </c>
      <c r="I176" s="3">
        <v>222</v>
      </c>
    </row>
    <row r="177" spans="1:9" x14ac:dyDescent="0.3">
      <c r="A177" s="4" t="s">
        <v>119</v>
      </c>
      <c r="B177" s="5">
        <f t="shared" ref="B177:I177" si="46">+SUM(B168:B176)</f>
        <v>790</v>
      </c>
      <c r="C177" s="5">
        <f t="shared" si="46"/>
        <v>840</v>
      </c>
      <c r="D177" s="5">
        <f t="shared" si="46"/>
        <v>784</v>
      </c>
      <c r="E177" s="5">
        <f t="shared" si="46"/>
        <v>847</v>
      </c>
      <c r="F177" s="5">
        <f t="shared" si="46"/>
        <v>724</v>
      </c>
      <c r="G177" s="5">
        <f t="shared" si="46"/>
        <v>756</v>
      </c>
      <c r="H177" s="5">
        <f t="shared" si="46"/>
        <v>677</v>
      </c>
      <c r="I177" s="5">
        <f t="shared" si="46"/>
        <v>699</v>
      </c>
    </row>
    <row r="178" spans="1:9" x14ac:dyDescent="0.3">
      <c r="A178" s="2" t="s">
        <v>104</v>
      </c>
      <c r="B178" s="3">
        <v>69</v>
      </c>
      <c r="C178" s="3">
        <v>39</v>
      </c>
      <c r="D178" s="3">
        <v>30</v>
      </c>
      <c r="E178" s="3">
        <v>22</v>
      </c>
      <c r="F178" s="3">
        <v>18</v>
      </c>
      <c r="G178" s="3">
        <v>12</v>
      </c>
      <c r="H178" s="3">
        <v>7</v>
      </c>
      <c r="I178" s="3">
        <v>9</v>
      </c>
    </row>
    <row r="179" spans="1:9" x14ac:dyDescent="0.3">
      <c r="A179" s="2" t="s">
        <v>108</v>
      </c>
      <c r="B179" s="3">
        <f t="shared" ref="B179:G179" si="47">-(SUM(B177:B178)+B81)</f>
        <v>104</v>
      </c>
      <c r="C179" s="3">
        <f t="shared" si="47"/>
        <v>264</v>
      </c>
      <c r="D179" s="3">
        <f t="shared" si="47"/>
        <v>291</v>
      </c>
      <c r="E179" s="3">
        <f t="shared" si="47"/>
        <v>159</v>
      </c>
      <c r="F179" s="3">
        <f t="shared" si="47"/>
        <v>377</v>
      </c>
      <c r="G179" s="3">
        <f t="shared" si="47"/>
        <v>318</v>
      </c>
      <c r="H179" s="3">
        <f>-(SUM(H177:H178)+H81)</f>
        <v>11</v>
      </c>
      <c r="I179" s="3">
        <f>-(SUM(I177:I178)+I81)</f>
        <v>50</v>
      </c>
    </row>
    <row r="180" spans="1:9" ht="15" thickBot="1" x14ac:dyDescent="0.35">
      <c r="A180" s="6" t="s">
        <v>123</v>
      </c>
      <c r="B180" s="7">
        <f t="shared" ref="B180:H180" si="48">+SUM(B177:B179)</f>
        <v>963</v>
      </c>
      <c r="C180" s="7">
        <f t="shared" si="48"/>
        <v>1143</v>
      </c>
      <c r="D180" s="7">
        <f t="shared" si="48"/>
        <v>1105</v>
      </c>
      <c r="E180" s="7">
        <f t="shared" si="48"/>
        <v>1028</v>
      </c>
      <c r="F180" s="7">
        <f t="shared" si="48"/>
        <v>1119</v>
      </c>
      <c r="G180" s="7">
        <f t="shared" si="48"/>
        <v>1086</v>
      </c>
      <c r="H180" s="7">
        <f t="shared" si="48"/>
        <v>695</v>
      </c>
      <c r="I180" s="7">
        <f>+SUM(I177:I179)</f>
        <v>758</v>
      </c>
    </row>
    <row r="181" spans="1:9" ht="15" thickTop="1" x14ac:dyDescent="0.3">
      <c r="A181" s="12" t="s">
        <v>111</v>
      </c>
      <c r="B181" s="13">
        <f t="shared" ref="B181:I181" si="49">+B180+B81</f>
        <v>0</v>
      </c>
      <c r="C181" s="13">
        <f t="shared" si="49"/>
        <v>0</v>
      </c>
      <c r="D181" s="13">
        <f t="shared" si="49"/>
        <v>0</v>
      </c>
      <c r="E181" s="13">
        <f t="shared" si="49"/>
        <v>0</v>
      </c>
      <c r="F181" s="13">
        <f t="shared" si="49"/>
        <v>0</v>
      </c>
      <c r="G181" s="13">
        <f t="shared" si="49"/>
        <v>0</v>
      </c>
      <c r="H181" s="13">
        <f t="shared" si="49"/>
        <v>0</v>
      </c>
      <c r="I181" s="13">
        <f t="shared" si="49"/>
        <v>0</v>
      </c>
    </row>
    <row r="182" spans="1:9" x14ac:dyDescent="0.3">
      <c r="A182" s="1" t="s">
        <v>124</v>
      </c>
    </row>
    <row r="183" spans="1:9" x14ac:dyDescent="0.3">
      <c r="A183" s="2" t="s">
        <v>100</v>
      </c>
      <c r="B183" s="3">
        <v>121</v>
      </c>
      <c r="C183" s="3">
        <v>133</v>
      </c>
      <c r="D183" s="3">
        <v>140</v>
      </c>
      <c r="E183" s="3">
        <v>160</v>
      </c>
      <c r="F183" s="3">
        <v>149</v>
      </c>
      <c r="G183" s="3">
        <v>148</v>
      </c>
      <c r="H183" s="3">
        <v>130</v>
      </c>
      <c r="I183" s="3">
        <v>124</v>
      </c>
    </row>
    <row r="184" spans="1:9" x14ac:dyDescent="0.3">
      <c r="A184" s="2" t="s">
        <v>157</v>
      </c>
      <c r="B184" s="3">
        <v>75</v>
      </c>
      <c r="C184" s="3"/>
      <c r="D184" s="3"/>
      <c r="E184" s="3"/>
      <c r="F184" s="3"/>
      <c r="G184" s="3"/>
      <c r="H184" s="3"/>
      <c r="I184" s="3">
        <v>134</v>
      </c>
    </row>
    <row r="185" spans="1:9" x14ac:dyDescent="0.3">
      <c r="A185" s="2" t="s">
        <v>163</v>
      </c>
      <c r="B185" s="3">
        <v>12</v>
      </c>
      <c r="C185" s="3"/>
      <c r="D185" s="3"/>
      <c r="E185" s="3"/>
      <c r="F185" s="3"/>
      <c r="G185" s="3"/>
      <c r="H185" s="3"/>
      <c r="I185" s="3">
        <v>41</v>
      </c>
    </row>
    <row r="186" spans="1:9" x14ac:dyDescent="0.3">
      <c r="A186" s="2" t="s">
        <v>101</v>
      </c>
      <c r="B186" s="3"/>
      <c r="C186" s="3">
        <v>85</v>
      </c>
      <c r="D186" s="3">
        <v>106</v>
      </c>
      <c r="E186" s="3">
        <v>116</v>
      </c>
      <c r="F186" s="3">
        <v>111</v>
      </c>
      <c r="G186" s="3">
        <v>132</v>
      </c>
      <c r="H186" s="3">
        <v>136</v>
      </c>
      <c r="I186" s="3"/>
    </row>
    <row r="187" spans="1:9" x14ac:dyDescent="0.3">
      <c r="A187" s="2" t="s">
        <v>102</v>
      </c>
      <c r="B187" s="3">
        <v>46</v>
      </c>
      <c r="C187" s="3">
        <v>48</v>
      </c>
      <c r="D187" s="3">
        <v>54</v>
      </c>
      <c r="E187" s="3">
        <v>56</v>
      </c>
      <c r="F187" s="3">
        <v>50</v>
      </c>
      <c r="G187" s="3">
        <v>44</v>
      </c>
      <c r="H187" s="3">
        <v>46</v>
      </c>
      <c r="I187" s="3"/>
    </row>
    <row r="188" spans="1:9" x14ac:dyDescent="0.3">
      <c r="A188" s="2" t="s">
        <v>161</v>
      </c>
      <c r="B188" s="3">
        <v>22</v>
      </c>
      <c r="C188" s="3"/>
      <c r="D188" s="3"/>
      <c r="E188" s="3"/>
      <c r="F188" s="3"/>
      <c r="G188" s="3"/>
      <c r="H188" s="3"/>
      <c r="I188" s="3"/>
    </row>
    <row r="189" spans="1:9" x14ac:dyDescent="0.3">
      <c r="A189" s="2" t="s">
        <v>159</v>
      </c>
      <c r="B189" s="3">
        <v>27</v>
      </c>
      <c r="C189" s="3"/>
      <c r="D189" s="3"/>
      <c r="E189" s="3"/>
      <c r="F189" s="3"/>
      <c r="G189" s="3"/>
      <c r="H189" s="3"/>
      <c r="I189" s="3"/>
    </row>
    <row r="190" spans="1:9" x14ac:dyDescent="0.3">
      <c r="A190" s="2" t="s">
        <v>106</v>
      </c>
      <c r="B190" s="3">
        <v>0</v>
      </c>
      <c r="C190" s="3">
        <v>42</v>
      </c>
      <c r="D190" s="3">
        <v>54</v>
      </c>
      <c r="E190" s="3">
        <v>55</v>
      </c>
      <c r="F190" s="3">
        <v>53</v>
      </c>
      <c r="G190" s="3">
        <v>46</v>
      </c>
      <c r="H190" s="3">
        <v>43</v>
      </c>
      <c r="I190" s="3">
        <v>42</v>
      </c>
    </row>
    <row r="191" spans="1:9" x14ac:dyDescent="0.3">
      <c r="A191" s="2" t="s">
        <v>107</v>
      </c>
      <c r="B191" s="3">
        <v>210</v>
      </c>
      <c r="C191" s="3">
        <v>230</v>
      </c>
      <c r="D191" s="3">
        <v>233</v>
      </c>
      <c r="E191" s="3">
        <v>217</v>
      </c>
      <c r="F191" s="3">
        <v>195</v>
      </c>
      <c r="G191" s="3">
        <v>214</v>
      </c>
      <c r="H191" s="3">
        <v>222</v>
      </c>
      <c r="I191" s="3">
        <v>220</v>
      </c>
    </row>
    <row r="192" spans="1:9" x14ac:dyDescent="0.3">
      <c r="A192" s="4" t="s">
        <v>119</v>
      </c>
      <c r="B192" s="5">
        <f t="shared" ref="B192:I192" si="50">+SUM(B183:B191)</f>
        <v>513</v>
      </c>
      <c r="C192" s="5">
        <f t="shared" si="50"/>
        <v>538</v>
      </c>
      <c r="D192" s="5">
        <f t="shared" si="50"/>
        <v>587</v>
      </c>
      <c r="E192" s="5">
        <f t="shared" si="50"/>
        <v>604</v>
      </c>
      <c r="F192" s="5">
        <f t="shared" si="50"/>
        <v>558</v>
      </c>
      <c r="G192" s="5">
        <f t="shared" si="50"/>
        <v>584</v>
      </c>
      <c r="H192" s="5">
        <f t="shared" si="50"/>
        <v>577</v>
      </c>
      <c r="I192" s="5">
        <f t="shared" si="50"/>
        <v>561</v>
      </c>
    </row>
    <row r="193" spans="1:9" x14ac:dyDescent="0.3">
      <c r="A193" s="2" t="s">
        <v>104</v>
      </c>
      <c r="B193" s="3">
        <v>18</v>
      </c>
      <c r="C193" s="3">
        <v>27</v>
      </c>
      <c r="D193" s="3">
        <v>28</v>
      </c>
      <c r="E193" s="3">
        <v>33</v>
      </c>
      <c r="F193" s="3">
        <v>31</v>
      </c>
      <c r="G193" s="3">
        <v>25</v>
      </c>
      <c r="H193" s="3">
        <v>26</v>
      </c>
      <c r="I193" s="3">
        <v>22</v>
      </c>
    </row>
    <row r="194" spans="1:9" x14ac:dyDescent="0.3">
      <c r="A194" s="2" t="s">
        <v>108</v>
      </c>
      <c r="B194" s="3">
        <v>75</v>
      </c>
      <c r="C194" s="3">
        <v>84</v>
      </c>
      <c r="D194" s="3">
        <v>91</v>
      </c>
      <c r="E194" s="3">
        <v>110</v>
      </c>
      <c r="F194" s="3">
        <v>116</v>
      </c>
      <c r="G194" s="3">
        <v>112</v>
      </c>
      <c r="H194" s="3">
        <v>141</v>
      </c>
      <c r="I194" s="3">
        <v>134</v>
      </c>
    </row>
    <row r="195" spans="1:9" ht="15" thickBot="1" x14ac:dyDescent="0.35">
      <c r="A195" s="6" t="s">
        <v>125</v>
      </c>
      <c r="B195" s="7">
        <f t="shared" ref="B195:H195" si="51">+SUM(B192:B194)</f>
        <v>606</v>
      </c>
      <c r="C195" s="7">
        <f t="shared" si="51"/>
        <v>649</v>
      </c>
      <c r="D195" s="7">
        <f t="shared" si="51"/>
        <v>706</v>
      </c>
      <c r="E195" s="7">
        <f t="shared" si="51"/>
        <v>747</v>
      </c>
      <c r="F195" s="7">
        <f t="shared" si="51"/>
        <v>705</v>
      </c>
      <c r="G195" s="7">
        <f t="shared" si="51"/>
        <v>721</v>
      </c>
      <c r="H195" s="7">
        <f t="shared" si="51"/>
        <v>744</v>
      </c>
      <c r="I195" s="7">
        <f>+SUM(I192:I194)</f>
        <v>717</v>
      </c>
    </row>
    <row r="196" spans="1:9" ht="15" thickTop="1" x14ac:dyDescent="0.3">
      <c r="A196" s="12" t="s">
        <v>111</v>
      </c>
      <c r="B196" s="13">
        <f t="shared" ref="B196:I196" si="52">+B195-B66</f>
        <v>0</v>
      </c>
      <c r="C196" s="13">
        <f t="shared" si="52"/>
        <v>0</v>
      </c>
      <c r="D196" s="13">
        <f t="shared" si="52"/>
        <v>0</v>
      </c>
      <c r="E196" s="13">
        <f t="shared" si="52"/>
        <v>0</v>
      </c>
      <c r="F196" s="13">
        <f t="shared" si="52"/>
        <v>0</v>
      </c>
      <c r="G196" s="13">
        <f t="shared" si="52"/>
        <v>0</v>
      </c>
      <c r="H196" s="13">
        <f t="shared" si="52"/>
        <v>0</v>
      </c>
      <c r="I196" s="13">
        <f t="shared" si="52"/>
        <v>0</v>
      </c>
    </row>
    <row r="197" spans="1:9" x14ac:dyDescent="0.3">
      <c r="A197" s="14" t="s">
        <v>126</v>
      </c>
      <c r="B197" s="14"/>
      <c r="C197" s="14"/>
      <c r="D197" s="14"/>
      <c r="E197" s="14"/>
      <c r="F197" s="14"/>
      <c r="G197" s="14"/>
      <c r="H197" s="14"/>
      <c r="I197" s="14"/>
    </row>
    <row r="198" spans="1:9" x14ac:dyDescent="0.3">
      <c r="A198" s="28" t="s">
        <v>127</v>
      </c>
    </row>
    <row r="199" spans="1:9" x14ac:dyDescent="0.3">
      <c r="A199" s="33" t="s">
        <v>100</v>
      </c>
      <c r="B199" s="34">
        <v>0.12</v>
      </c>
      <c r="C199" s="34">
        <v>0.08</v>
      </c>
      <c r="D199" s="34">
        <v>0.03</v>
      </c>
      <c r="E199" s="34">
        <v>-0.02</v>
      </c>
      <c r="F199" s="34">
        <v>7.0000000000000007E-2</v>
      </c>
      <c r="G199" s="34">
        <v>0.09</v>
      </c>
      <c r="H199" s="34">
        <v>0.19</v>
      </c>
      <c r="I199" s="34">
        <v>7.0000000000000007E-2</v>
      </c>
    </row>
    <row r="200" spans="1:9" x14ac:dyDescent="0.3">
      <c r="A200" s="31" t="s">
        <v>113</v>
      </c>
      <c r="B200" s="30">
        <v>0.14000000000000001</v>
      </c>
      <c r="C200" s="30">
        <v>0.1</v>
      </c>
      <c r="D200" s="30">
        <v>0.04</v>
      </c>
      <c r="E200" s="30">
        <v>-0.04</v>
      </c>
      <c r="F200" s="30">
        <v>0.08</v>
      </c>
      <c r="G200" s="30">
        <v>-7.0000000000000007E-2</v>
      </c>
      <c r="H200" s="30">
        <v>0.25</v>
      </c>
      <c r="I200" s="30">
        <v>0.05</v>
      </c>
    </row>
    <row r="201" spans="1:9" x14ac:dyDescent="0.3">
      <c r="A201" s="31" t="s">
        <v>114</v>
      </c>
      <c r="B201" s="30">
        <v>0.12</v>
      </c>
      <c r="C201" s="30">
        <v>0.08</v>
      </c>
      <c r="D201" s="30">
        <v>0.03</v>
      </c>
      <c r="E201" s="30">
        <v>0.01</v>
      </c>
      <c r="F201" s="30">
        <v>7.0000000000000007E-2</v>
      </c>
      <c r="G201" s="30">
        <v>-0.12</v>
      </c>
      <c r="H201" s="30">
        <v>0.08</v>
      </c>
      <c r="I201" s="30">
        <v>0.09</v>
      </c>
    </row>
    <row r="202" spans="1:9" x14ac:dyDescent="0.3">
      <c r="A202" s="31" t="s">
        <v>115</v>
      </c>
      <c r="B202" s="30">
        <v>-0.05</v>
      </c>
      <c r="C202" s="30">
        <v>-0.13</v>
      </c>
      <c r="D202" s="30">
        <v>-0.1</v>
      </c>
      <c r="E202" s="30">
        <v>-0.08</v>
      </c>
      <c r="F202" s="30">
        <v>0</v>
      </c>
      <c r="G202" s="30">
        <v>0.14000000000000001</v>
      </c>
      <c r="H202" s="30">
        <v>-0.02</v>
      </c>
      <c r="I202" s="30">
        <v>0.25</v>
      </c>
    </row>
    <row r="203" spans="1:9" x14ac:dyDescent="0.3">
      <c r="A203" s="33" t="s">
        <v>101</v>
      </c>
      <c r="B203" s="34"/>
      <c r="C203" s="34"/>
      <c r="D203" s="34"/>
      <c r="E203" s="34">
        <v>0.09</v>
      </c>
      <c r="F203" s="34">
        <v>0.11</v>
      </c>
      <c r="G203" s="34">
        <v>0.01</v>
      </c>
      <c r="H203" s="34">
        <v>0.17</v>
      </c>
      <c r="I203" s="34">
        <v>0.12</v>
      </c>
    </row>
    <row r="204" spans="1:9" x14ac:dyDescent="0.3">
      <c r="A204" s="31" t="s">
        <v>113</v>
      </c>
      <c r="B204" s="30"/>
      <c r="C204" s="30"/>
      <c r="D204" s="30"/>
      <c r="E204" s="30">
        <v>0.06</v>
      </c>
      <c r="F204" s="30">
        <v>0.12</v>
      </c>
      <c r="G204" s="30">
        <v>0.03</v>
      </c>
      <c r="H204" s="30">
        <v>0.13</v>
      </c>
      <c r="I204" s="30">
        <v>0.09</v>
      </c>
    </row>
    <row r="205" spans="1:9" x14ac:dyDescent="0.3">
      <c r="A205" s="31" t="s">
        <v>114</v>
      </c>
      <c r="B205" s="30"/>
      <c r="C205" s="30"/>
      <c r="D205" s="30"/>
      <c r="E205" s="30">
        <v>0.16</v>
      </c>
      <c r="F205" s="30">
        <v>0.09</v>
      </c>
      <c r="G205" s="30">
        <v>0.02</v>
      </c>
      <c r="H205" s="30">
        <v>0.25</v>
      </c>
      <c r="I205" s="30">
        <v>0.16</v>
      </c>
    </row>
    <row r="206" spans="1:9" x14ac:dyDescent="0.3">
      <c r="A206" s="31" t="s">
        <v>115</v>
      </c>
      <c r="B206" s="30"/>
      <c r="C206" s="30"/>
      <c r="D206" s="30"/>
      <c r="E206" s="30">
        <v>0.06</v>
      </c>
      <c r="F206" s="30">
        <v>0.05</v>
      </c>
      <c r="G206" s="30">
        <v>0.03</v>
      </c>
      <c r="H206" s="30">
        <v>0.19</v>
      </c>
      <c r="I206" s="30">
        <v>0.17</v>
      </c>
    </row>
    <row r="207" spans="1:9" x14ac:dyDescent="0.3">
      <c r="A207" s="33" t="s">
        <v>102</v>
      </c>
      <c r="B207" s="34">
        <v>0.19</v>
      </c>
      <c r="C207" s="34">
        <v>0.27</v>
      </c>
      <c r="D207" s="34">
        <v>0.17</v>
      </c>
      <c r="E207" s="34">
        <v>0.18</v>
      </c>
      <c r="F207" s="34">
        <v>0.24</v>
      </c>
      <c r="G207" s="34">
        <v>0.11</v>
      </c>
      <c r="H207" s="34">
        <v>0.19</v>
      </c>
      <c r="I207" s="34">
        <v>-0.13</v>
      </c>
    </row>
    <row r="208" spans="1:9" x14ac:dyDescent="0.3">
      <c r="A208" s="31" t="s">
        <v>113</v>
      </c>
      <c r="B208" s="30">
        <v>0.28000000000000003</v>
      </c>
      <c r="C208" s="30">
        <v>0.33</v>
      </c>
      <c r="D208" s="30">
        <v>7.0000000000000007E-2</v>
      </c>
      <c r="E208" s="30">
        <v>0.16</v>
      </c>
      <c r="F208" s="30">
        <v>0.25</v>
      </c>
      <c r="G208" s="30">
        <v>0.12</v>
      </c>
      <c r="H208" s="30">
        <v>0.19</v>
      </c>
      <c r="I208" s="30">
        <v>-0.1</v>
      </c>
    </row>
    <row r="209" spans="1:9" x14ac:dyDescent="0.3">
      <c r="A209" s="31" t="s">
        <v>114</v>
      </c>
      <c r="B209" s="30">
        <v>7.0000000000000007E-2</v>
      </c>
      <c r="C209" s="30">
        <v>0.17</v>
      </c>
      <c r="D209" s="30">
        <v>0.1</v>
      </c>
      <c r="E209" s="30">
        <v>0.23</v>
      </c>
      <c r="F209" s="30">
        <v>0.23</v>
      </c>
      <c r="G209" s="30">
        <v>0.08</v>
      </c>
      <c r="H209" s="30">
        <v>0.19</v>
      </c>
      <c r="I209" s="30">
        <v>-0.21</v>
      </c>
    </row>
    <row r="210" spans="1:9" x14ac:dyDescent="0.3">
      <c r="A210" s="31" t="s">
        <v>115</v>
      </c>
      <c r="B210" s="30">
        <v>0.01</v>
      </c>
      <c r="C210" s="30">
        <v>7.0000000000000007E-2</v>
      </c>
      <c r="D210" s="30">
        <v>-0.06</v>
      </c>
      <c r="E210" s="30">
        <v>-0.01</v>
      </c>
      <c r="F210" s="30">
        <v>0.08</v>
      </c>
      <c r="G210" s="30">
        <v>0.11</v>
      </c>
      <c r="H210" s="30">
        <v>0.26</v>
      </c>
      <c r="I210" s="30">
        <v>-0.06</v>
      </c>
    </row>
    <row r="211" spans="1:9" x14ac:dyDescent="0.3">
      <c r="A211" s="33" t="s">
        <v>106</v>
      </c>
      <c r="B211" s="34"/>
      <c r="C211" s="34"/>
      <c r="D211" s="34"/>
      <c r="E211" s="34">
        <v>0.1</v>
      </c>
      <c r="F211" s="34">
        <v>0.13</v>
      </c>
      <c r="G211" s="34">
        <v>0.01</v>
      </c>
      <c r="H211" s="34">
        <v>0.08</v>
      </c>
      <c r="I211" s="34">
        <v>0.16</v>
      </c>
    </row>
    <row r="212" spans="1:9" x14ac:dyDescent="0.3">
      <c r="A212" s="31" t="s">
        <v>113</v>
      </c>
      <c r="B212" s="30"/>
      <c r="C212" s="30"/>
      <c r="D212" s="30"/>
      <c r="E212" s="30">
        <v>0.09</v>
      </c>
      <c r="F212" s="30">
        <v>0.12</v>
      </c>
      <c r="G212" s="30">
        <v>0</v>
      </c>
      <c r="H212" s="30">
        <v>0.08</v>
      </c>
      <c r="I212" s="30">
        <v>0.17</v>
      </c>
    </row>
    <row r="213" spans="1:9" x14ac:dyDescent="0.3">
      <c r="A213" s="31" t="s">
        <v>114</v>
      </c>
      <c r="B213" s="30"/>
      <c r="C213" s="30"/>
      <c r="D213" s="30"/>
      <c r="E213" s="30">
        <v>0.15</v>
      </c>
      <c r="F213" s="30">
        <v>0.15</v>
      </c>
      <c r="G213" s="30">
        <v>0.03</v>
      </c>
      <c r="H213" s="30">
        <v>0.1</v>
      </c>
      <c r="I213" s="30">
        <v>0.12</v>
      </c>
    </row>
    <row r="214" spans="1:9" x14ac:dyDescent="0.3">
      <c r="A214" s="31" t="s">
        <v>115</v>
      </c>
      <c r="B214" s="30"/>
      <c r="C214" s="30"/>
      <c r="D214" s="30"/>
      <c r="E214" s="30">
        <v>-0.08</v>
      </c>
      <c r="F214" s="30">
        <v>0.08</v>
      </c>
      <c r="G214" s="30">
        <v>-0.04</v>
      </c>
      <c r="H214" s="30">
        <v>-0.09</v>
      </c>
      <c r="I214" s="30">
        <v>0.28000000000000003</v>
      </c>
    </row>
    <row r="215" spans="1:9" x14ac:dyDescent="0.3">
      <c r="A215" s="33" t="s">
        <v>107</v>
      </c>
      <c r="B215" s="34">
        <v>-0.02</v>
      </c>
      <c r="C215" s="34">
        <v>-0.3</v>
      </c>
      <c r="D215" s="34">
        <v>0.02</v>
      </c>
      <c r="E215" s="34">
        <v>0.12</v>
      </c>
      <c r="F215" s="34">
        <v>-0.53</v>
      </c>
      <c r="G215" s="34">
        <v>-0.26</v>
      </c>
      <c r="H215" s="34">
        <v>-0.17</v>
      </c>
      <c r="I215" s="34">
        <v>3.02</v>
      </c>
    </row>
    <row r="216" spans="1:9" x14ac:dyDescent="0.3">
      <c r="A216" s="35" t="s">
        <v>103</v>
      </c>
      <c r="B216" s="37">
        <v>0.14000000000000001</v>
      </c>
      <c r="C216" s="37">
        <v>0.13</v>
      </c>
      <c r="D216" s="37">
        <v>0.08</v>
      </c>
      <c r="E216" s="37">
        <v>0.05</v>
      </c>
      <c r="F216" s="37">
        <v>0.11</v>
      </c>
      <c r="G216" s="37">
        <v>0.02</v>
      </c>
      <c r="H216" s="37">
        <v>0.17</v>
      </c>
      <c r="I216" s="37">
        <v>0.06</v>
      </c>
    </row>
    <row r="217" spans="1:9" x14ac:dyDescent="0.3">
      <c r="A217" s="33" t="s">
        <v>104</v>
      </c>
      <c r="B217" s="34">
        <v>0.21</v>
      </c>
      <c r="C217" s="34">
        <v>0.02</v>
      </c>
      <c r="D217" s="34">
        <v>0.06</v>
      </c>
      <c r="E217" s="34">
        <v>-0.11</v>
      </c>
      <c r="F217" s="34">
        <v>0.03</v>
      </c>
      <c r="G217" s="34">
        <v>-0.01</v>
      </c>
      <c r="H217" s="34">
        <v>0.16</v>
      </c>
      <c r="I217" s="34">
        <v>7.0000000000000007E-2</v>
      </c>
    </row>
    <row r="218" spans="1:9" x14ac:dyDescent="0.3">
      <c r="A218" s="31" t="s">
        <v>113</v>
      </c>
      <c r="B218" s="30"/>
      <c r="C218" s="30"/>
      <c r="D218" s="30"/>
      <c r="E218" s="30"/>
      <c r="F218" s="30"/>
      <c r="G218" s="30"/>
      <c r="H218" s="30"/>
      <c r="I218" s="30">
        <v>0.06</v>
      </c>
    </row>
    <row r="219" spans="1:9" x14ac:dyDescent="0.3">
      <c r="A219" s="31" t="s">
        <v>114</v>
      </c>
      <c r="B219" s="30"/>
      <c r="C219" s="30"/>
      <c r="D219" s="30"/>
      <c r="E219" s="30"/>
      <c r="F219" s="30"/>
      <c r="G219" s="30"/>
      <c r="H219" s="30"/>
      <c r="I219" s="30">
        <v>-0.03</v>
      </c>
    </row>
    <row r="220" spans="1:9" x14ac:dyDescent="0.3">
      <c r="A220" s="31" t="s">
        <v>115</v>
      </c>
      <c r="B220" s="30"/>
      <c r="C220" s="30"/>
      <c r="D220" s="30"/>
      <c r="E220" s="30"/>
      <c r="F220" s="30"/>
      <c r="G220" s="30"/>
      <c r="H220" s="30"/>
      <c r="I220" s="30">
        <v>-0.16</v>
      </c>
    </row>
    <row r="221" spans="1:9" x14ac:dyDescent="0.3">
      <c r="A221" s="31" t="s">
        <v>121</v>
      </c>
      <c r="B221" s="30"/>
      <c r="C221" s="30"/>
      <c r="D221" s="30"/>
      <c r="E221" s="30"/>
      <c r="F221" s="30"/>
      <c r="G221" s="30"/>
      <c r="H221" s="30"/>
      <c r="I221" s="30">
        <v>0.42</v>
      </c>
    </row>
    <row r="222" spans="1:9" x14ac:dyDescent="0.3">
      <c r="A222" s="29" t="s">
        <v>108</v>
      </c>
      <c r="B222" s="30"/>
      <c r="C222" s="30"/>
      <c r="D222" s="30"/>
      <c r="E222" s="30"/>
      <c r="F222" s="30"/>
      <c r="G222" s="30"/>
      <c r="H222" s="30"/>
      <c r="I222" s="30">
        <v>0</v>
      </c>
    </row>
    <row r="223" spans="1:9" ht="15" thickBot="1" x14ac:dyDescent="0.35">
      <c r="A223" s="32" t="s">
        <v>105</v>
      </c>
      <c r="B223" s="36">
        <v>0.14000000000000001</v>
      </c>
      <c r="C223" s="36">
        <v>0.12</v>
      </c>
      <c r="D223" s="36">
        <v>0.08</v>
      </c>
      <c r="E223" s="36">
        <v>0.05</v>
      </c>
      <c r="F223" s="36">
        <v>-0.02</v>
      </c>
      <c r="G223" s="36">
        <v>-0.02</v>
      </c>
      <c r="H223" s="36">
        <v>0.17</v>
      </c>
      <c r="I223" s="36">
        <v>0.06</v>
      </c>
    </row>
    <row r="22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8"/>
  <sheetViews>
    <sheetView tabSelected="1" topLeftCell="F33" zoomScale="90" zoomScaleNormal="90" workbookViewId="0">
      <selection activeCell="O45" sqref="O45"/>
    </sheetView>
  </sheetViews>
  <sheetFormatPr defaultColWidth="8.77734375" defaultRowHeight="14.4" x14ac:dyDescent="0.3"/>
  <cols>
    <col min="1" max="1" width="48.77734375" customWidth="1"/>
    <col min="2" max="14" width="11.77734375" customWidth="1"/>
    <col min="15" max="17" width="29.44140625" customWidth="1"/>
  </cols>
  <sheetData>
    <row r="1" spans="1:18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54"/>
      <c r="P1" s="54"/>
      <c r="Q1" s="54" t="s">
        <v>169</v>
      </c>
    </row>
    <row r="2" spans="1:18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16"/>
      <c r="P2" s="16"/>
      <c r="Q2" s="16"/>
    </row>
    <row r="3" spans="1:18" x14ac:dyDescent="0.3">
      <c r="A3" s="41" t="s">
        <v>139</v>
      </c>
      <c r="B3" s="3">
        <f t="shared" ref="B3:I3" si="2">B21+B52+B82+B112+B142+B172+B202+B232+B262+B292+B322</f>
        <v>30601</v>
      </c>
      <c r="C3" s="3">
        <f t="shared" si="2"/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44452</v>
      </c>
      <c r="I3" s="3">
        <f t="shared" si="2"/>
        <v>46587</v>
      </c>
      <c r="J3" s="3">
        <f>J21+J52+J202+J232+J262+J292+J322</f>
        <v>46587</v>
      </c>
      <c r="K3" s="3">
        <f t="shared" ref="K3:N3" si="3">K21+K52+K202+K232+K262+K292+K322</f>
        <v>46587</v>
      </c>
      <c r="L3" s="3">
        <f t="shared" si="3"/>
        <v>46587</v>
      </c>
      <c r="M3" s="3">
        <f t="shared" si="3"/>
        <v>46587</v>
      </c>
      <c r="N3" s="3">
        <f t="shared" si="3"/>
        <v>46587</v>
      </c>
      <c r="Q3" t="s">
        <v>170</v>
      </c>
      <c r="R3" t="s">
        <v>144</v>
      </c>
    </row>
    <row r="4" spans="1:18" x14ac:dyDescent="0.3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0.18846081865091024</v>
      </c>
      <c r="I4" s="47">
        <f>+IFERROR(I3/H3-1,"nm")</f>
        <v>4.8029335013047847E-2</v>
      </c>
      <c r="J4" s="47">
        <f>+IFERROR(J3/I3-1,"nm")</f>
        <v>0</v>
      </c>
      <c r="K4" s="47">
        <f t="shared" ref="K4:N4" si="5">+IFERROR(K3/J3-1,"nm")</f>
        <v>0</v>
      </c>
      <c r="L4" s="47">
        <f t="shared" si="5"/>
        <v>0</v>
      </c>
      <c r="M4" s="47">
        <f t="shared" si="5"/>
        <v>0</v>
      </c>
      <c r="N4" s="47">
        <f t="shared" si="5"/>
        <v>0</v>
      </c>
    </row>
    <row r="5" spans="1:18" x14ac:dyDescent="0.3">
      <c r="A5" s="41" t="s">
        <v>130</v>
      </c>
      <c r="B5" s="51">
        <f t="shared" ref="B5:I5" si="6">B35+B66+B96+B126+B156+B186+B216+B246+B276+B324+B306</f>
        <v>4839</v>
      </c>
      <c r="C5" s="51">
        <f t="shared" si="6"/>
        <v>5291</v>
      </c>
      <c r="D5" s="51">
        <f t="shared" si="6"/>
        <v>5651</v>
      </c>
      <c r="E5" s="51">
        <f t="shared" si="6"/>
        <v>5126</v>
      </c>
      <c r="F5" s="51">
        <f t="shared" si="6"/>
        <v>5555</v>
      </c>
      <c r="G5" s="51">
        <f t="shared" si="6"/>
        <v>3697</v>
      </c>
      <c r="H5" s="51">
        <f t="shared" si="6"/>
        <v>7667</v>
      </c>
      <c r="I5" s="51">
        <f t="shared" si="6"/>
        <v>7573</v>
      </c>
      <c r="J5" s="51">
        <f>J35+J66+J216+J246+J276+J306+J324</f>
        <v>7573</v>
      </c>
      <c r="K5" s="51">
        <f t="shared" ref="K5:M5" si="7">K35+K66+K216+K246+K276+K306+K324</f>
        <v>7573</v>
      </c>
      <c r="L5" s="51">
        <f t="shared" si="7"/>
        <v>7573</v>
      </c>
      <c r="M5" s="51">
        <f t="shared" si="7"/>
        <v>7573</v>
      </c>
      <c r="N5" s="51">
        <f>N35+N66+N216+N246+N276+N306+N324</f>
        <v>7573</v>
      </c>
    </row>
    <row r="6" spans="1:18" x14ac:dyDescent="0.3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0</v>
      </c>
      <c r="K6" s="47">
        <f t="shared" si="9"/>
        <v>0</v>
      </c>
      <c r="L6" s="47">
        <f t="shared" si="9"/>
        <v>0</v>
      </c>
      <c r="M6" s="47">
        <f t="shared" si="9"/>
        <v>0</v>
      </c>
      <c r="N6" s="47">
        <f t="shared" si="9"/>
        <v>0</v>
      </c>
    </row>
    <row r="7" spans="1:18" x14ac:dyDescent="0.3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0.17247817870961937</v>
      </c>
      <c r="I7" s="47">
        <f t="shared" si="10"/>
        <v>0.16255607787580226</v>
      </c>
      <c r="J7" s="47">
        <f t="shared" ref="J7:N7" si="11">+IFERROR(J5/J$3,"nm")</f>
        <v>0.16255607787580226</v>
      </c>
      <c r="K7" s="47">
        <f t="shared" si="11"/>
        <v>0.16255607787580226</v>
      </c>
      <c r="L7" s="47">
        <f t="shared" si="11"/>
        <v>0.16255607787580226</v>
      </c>
      <c r="M7" s="47">
        <f t="shared" si="11"/>
        <v>0.16255607787580226</v>
      </c>
      <c r="N7" s="47">
        <f t="shared" si="11"/>
        <v>0.16255607787580226</v>
      </c>
    </row>
    <row r="8" spans="1:18" x14ac:dyDescent="0.3">
      <c r="A8" s="41" t="s">
        <v>132</v>
      </c>
      <c r="B8" s="51">
        <f>B38+B69+B99+B129+B159+B189+B219+B249+B279+B309+B327</f>
        <v>531</v>
      </c>
      <c r="C8" s="51">
        <f t="shared" ref="C8:I8" si="12">C38+C69+C99+C129+C159+C189+C219+C249+C279+C309+C327</f>
        <v>649</v>
      </c>
      <c r="D8" s="51">
        <f t="shared" si="12"/>
        <v>706</v>
      </c>
      <c r="E8" s="51">
        <f t="shared" si="12"/>
        <v>747</v>
      </c>
      <c r="F8" s="51">
        <f t="shared" si="12"/>
        <v>705</v>
      </c>
      <c r="G8" s="51">
        <f t="shared" si="12"/>
        <v>721</v>
      </c>
      <c r="H8" s="51">
        <f t="shared" si="12"/>
        <v>744</v>
      </c>
      <c r="I8" s="51">
        <f t="shared" si="12"/>
        <v>717</v>
      </c>
      <c r="J8" s="51">
        <f>J38+K69+K219+K249+K279+K309+K327</f>
        <v>712.00607416879802</v>
      </c>
      <c r="K8" s="51">
        <f t="shared" ref="K8:M8" si="13">K38+L69+L219+L249+L279+L309+L327</f>
        <v>711.47657307808026</v>
      </c>
      <c r="L8" s="51">
        <f t="shared" si="13"/>
        <v>710.95485876810858</v>
      </c>
      <c r="M8" s="51">
        <f t="shared" si="13"/>
        <v>710.44081672740106</v>
      </c>
      <c r="N8" s="51">
        <f>N38+Q69+Q219+Q249+Q279+Q309+Q327</f>
        <v>124</v>
      </c>
      <c r="Q8" t="s">
        <v>170</v>
      </c>
      <c r="R8" t="s">
        <v>145</v>
      </c>
    </row>
    <row r="9" spans="1:18" x14ac:dyDescent="0.3">
      <c r="A9" s="42" t="s">
        <v>129</v>
      </c>
      <c r="B9" s="47" t="str">
        <f t="shared" ref="B9:H9" si="14">+IFERROR(B8/A8-1,"nm")</f>
        <v>nm</v>
      </c>
      <c r="C9" s="47">
        <f t="shared" si="14"/>
        <v>0.22222222222222232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f t="shared" ref="J9:N9" si="15">+IFERROR(J8/I8-1,"nm")</f>
        <v>-6.9650290532803361E-3</v>
      </c>
      <c r="K9" s="47">
        <f t="shared" si="15"/>
        <v>-7.43674962795704E-4</v>
      </c>
      <c r="L9" s="47">
        <f t="shared" si="15"/>
        <v>-7.3328389115412396E-4</v>
      </c>
      <c r="M9" s="47">
        <f t="shared" si="15"/>
        <v>-7.2303049113164874E-4</v>
      </c>
      <c r="N9" s="47">
        <f t="shared" si="15"/>
        <v>-0.82546047878949602</v>
      </c>
    </row>
    <row r="10" spans="1:18" x14ac:dyDescent="0.3">
      <c r="A10" s="42" t="s">
        <v>133</v>
      </c>
      <c r="B10" s="47">
        <f>+IFERROR(B8/B$3,"nm")</f>
        <v>1.7352374105421391E-2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1.6737154683703771E-2</v>
      </c>
      <c r="I10" s="47">
        <f t="shared" si="16"/>
        <v>1.5390559598171163E-2</v>
      </c>
      <c r="J10" s="47">
        <f t="shared" ref="J10:N10" si="17">+IFERROR(J8/J$3,"nm")</f>
        <v>1.528336390342366E-2</v>
      </c>
      <c r="K10" s="47">
        <f t="shared" si="17"/>
        <v>1.5271998048341388E-2</v>
      </c>
      <c r="L10" s="47">
        <f t="shared" si="17"/>
        <v>1.5260799338186803E-2</v>
      </c>
      <c r="M10" s="47">
        <f t="shared" si="17"/>
        <v>1.5249765314946252E-2</v>
      </c>
      <c r="N10" s="47">
        <f t="shared" si="17"/>
        <v>2.6616867366432697E-3</v>
      </c>
    </row>
    <row r="11" spans="1:18" x14ac:dyDescent="0.3">
      <c r="A11" s="41" t="s">
        <v>134</v>
      </c>
      <c r="B11" s="51">
        <f>B5-B8</f>
        <v>4308</v>
      </c>
      <c r="C11" s="51">
        <f t="shared" ref="C11:H11" si="18">C5-C8</f>
        <v>4642</v>
      </c>
      <c r="D11" s="51">
        <f t="shared" si="18"/>
        <v>4945</v>
      </c>
      <c r="E11" s="51">
        <f t="shared" si="18"/>
        <v>4379</v>
      </c>
      <c r="F11" s="51">
        <f t="shared" si="18"/>
        <v>4850</v>
      </c>
      <c r="G11" s="51">
        <f t="shared" si="18"/>
        <v>2976</v>
      </c>
      <c r="H11" s="51">
        <f t="shared" si="18"/>
        <v>6923</v>
      </c>
      <c r="I11" s="51">
        <f>I5-I8</f>
        <v>6856</v>
      </c>
      <c r="J11" s="51">
        <f>J42+J72+J222+J252+J282+J312+J330</f>
        <v>6856</v>
      </c>
      <c r="K11" s="51">
        <f t="shared" ref="K11:N11" si="19">K42+K72+K222+K252+K282+K312+K330</f>
        <v>6856</v>
      </c>
      <c r="L11" s="51">
        <f t="shared" si="19"/>
        <v>6856</v>
      </c>
      <c r="M11" s="51">
        <f t="shared" si="19"/>
        <v>6856</v>
      </c>
      <c r="N11" s="51">
        <f t="shared" si="19"/>
        <v>6856</v>
      </c>
      <c r="Q11" t="s">
        <v>170</v>
      </c>
      <c r="R11" t="s">
        <v>146</v>
      </c>
    </row>
    <row r="12" spans="1:18" x14ac:dyDescent="0.3">
      <c r="A12" s="42" t="s">
        <v>129</v>
      </c>
      <c r="B12" s="47" t="str">
        <f t="shared" ref="B12:H12" si="20">+IFERROR(B11/A11-1,"nm")</f>
        <v>nm</v>
      </c>
      <c r="C12" s="47">
        <f t="shared" si="20"/>
        <v>7.7530176415970375E-2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f t="shared" ref="J12:N12" si="21">+IFERROR(J11/I11-1,"nm")</f>
        <v>0</v>
      </c>
      <c r="K12" s="47">
        <f t="shared" si="21"/>
        <v>0</v>
      </c>
      <c r="L12" s="47">
        <f t="shared" si="21"/>
        <v>0</v>
      </c>
      <c r="M12" s="47">
        <f t="shared" si="21"/>
        <v>0</v>
      </c>
      <c r="N12" s="47">
        <f t="shared" si="21"/>
        <v>0</v>
      </c>
    </row>
    <row r="13" spans="1:18" x14ac:dyDescent="0.3">
      <c r="A13" s="42" t="s">
        <v>131</v>
      </c>
      <c r="B13" s="47">
        <f>+IFERROR(B11/B$3,"nm")</f>
        <v>0.14077971308127185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0.15574102402591558</v>
      </c>
      <c r="I13" s="47">
        <f t="shared" si="22"/>
        <v>0.14716551827763111</v>
      </c>
      <c r="J13" s="47">
        <f t="shared" ref="J13:N13" si="23">+IFERROR(J11/J$3,"nm")</f>
        <v>0.14716551827763111</v>
      </c>
      <c r="K13" s="47">
        <f t="shared" si="23"/>
        <v>0.14716551827763111</v>
      </c>
      <c r="L13" s="47">
        <f t="shared" si="23"/>
        <v>0.14716551827763111</v>
      </c>
      <c r="M13" s="47">
        <f t="shared" si="23"/>
        <v>0.14716551827763111</v>
      </c>
      <c r="N13" s="47">
        <f t="shared" si="23"/>
        <v>0.14716551827763111</v>
      </c>
    </row>
    <row r="14" spans="1:18" x14ac:dyDescent="0.3">
      <c r="A14" s="41" t="s">
        <v>135</v>
      </c>
      <c r="B14" s="51">
        <f t="shared" ref="B14:I14" si="24">B45+B75+B105+B135+B165+B195+B225+B255+B285+B315+B333</f>
        <v>963</v>
      </c>
      <c r="C14" s="51">
        <f t="shared" si="24"/>
        <v>1143</v>
      </c>
      <c r="D14" s="51">
        <f t="shared" si="24"/>
        <v>1105</v>
      </c>
      <c r="E14" s="51">
        <f t="shared" si="24"/>
        <v>1028</v>
      </c>
      <c r="F14" s="51">
        <f t="shared" si="24"/>
        <v>1119</v>
      </c>
      <c r="G14" s="51">
        <f t="shared" si="24"/>
        <v>1086</v>
      </c>
      <c r="H14" s="51">
        <f t="shared" si="24"/>
        <v>789</v>
      </c>
      <c r="I14" s="51">
        <f t="shared" si="24"/>
        <v>836</v>
      </c>
      <c r="J14" s="51">
        <f>J45+J75+J225+J255+J285+J315+J333</f>
        <v>758</v>
      </c>
      <c r="K14" s="51">
        <f t="shared" ref="K14:N14" si="25">K45+K75+K225+K255+K285+K315+K333</f>
        <v>758</v>
      </c>
      <c r="L14" s="51">
        <f t="shared" si="25"/>
        <v>758</v>
      </c>
      <c r="M14" s="51">
        <f t="shared" si="25"/>
        <v>758</v>
      </c>
      <c r="N14" s="51">
        <f t="shared" si="25"/>
        <v>758</v>
      </c>
      <c r="Q14" t="s">
        <v>170</v>
      </c>
      <c r="R14" t="s">
        <v>147</v>
      </c>
    </row>
    <row r="15" spans="1:18" x14ac:dyDescent="0.3">
      <c r="A15" s="42" t="s">
        <v>129</v>
      </c>
      <c r="B15" s="47" t="str">
        <f t="shared" ref="B15:H15" si="26">+IFERROR(B14/A14-1,"nm")</f>
        <v>nm</v>
      </c>
      <c r="C15" s="47">
        <f t="shared" si="26"/>
        <v>0.18691588785046731</v>
      </c>
      <c r="D15" s="47">
        <f t="shared" si="26"/>
        <v>-3.3245844269466307E-2</v>
      </c>
      <c r="E15" s="47">
        <f t="shared" si="26"/>
        <v>-6.9683257918552011E-2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-0.27348066298342544</v>
      </c>
      <c r="I15" s="47">
        <f>+IFERROR(I14/H14-1,"nm")</f>
        <v>5.9569074778200282E-2</v>
      </c>
      <c r="J15" s="47">
        <f t="shared" ref="J15:N15" si="27">+IFERROR(J14/I14-1,"nm")</f>
        <v>-9.3301435406698552E-2</v>
      </c>
      <c r="K15" s="47">
        <f t="shared" si="27"/>
        <v>0</v>
      </c>
      <c r="L15" s="47">
        <f t="shared" si="27"/>
        <v>0</v>
      </c>
      <c r="M15" s="47">
        <f t="shared" si="27"/>
        <v>0</v>
      </c>
      <c r="N15" s="47">
        <f t="shared" si="27"/>
        <v>0</v>
      </c>
    </row>
    <row r="16" spans="1:18" x14ac:dyDescent="0.3">
      <c r="A16" s="42" t="s">
        <v>133</v>
      </c>
      <c r="B16" s="47">
        <f>+IFERROR(B14/B$3,"nm")</f>
        <v>3.146955981830659E-2</v>
      </c>
      <c r="C16" s="47">
        <f t="shared" ref="C16:I16" si="28">+IFERROR(C14/C$3,"nm")</f>
        <v>3.5303928836174947E-2</v>
      </c>
      <c r="D16" s="47">
        <f t="shared" si="28"/>
        <v>3.2168850072780204E-2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1.7749482587960046E-2</v>
      </c>
      <c r="I16" s="47">
        <f t="shared" si="28"/>
        <v>1.7944920256723979E-2</v>
      </c>
      <c r="J16" s="47">
        <f t="shared" ref="J16:N16" si="29">+IFERROR(J14/J$3,"nm")</f>
        <v>1.6270633438512889E-2</v>
      </c>
      <c r="K16" s="47">
        <f t="shared" si="29"/>
        <v>1.6270633438512889E-2</v>
      </c>
      <c r="L16" s="47">
        <f t="shared" si="29"/>
        <v>1.6270633438512889E-2</v>
      </c>
      <c r="M16" s="47">
        <f t="shared" si="29"/>
        <v>1.6270633438512889E-2</v>
      </c>
      <c r="N16" s="47">
        <f t="shared" si="29"/>
        <v>1.6270633438512889E-2</v>
      </c>
    </row>
    <row r="17" spans="1:18" x14ac:dyDescent="0.3">
      <c r="A17" s="9" t="s">
        <v>143</v>
      </c>
      <c r="B17" s="51">
        <f t="shared" ref="B17:I17" si="30">B48+B78+B108+B138+B168+B198+B228+B258+B288+B318+B336</f>
        <v>26069</v>
      </c>
      <c r="C17" s="51">
        <f t="shared" si="30"/>
        <v>28094</v>
      </c>
      <c r="D17" s="51">
        <f t="shared" si="30"/>
        <v>35712</v>
      </c>
      <c r="E17" s="51">
        <f t="shared" si="30"/>
        <v>38053</v>
      </c>
      <c r="F17" s="51">
        <f t="shared" si="30"/>
        <v>40950</v>
      </c>
      <c r="G17" s="51">
        <f t="shared" si="30"/>
        <v>39489</v>
      </c>
      <c r="H17" s="51">
        <f t="shared" si="30"/>
        <v>46457</v>
      </c>
      <c r="I17" s="51">
        <f t="shared" si="30"/>
        <v>48679</v>
      </c>
      <c r="J17" s="51">
        <f>J48+J78+J228+J258+J318+J288+J336</f>
        <v>48601</v>
      </c>
      <c r="K17" s="51">
        <f t="shared" ref="K17:N17" si="31">K48+K78+K228+K258+K318+K288+K336</f>
        <v>48601</v>
      </c>
      <c r="L17" s="51">
        <f t="shared" si="31"/>
        <v>48601</v>
      </c>
      <c r="M17" s="51">
        <f t="shared" si="31"/>
        <v>48601</v>
      </c>
      <c r="N17" s="51">
        <f t="shared" si="31"/>
        <v>48601</v>
      </c>
      <c r="Q17" t="s">
        <v>170</v>
      </c>
      <c r="R17" t="s">
        <v>148</v>
      </c>
    </row>
    <row r="18" spans="1:18" x14ac:dyDescent="0.3">
      <c r="A18" s="42" t="s">
        <v>129</v>
      </c>
      <c r="B18" s="47" t="str">
        <f t="shared" ref="B18:H18" si="32">+IFERROR(B17/A17-1,"nm")</f>
        <v>nm</v>
      </c>
      <c r="C18" s="47">
        <f t="shared" si="32"/>
        <v>7.7678468679274193E-2</v>
      </c>
      <c r="D18" s="47">
        <f t="shared" si="32"/>
        <v>0.27116110201466515</v>
      </c>
      <c r="E18" s="47">
        <f t="shared" si="32"/>
        <v>6.5552195340501829E-2</v>
      </c>
      <c r="F18" s="47">
        <f t="shared" si="32"/>
        <v>7.6130659869129813E-2</v>
      </c>
      <c r="G18" s="47">
        <f t="shared" si="32"/>
        <v>-3.5677655677655684E-2</v>
      </c>
      <c r="H18" s="47">
        <f t="shared" si="32"/>
        <v>0.17645420243612153</v>
      </c>
      <c r="I18" s="47">
        <f>+IFERROR(I17/H17-1,"nm")</f>
        <v>4.7829175366467913E-2</v>
      </c>
      <c r="J18" s="47">
        <f t="shared" ref="J18:N18" si="33">+IFERROR(J17/I17-1,"nm")</f>
        <v>-1.6023336551695966E-3</v>
      </c>
      <c r="K18" s="47">
        <f t="shared" si="33"/>
        <v>0</v>
      </c>
      <c r="L18" s="47">
        <f t="shared" si="33"/>
        <v>0</v>
      </c>
      <c r="M18" s="47">
        <f t="shared" si="33"/>
        <v>0</v>
      </c>
      <c r="N18" s="47">
        <f t="shared" si="33"/>
        <v>0</v>
      </c>
    </row>
    <row r="19" spans="1:18" x14ac:dyDescent="0.3">
      <c r="A19" s="42" t="s">
        <v>133</v>
      </c>
      <c r="B19" s="47">
        <f>+IFERROR(B17/B$3,"nm")</f>
        <v>0.85190026469723212</v>
      </c>
      <c r="C19" s="47">
        <f t="shared" ref="C19:I19" si="34">+IFERROR(C17/C$3,"nm")</f>
        <v>0.86774153694094391</v>
      </c>
      <c r="D19" s="47">
        <f t="shared" si="34"/>
        <v>1.0396506550218341</v>
      </c>
      <c r="E19" s="47">
        <f t="shared" si="34"/>
        <v>1.0454982553507157</v>
      </c>
      <c r="F19" s="47">
        <f t="shared" si="34"/>
        <v>1.0468594217347955</v>
      </c>
      <c r="G19" s="47">
        <f t="shared" si="34"/>
        <v>1.0557709274657112</v>
      </c>
      <c r="H19" s="47">
        <f t="shared" si="34"/>
        <v>1.0451048321785297</v>
      </c>
      <c r="I19" s="47">
        <f t="shared" si="34"/>
        <v>1.0449052310730462</v>
      </c>
      <c r="J19" s="47">
        <f t="shared" ref="J19:N19" si="35">+IFERROR(J17/J$3,"nm")</f>
        <v>1.0432309442548351</v>
      </c>
      <c r="K19" s="47">
        <f t="shared" si="35"/>
        <v>1.0432309442548351</v>
      </c>
      <c r="L19" s="47">
        <f t="shared" si="35"/>
        <v>1.0432309442548351</v>
      </c>
      <c r="M19" s="47">
        <f t="shared" si="35"/>
        <v>1.0432309442548351</v>
      </c>
      <c r="N19" s="47">
        <f t="shared" si="35"/>
        <v>1.0432309442548351</v>
      </c>
    </row>
    <row r="20" spans="1:18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Q20" t="s">
        <v>171</v>
      </c>
    </row>
    <row r="21" spans="1:18" x14ac:dyDescent="0.3">
      <c r="A21" s="9" t="s">
        <v>136</v>
      </c>
      <c r="B21" s="9">
        <f>B23+B27+B31</f>
        <v>13740</v>
      </c>
      <c r="C21" s="9">
        <f t="shared" ref="C21:I21" si="36">C23+C27+C31</f>
        <v>14764</v>
      </c>
      <c r="D21" s="9">
        <f t="shared" si="36"/>
        <v>15216</v>
      </c>
      <c r="E21" s="9">
        <f t="shared" si="36"/>
        <v>14855</v>
      </c>
      <c r="F21" s="9">
        <f t="shared" si="36"/>
        <v>15902</v>
      </c>
      <c r="G21" s="9">
        <f t="shared" si="36"/>
        <v>14484</v>
      </c>
      <c r="H21" s="9">
        <f t="shared" si="36"/>
        <v>17179</v>
      </c>
      <c r="I21" s="9">
        <f t="shared" si="36"/>
        <v>18353</v>
      </c>
      <c r="J21" s="9">
        <f>J23+J27+J31</f>
        <v>18353</v>
      </c>
      <c r="K21" s="9">
        <f t="shared" ref="K21:N21" si="37">K23+K27+K31</f>
        <v>18353</v>
      </c>
      <c r="L21" s="9">
        <f t="shared" si="37"/>
        <v>18353</v>
      </c>
      <c r="M21" s="9">
        <f t="shared" si="37"/>
        <v>18353</v>
      </c>
      <c r="N21" s="9">
        <f t="shared" si="37"/>
        <v>18353</v>
      </c>
    </row>
    <row r="22" spans="1:18" x14ac:dyDescent="0.3">
      <c r="A22" s="44" t="s">
        <v>129</v>
      </c>
      <c r="B22" s="47" t="str">
        <f t="shared" ref="B22:H22" si="38">+IFERROR(B21/A21-1,"nm")</f>
        <v>nm</v>
      </c>
      <c r="C22" s="47">
        <f t="shared" si="38"/>
        <v>7.4526928675400228E-2</v>
      </c>
      <c r="D22" s="47">
        <f t="shared" si="38"/>
        <v>3.0615009482525046E-2</v>
      </c>
      <c r="E22" s="47">
        <f t="shared" si="38"/>
        <v>-2.372502628811779E-2</v>
      </c>
      <c r="F22" s="47">
        <f t="shared" si="38"/>
        <v>7.0481319421070276E-2</v>
      </c>
      <c r="G22" s="47">
        <f t="shared" si="38"/>
        <v>-8.9171173437303519E-2</v>
      </c>
      <c r="H22" s="47">
        <f t="shared" si="38"/>
        <v>0.18606738470035911</v>
      </c>
      <c r="I22" s="47">
        <f>+IFERROR(I21/H21-1,"nm")</f>
        <v>6.8339251411607238E-2</v>
      </c>
      <c r="J22" s="47">
        <f>+IFERROR(J21/I21-1,"nm")</f>
        <v>0</v>
      </c>
      <c r="K22" s="47">
        <f t="shared" ref="K22:N22" si="39">+IFERROR(K21/J21-1,"nm")</f>
        <v>0</v>
      </c>
      <c r="L22" s="47">
        <f t="shared" si="39"/>
        <v>0</v>
      </c>
      <c r="M22" s="47">
        <f t="shared" si="39"/>
        <v>0</v>
      </c>
      <c r="N22" s="47">
        <f t="shared" si="39"/>
        <v>0</v>
      </c>
    </row>
    <row r="23" spans="1:18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40">+J23*(1+K24)</f>
        <v>12228</v>
      </c>
      <c r="L23" s="3">
        <f t="shared" si="40"/>
        <v>12228</v>
      </c>
      <c r="M23" s="3">
        <f t="shared" si="40"/>
        <v>12228</v>
      </c>
      <c r="N23" s="3">
        <f t="shared" si="40"/>
        <v>12228</v>
      </c>
    </row>
    <row r="24" spans="1:18" x14ac:dyDescent="0.3">
      <c r="A24" s="44" t="s">
        <v>129</v>
      </c>
      <c r="B24" s="47" t="str">
        <f t="shared" ref="B24" si="41">+IFERROR(B23/A23-1,"nm")</f>
        <v>nm</v>
      </c>
      <c r="C24" s="47">
        <f t="shared" ref="C24" si="42">+IFERROR(C23/B23-1,"nm")</f>
        <v>9.3228309428638578E-2</v>
      </c>
      <c r="D24" s="47">
        <f t="shared" ref="D24" si="43">+IFERROR(D23/C23-1,"nm")</f>
        <v>4.1402301322722934E-2</v>
      </c>
      <c r="E24" s="47">
        <f t="shared" ref="E24" si="44">+IFERROR(E23/D23-1,"nm")</f>
        <v>-3.7381247418422192E-2</v>
      </c>
      <c r="F24" s="47">
        <f t="shared" ref="F24" si="45">+IFERROR(F23/E23-1,"nm")</f>
        <v>7.755846384895948E-2</v>
      </c>
      <c r="G24" s="47">
        <f t="shared" ref="G24" si="46">+IFERROR(G23/F23-1,"nm")</f>
        <v>-7.1279243404678949E-2</v>
      </c>
      <c r="H24" s="47">
        <f t="shared" ref="H24" si="47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8">+K25+K26</f>
        <v>0</v>
      </c>
      <c r="L24" s="47">
        <f t="shared" si="48"/>
        <v>0</v>
      </c>
      <c r="M24" s="47">
        <f t="shared" si="48"/>
        <v>0</v>
      </c>
      <c r="N24" s="47">
        <f t="shared" si="48"/>
        <v>0</v>
      </c>
    </row>
    <row r="25" spans="1:18" x14ac:dyDescent="0.3">
      <c r="A25" s="44" t="s">
        <v>137</v>
      </c>
      <c r="B25" s="47">
        <f>+Historicals!B200</f>
        <v>0.14000000000000001</v>
      </c>
      <c r="C25" s="47">
        <f>+Historicals!C200</f>
        <v>0.1</v>
      </c>
      <c r="D25" s="47">
        <f>+Historicals!D200</f>
        <v>0.04</v>
      </c>
      <c r="E25" s="47">
        <f>+Historicals!E200</f>
        <v>-0.04</v>
      </c>
      <c r="F25" s="47">
        <f>+Historicals!F200</f>
        <v>0.08</v>
      </c>
      <c r="G25" s="47">
        <f>+Historicals!G200</f>
        <v>-7.0000000000000007E-2</v>
      </c>
      <c r="H25" s="47">
        <f>+Historicals!H200</f>
        <v>0.25</v>
      </c>
      <c r="I25" s="47">
        <f>+Historicals!I200</f>
        <v>0.05</v>
      </c>
      <c r="J25" s="49">
        <v>0</v>
      </c>
      <c r="K25" s="49">
        <f t="shared" ref="K25:N25" si="49">+J25</f>
        <v>0</v>
      </c>
      <c r="L25" s="49">
        <f t="shared" si="49"/>
        <v>0</v>
      </c>
      <c r="M25" s="49">
        <f t="shared" si="49"/>
        <v>0</v>
      </c>
      <c r="N25" s="49">
        <f t="shared" si="49"/>
        <v>0</v>
      </c>
    </row>
    <row r="26" spans="1:18" x14ac:dyDescent="0.3">
      <c r="A26" s="44" t="s">
        <v>138</v>
      </c>
      <c r="B26" s="47" t="str">
        <f t="shared" ref="B26:H26" si="50">+IFERROR(B24-B25,"nm")</f>
        <v>nm</v>
      </c>
      <c r="C26" s="47">
        <f t="shared" si="50"/>
        <v>-6.7716905713614273E-3</v>
      </c>
      <c r="D26" s="47">
        <f t="shared" si="50"/>
        <v>1.4023013227229333E-3</v>
      </c>
      <c r="E26" s="47">
        <f t="shared" si="50"/>
        <v>2.6187525815778087E-3</v>
      </c>
      <c r="F26" s="47">
        <f t="shared" si="50"/>
        <v>-2.4415361510405215E-3</v>
      </c>
      <c r="G26" s="47">
        <f t="shared" si="50"/>
        <v>-1.2792434046789425E-3</v>
      </c>
      <c r="H26" s="47">
        <f t="shared" si="50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8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I27</f>
        <v>5492</v>
      </c>
      <c r="K27" s="3">
        <f t="shared" ref="K27:N27" si="51">J27</f>
        <v>5492</v>
      </c>
      <c r="L27" s="3">
        <f t="shared" si="51"/>
        <v>5492</v>
      </c>
      <c r="M27" s="3">
        <f t="shared" si="51"/>
        <v>5492</v>
      </c>
      <c r="N27" s="3">
        <f t="shared" si="51"/>
        <v>5492</v>
      </c>
    </row>
    <row r="28" spans="1:18" x14ac:dyDescent="0.3">
      <c r="A28" s="44" t="s">
        <v>129</v>
      </c>
      <c r="B28" s="47" t="str">
        <f t="shared" ref="B28" si="52">+IFERROR(B27/A27-1,"nm")</f>
        <v>nm</v>
      </c>
      <c r="C28" s="47">
        <f t="shared" ref="C28" si="53">+IFERROR(C27/B27-1,"nm")</f>
        <v>7.6190476190476142E-2</v>
      </c>
      <c r="D28" s="47">
        <f t="shared" ref="D28" si="54">+IFERROR(D27/C27-1,"nm")</f>
        <v>2.9498525073746285E-2</v>
      </c>
      <c r="E28" s="47">
        <f t="shared" ref="E28" si="55">+IFERROR(E27/D27-1,"nm")</f>
        <v>1.0642652476463343E-2</v>
      </c>
      <c r="F28" s="47">
        <f t="shared" ref="F28" si="56">+IFERROR(F27/E27-1,"nm")</f>
        <v>6.5208586472256025E-2</v>
      </c>
      <c r="G28" s="47">
        <f t="shared" ref="G28" si="57">+IFERROR(G27/F27-1,"nm")</f>
        <v>-0.11806083650190113</v>
      </c>
      <c r="H28" s="47">
        <f t="shared" ref="H28" si="58">+IFERROR(H27/G27-1,"nm")</f>
        <v>8.3854278939426541E-2</v>
      </c>
      <c r="I28" s="47">
        <f>+IFERROR(I27/H27-1,"nm")</f>
        <v>9.2283214001591007E-2</v>
      </c>
      <c r="J28" s="47">
        <f t="shared" ref="J28:N28" si="59">+IFERROR(J27/I27-1,"nm")</f>
        <v>0</v>
      </c>
      <c r="K28" s="47">
        <f t="shared" si="59"/>
        <v>0</v>
      </c>
      <c r="L28" s="47">
        <f t="shared" si="59"/>
        <v>0</v>
      </c>
      <c r="M28" s="47">
        <f t="shared" si="59"/>
        <v>0</v>
      </c>
      <c r="N28" s="47">
        <f t="shared" si="59"/>
        <v>0</v>
      </c>
    </row>
    <row r="29" spans="1:18" x14ac:dyDescent="0.3">
      <c r="A29" s="44" t="s">
        <v>137</v>
      </c>
      <c r="B29" s="47">
        <f>+Historicals!B204</f>
        <v>0</v>
      </c>
      <c r="C29" s="47">
        <f>+Historicals!C204</f>
        <v>0</v>
      </c>
      <c r="D29" s="47">
        <f>+Historicals!D204</f>
        <v>0</v>
      </c>
      <c r="E29" s="47">
        <f>+Historicals!E204</f>
        <v>0.06</v>
      </c>
      <c r="F29" s="47">
        <f>+Historicals!F204</f>
        <v>0.12</v>
      </c>
      <c r="G29" s="47">
        <f>+Historicals!G204</f>
        <v>0.03</v>
      </c>
      <c r="H29" s="47">
        <f>+Historicals!H204</f>
        <v>0.13</v>
      </c>
      <c r="I29" s="47">
        <f>+Historicals!I204</f>
        <v>0.09</v>
      </c>
      <c r="J29" s="47">
        <f>+Historicals!J204</f>
        <v>0</v>
      </c>
      <c r="K29" s="47">
        <f>+Historicals!K204</f>
        <v>0</v>
      </c>
      <c r="L29" s="47">
        <f>+Historicals!L204</f>
        <v>0</v>
      </c>
      <c r="M29" s="47">
        <f>+Historicals!M204</f>
        <v>0</v>
      </c>
      <c r="N29" s="47">
        <f>+Historicals!N204</f>
        <v>0</v>
      </c>
    </row>
    <row r="30" spans="1:18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7.6190476190476142E-2</v>
      </c>
      <c r="D30" s="47">
        <f t="shared" ref="D30" si="62">+IFERROR(D28-D29,"nm")</f>
        <v>2.9498525073746285E-2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-0.14806083650190113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58"/>
      <c r="P30" s="58" t="s">
        <v>172</v>
      </c>
    </row>
    <row r="31" spans="1:18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I31</f>
        <v>633</v>
      </c>
      <c r="K31" s="3">
        <f t="shared" ref="K31:N31" si="67">J31</f>
        <v>633</v>
      </c>
      <c r="L31" s="3">
        <f t="shared" si="67"/>
        <v>633</v>
      </c>
      <c r="M31" s="3">
        <f t="shared" si="67"/>
        <v>633</v>
      </c>
      <c r="N31" s="3">
        <f t="shared" si="67"/>
        <v>633</v>
      </c>
    </row>
    <row r="32" spans="1:18" x14ac:dyDescent="0.3">
      <c r="A32" s="44" t="s">
        <v>129</v>
      </c>
      <c r="B32" s="47" t="str">
        <f t="shared" ref="B32" si="68">+IFERROR(B31/A31-1,"nm")</f>
        <v>nm</v>
      </c>
      <c r="C32" s="47">
        <f t="shared" ref="C32" si="69">+IFERROR(C31/B31-1,"nm")</f>
        <v>-0.12742718446601942</v>
      </c>
      <c r="D32" s="47">
        <f t="shared" ref="D32" si="70">+IFERROR(D31/C31-1,"nm")</f>
        <v>-0.10152990264255912</v>
      </c>
      <c r="E32" s="47">
        <f t="shared" ref="E32" si="71">+IFERROR(E31/D31-1,"nm")</f>
        <v>-7.8947368421052655E-2</v>
      </c>
      <c r="F32" s="47">
        <f t="shared" ref="F32" si="72">+IFERROR(F31/E31-1,"nm")</f>
        <v>3.3613445378151141E-3</v>
      </c>
      <c r="G32" s="47">
        <f t="shared" ref="G32" si="73">+IFERROR(G31/F31-1,"nm")</f>
        <v>-0.13567839195979903</v>
      </c>
      <c r="H32" s="47">
        <f t="shared" ref="H32" si="74">+IFERROR(H31/G31-1,"nm")</f>
        <v>-1.744186046511631E-2</v>
      </c>
      <c r="I32" s="47">
        <f>+IFERROR(I31/H31-1,"nm")</f>
        <v>0.24852071005917153</v>
      </c>
      <c r="J32" s="47">
        <f t="shared" ref="J32:N32" si="75">+IFERROR(J31/I31-1,"nm")</f>
        <v>0</v>
      </c>
      <c r="K32" s="47">
        <f t="shared" si="75"/>
        <v>0</v>
      </c>
      <c r="L32" s="47">
        <f t="shared" si="75"/>
        <v>0</v>
      </c>
      <c r="M32" s="47">
        <f t="shared" si="75"/>
        <v>0</v>
      </c>
      <c r="N32" s="47">
        <f t="shared" si="75"/>
        <v>0</v>
      </c>
    </row>
    <row r="33" spans="1:16" x14ac:dyDescent="0.3">
      <c r="A33" s="44" t="s">
        <v>137</v>
      </c>
      <c r="B33" s="47">
        <f>+Historicals!B202</f>
        <v>-0.05</v>
      </c>
      <c r="C33" s="47">
        <f>+Historicals!C202</f>
        <v>-0.13</v>
      </c>
      <c r="D33" s="47">
        <f>+Historicals!D202</f>
        <v>-0.1</v>
      </c>
      <c r="E33" s="47">
        <f>+Historicals!E202</f>
        <v>-0.08</v>
      </c>
      <c r="F33" s="47">
        <f>+Historicals!F202</f>
        <v>0</v>
      </c>
      <c r="G33" s="47">
        <f>+Historicals!G202</f>
        <v>0.14000000000000001</v>
      </c>
      <c r="H33" s="47">
        <f>+Historicals!H202</f>
        <v>-0.02</v>
      </c>
      <c r="I33" s="47">
        <f>+Historicals!I202</f>
        <v>0.25</v>
      </c>
      <c r="J33" s="47">
        <f>+Historicals!J202</f>
        <v>0</v>
      </c>
      <c r="K33" s="47">
        <f>+Historicals!K202</f>
        <v>0</v>
      </c>
      <c r="L33" s="47">
        <f>+Historicals!L202</f>
        <v>0</v>
      </c>
      <c r="M33" s="47">
        <f>+Historicals!M202</f>
        <v>0</v>
      </c>
      <c r="N33" s="47">
        <f>+Historicals!N202</f>
        <v>0</v>
      </c>
    </row>
    <row r="34" spans="1:16" x14ac:dyDescent="0.3">
      <c r="A34" s="44" t="s">
        <v>138</v>
      </c>
      <c r="B34" s="47" t="str">
        <f t="shared" ref="B34" si="76">+IFERROR(B32-B33,"nm")</f>
        <v>nm</v>
      </c>
      <c r="C34" s="47">
        <f t="shared" ref="C34" si="77">+IFERROR(C32-C33,"nm")</f>
        <v>2.572815533980588E-3</v>
      </c>
      <c r="D34" s="47">
        <f t="shared" ref="D34" si="78">+IFERROR(D32-D33,"nm")</f>
        <v>-1.5299026425591167E-3</v>
      </c>
      <c r="E34" s="47">
        <f t="shared" ref="E34" si="79">+IFERROR(E32-E33,"nm")</f>
        <v>1.0526315789473467E-3</v>
      </c>
      <c r="F34" s="47">
        <f t="shared" ref="F34" si="80">+IFERROR(F32-F33,"nm")</f>
        <v>3.3613445378151141E-3</v>
      </c>
      <c r="G34" s="47">
        <f t="shared" ref="G34" si="81">+IFERROR(G32-G33,"nm")</f>
        <v>-0.27567839195979904</v>
      </c>
      <c r="H34" s="47">
        <f t="shared" ref="H34" si="82">+IFERROR(H32-H33,"nm")</f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6" x14ac:dyDescent="0.3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>
        <v>5219</v>
      </c>
      <c r="I35" s="48">
        <v>5238</v>
      </c>
      <c r="J35" s="9">
        <f>I21*I37</f>
        <v>5238</v>
      </c>
      <c r="K35" s="9">
        <f>J21*J37</f>
        <v>5238</v>
      </c>
      <c r="L35" s="9">
        <f t="shared" ref="L35:N35" si="83">K21*K37</f>
        <v>5238</v>
      </c>
      <c r="M35" s="9">
        <f t="shared" si="83"/>
        <v>5238</v>
      </c>
      <c r="N35" s="9">
        <f t="shared" si="83"/>
        <v>5238</v>
      </c>
      <c r="O35" s="58"/>
      <c r="P35" s="58" t="s">
        <v>173</v>
      </c>
    </row>
    <row r="36" spans="1:16" x14ac:dyDescent="0.3">
      <c r="A36" s="46" t="s">
        <v>129</v>
      </c>
      <c r="B36" s="47" t="str">
        <f t="shared" ref="B36" si="84">+IFERROR(B35/A35-1,"nm")</f>
        <v>nm</v>
      </c>
      <c r="C36" s="47">
        <f t="shared" ref="C36" si="85">+IFERROR(C35/B35-1,"nm")</f>
        <v>3.4519383961763239E-2</v>
      </c>
      <c r="D36" s="47">
        <f t="shared" ref="D36" si="86">+IFERROR(D35/C35-1,"nm")</f>
        <v>3.0544147843942548E-2</v>
      </c>
      <c r="E36" s="47">
        <f t="shared" ref="E36" si="87">+IFERROR(E35/D35-1,"nm")</f>
        <v>-6.3511830635118338E-2</v>
      </c>
      <c r="F36" s="47">
        <f t="shared" ref="F36" si="88">+IFERROR(F35/E35-1,"nm")</f>
        <v>8.3510638297872308E-2</v>
      </c>
      <c r="G36" s="47">
        <f t="shared" ref="G36" si="89">+IFERROR(G35/F35-1,"nm")</f>
        <v>-0.25208640157093765</v>
      </c>
      <c r="H36" s="47">
        <f t="shared" ref="H36" si="90">+IFERROR(H35/G35-1,"nm")</f>
        <v>0.71283229405973092</v>
      </c>
      <c r="I36" s="47">
        <f>+IFERROR(I35/H35-1,"nm")</f>
        <v>3.6405441655489312E-3</v>
      </c>
      <c r="J36" s="47">
        <f>+IFERROR(J35/I35-1,"nm")</f>
        <v>0</v>
      </c>
      <c r="K36" s="47">
        <f t="shared" ref="K36:N36" si="91">+IFERROR(K35/J35-1,"nm")</f>
        <v>0</v>
      </c>
      <c r="L36" s="47">
        <f t="shared" si="91"/>
        <v>0</v>
      </c>
      <c r="M36" s="47">
        <f t="shared" si="91"/>
        <v>0</v>
      </c>
      <c r="N36" s="47">
        <f t="shared" si="91"/>
        <v>0</v>
      </c>
    </row>
    <row r="37" spans="1:16" x14ac:dyDescent="0.3">
      <c r="A37" s="46" t="s">
        <v>131</v>
      </c>
      <c r="B37" s="47">
        <f>+IFERROR(B35/B$21,"nm")</f>
        <v>0.27409024745269289</v>
      </c>
      <c r="C37" s="47">
        <f t="shared" ref="C37:I37" si="92">+IFERROR(C35/C$21,"nm")</f>
        <v>0.26388512598211866</v>
      </c>
      <c r="D37" s="47">
        <f t="shared" si="92"/>
        <v>0.26386698212407994</v>
      </c>
      <c r="E37" s="47">
        <f t="shared" si="92"/>
        <v>0.25311342982160889</v>
      </c>
      <c r="F37" s="47">
        <f t="shared" si="92"/>
        <v>0.25619418941013711</v>
      </c>
      <c r="G37" s="47">
        <f t="shared" si="92"/>
        <v>0.2103700635183651</v>
      </c>
      <c r="H37" s="47">
        <f t="shared" si="92"/>
        <v>0.30380115256999823</v>
      </c>
      <c r="I37" s="47">
        <f t="shared" si="92"/>
        <v>0.28540293140086087</v>
      </c>
      <c r="J37" s="49">
        <f>+I37</f>
        <v>0.28540293140086087</v>
      </c>
      <c r="K37" s="49">
        <f t="shared" ref="K37:N37" si="93">+J37</f>
        <v>0.28540293140086087</v>
      </c>
      <c r="L37" s="49">
        <f t="shared" si="93"/>
        <v>0.28540293140086087</v>
      </c>
      <c r="M37" s="49">
        <f t="shared" si="93"/>
        <v>0.28540293140086087</v>
      </c>
      <c r="N37" s="49">
        <f t="shared" si="93"/>
        <v>0.28540293140086087</v>
      </c>
    </row>
    <row r="38" spans="1:16" x14ac:dyDescent="0.3">
      <c r="A38" s="9" t="s">
        <v>132</v>
      </c>
      <c r="B38" s="9">
        <f>+Historicals!B183</f>
        <v>121</v>
      </c>
      <c r="C38" s="9">
        <f>+Historicals!C183</f>
        <v>133</v>
      </c>
      <c r="D38" s="9">
        <f>+Historicals!D183</f>
        <v>140</v>
      </c>
      <c r="E38" s="9">
        <f>+Historicals!E183</f>
        <v>160</v>
      </c>
      <c r="F38" s="9">
        <f>+Historicals!F183</f>
        <v>149</v>
      </c>
      <c r="G38" s="9">
        <f>+Historicals!G183</f>
        <v>148</v>
      </c>
      <c r="H38" s="9">
        <f>+Historicals!H183</f>
        <v>130</v>
      </c>
      <c r="I38" s="9">
        <f>+Historicals!I183</f>
        <v>124</v>
      </c>
      <c r="J38" s="3">
        <f>I38</f>
        <v>124</v>
      </c>
      <c r="K38" s="3">
        <f t="shared" ref="K38:N38" si="94">J38</f>
        <v>124</v>
      </c>
      <c r="L38" s="3">
        <f t="shared" si="94"/>
        <v>124</v>
      </c>
      <c r="M38" s="3">
        <f t="shared" si="94"/>
        <v>124</v>
      </c>
      <c r="N38" s="3">
        <f t="shared" si="94"/>
        <v>124</v>
      </c>
      <c r="O38" s="58"/>
      <c r="P38" s="58" t="s">
        <v>174</v>
      </c>
    </row>
    <row r="39" spans="1:16" x14ac:dyDescent="0.3">
      <c r="A39" s="46" t="s">
        <v>129</v>
      </c>
      <c r="B39" s="47" t="str">
        <f t="shared" ref="B39" si="95">+IFERROR(B38/A38-1,"nm")</f>
        <v>nm</v>
      </c>
      <c r="C39" s="47">
        <f t="shared" ref="C39" si="96">+IFERROR(C38/B38-1,"nm")</f>
        <v>9.9173553719008156E-2</v>
      </c>
      <c r="D39" s="47">
        <f t="shared" ref="D39" si="97">+IFERROR(D38/C38-1,"nm")</f>
        <v>5.2631578947368363E-2</v>
      </c>
      <c r="E39" s="47">
        <f t="shared" ref="E39" si="98">+IFERROR(E38/D38-1,"nm")</f>
        <v>0.14285714285714279</v>
      </c>
      <c r="F39" s="47">
        <f t="shared" ref="F39" si="99">+IFERROR(F38/E38-1,"nm")</f>
        <v>-6.8749999999999978E-2</v>
      </c>
      <c r="G39" s="47">
        <f t="shared" ref="G39" si="100">+IFERROR(G38/F38-1,"nm")</f>
        <v>-6.7114093959731447E-3</v>
      </c>
      <c r="H39" s="47">
        <f t="shared" ref="H39" si="101">+IFERROR(H38/G38-1,"nm")</f>
        <v>-0.1216216216216216</v>
      </c>
      <c r="I39" s="47">
        <f>+IFERROR(I38/H38-1,"nm")</f>
        <v>-4.6153846153846101E-2</v>
      </c>
      <c r="J39" s="47">
        <f t="shared" ref="J39" si="102">+IFERROR(J38/I38-1,"nm")</f>
        <v>0</v>
      </c>
      <c r="K39" s="47">
        <f t="shared" ref="K39" si="103">+IFERROR(K38/J38-1,"nm")</f>
        <v>0</v>
      </c>
      <c r="L39" s="47">
        <f t="shared" ref="L39" si="104">+IFERROR(L38/K38-1,"nm")</f>
        <v>0</v>
      </c>
      <c r="M39" s="47">
        <f t="shared" ref="M39" si="105">+IFERROR(M38/L38-1,"nm")</f>
        <v>0</v>
      </c>
      <c r="N39" s="47">
        <f t="shared" ref="N39" si="106">+IFERROR(N38/M38-1,"nm")</f>
        <v>0</v>
      </c>
    </row>
    <row r="40" spans="1:16" x14ac:dyDescent="0.3">
      <c r="A40" s="46" t="s">
        <v>133</v>
      </c>
      <c r="B40" s="47">
        <f t="shared" ref="B40:H40" si="107">+IFERROR(B38/B$21,"nm")</f>
        <v>8.8064046579330417E-3</v>
      </c>
      <c r="C40" s="47">
        <f t="shared" si="107"/>
        <v>9.0083988079111346E-3</v>
      </c>
      <c r="D40" s="47">
        <f t="shared" si="107"/>
        <v>9.2008412197686646E-3</v>
      </c>
      <c r="E40" s="47">
        <f t="shared" si="107"/>
        <v>1.0770784247728038E-2</v>
      </c>
      <c r="F40" s="47">
        <f t="shared" si="107"/>
        <v>9.3698905798012821E-3</v>
      </c>
      <c r="G40" s="47">
        <f t="shared" si="107"/>
        <v>1.0218171775752554E-2</v>
      </c>
      <c r="H40" s="47">
        <f t="shared" si="107"/>
        <v>7.5673787764130628E-3</v>
      </c>
      <c r="I40" s="47">
        <f>+IFERROR(I38/I$21,"nm")</f>
        <v>6.7563886013185855E-3</v>
      </c>
      <c r="J40" s="47">
        <f t="shared" ref="J40:N40" si="108">+IFERROR(J38/J$21,"nm")</f>
        <v>6.7563886013185855E-3</v>
      </c>
      <c r="K40" s="47">
        <f t="shared" si="108"/>
        <v>6.7563886013185855E-3</v>
      </c>
      <c r="L40" s="47">
        <f t="shared" si="108"/>
        <v>6.7563886013185855E-3</v>
      </c>
      <c r="M40" s="47">
        <f t="shared" si="108"/>
        <v>6.7563886013185855E-3</v>
      </c>
      <c r="N40" s="47">
        <f t="shared" si="108"/>
        <v>6.7563886013185855E-3</v>
      </c>
    </row>
    <row r="41" spans="1:16" x14ac:dyDescent="0.3">
      <c r="A41" s="46" t="s">
        <v>142</v>
      </c>
      <c r="B41" s="47">
        <f t="shared" ref="B41:H41" si="109">+IFERROR(B38/B48,"nm")</f>
        <v>8.7509944311853615E-3</v>
      </c>
      <c r="C41" s="47">
        <f t="shared" si="109"/>
        <v>8.9423788072345856E-3</v>
      </c>
      <c r="D41" s="47">
        <f t="shared" si="109"/>
        <v>9.1509248970520953E-3</v>
      </c>
      <c r="E41" s="47">
        <f t="shared" si="109"/>
        <v>1.0744745148076018E-2</v>
      </c>
      <c r="F41" s="47">
        <f t="shared" si="109"/>
        <v>9.388783868935097E-3</v>
      </c>
      <c r="G41" s="47">
        <f t="shared" si="109"/>
        <v>1.0245050533019521E-2</v>
      </c>
      <c r="H41" s="47">
        <f t="shared" si="109"/>
        <v>7.5815011372251705E-3</v>
      </c>
      <c r="I41" s="47">
        <f>+IFERROR(I38/I48,"nm")</f>
        <v>6.748299319727891E-3</v>
      </c>
      <c r="J41" s="49">
        <f>+I41</f>
        <v>6.748299319727891E-3</v>
      </c>
      <c r="K41" s="49">
        <f t="shared" ref="K41:N41" si="110">+J41</f>
        <v>6.748299319727891E-3</v>
      </c>
      <c r="L41" s="49">
        <f t="shared" si="110"/>
        <v>6.748299319727891E-3</v>
      </c>
      <c r="M41" s="49">
        <f t="shared" si="110"/>
        <v>6.748299319727891E-3</v>
      </c>
      <c r="N41" s="49">
        <f t="shared" si="110"/>
        <v>6.748299319727891E-3</v>
      </c>
    </row>
    <row r="42" spans="1:16" x14ac:dyDescent="0.3">
      <c r="A42" s="9" t="s">
        <v>134</v>
      </c>
      <c r="B42" s="9">
        <f>B35-B38</f>
        <v>3645</v>
      </c>
      <c r="C42" s="9">
        <f t="shared" ref="C42:I42" si="111">C35-C38</f>
        <v>3763</v>
      </c>
      <c r="D42" s="9">
        <f t="shared" si="111"/>
        <v>3875</v>
      </c>
      <c r="E42" s="9">
        <f t="shared" si="111"/>
        <v>3600</v>
      </c>
      <c r="F42" s="9">
        <f t="shared" si="111"/>
        <v>3925</v>
      </c>
      <c r="G42" s="9">
        <f t="shared" si="111"/>
        <v>2899</v>
      </c>
      <c r="H42" s="9">
        <f t="shared" si="111"/>
        <v>5089</v>
      </c>
      <c r="I42" s="9">
        <f t="shared" si="111"/>
        <v>5114</v>
      </c>
      <c r="J42" s="9">
        <f>J35-J38</f>
        <v>5114</v>
      </c>
      <c r="K42" s="9">
        <f t="shared" ref="K42:N42" si="112">K35-K38</f>
        <v>5114</v>
      </c>
      <c r="L42" s="9">
        <f t="shared" si="112"/>
        <v>5114</v>
      </c>
      <c r="M42" s="9">
        <f t="shared" si="112"/>
        <v>5114</v>
      </c>
      <c r="N42" s="9">
        <f t="shared" si="112"/>
        <v>5114</v>
      </c>
      <c r="O42" s="58"/>
      <c r="P42" s="58" t="s">
        <v>146</v>
      </c>
    </row>
    <row r="43" spans="1:16" x14ac:dyDescent="0.3">
      <c r="A43" s="46" t="s">
        <v>129</v>
      </c>
      <c r="B43" s="47" t="str">
        <f t="shared" ref="B43" si="113">+IFERROR(B42/A42-1,"nm")</f>
        <v>nm</v>
      </c>
      <c r="C43" s="47">
        <f t="shared" ref="C43" si="114">+IFERROR(C42/B42-1,"nm")</f>
        <v>3.2373113854595292E-2</v>
      </c>
      <c r="D43" s="47">
        <f t="shared" ref="D43" si="115">+IFERROR(D42/C42-1,"nm")</f>
        <v>2.9763486579856391E-2</v>
      </c>
      <c r="E43" s="47">
        <f t="shared" ref="E43" si="116">+IFERROR(E42/D42-1,"nm")</f>
        <v>-7.096774193548383E-2</v>
      </c>
      <c r="F43" s="47">
        <f t="shared" ref="F43" si="117">+IFERROR(F42/E42-1,"nm")</f>
        <v>9.0277777777777679E-2</v>
      </c>
      <c r="G43" s="47">
        <f t="shared" ref="G43" si="118">+IFERROR(G42/F42-1,"nm")</f>
        <v>-0.26140127388535028</v>
      </c>
      <c r="H43" s="47">
        <f t="shared" ref="H43" si="119">+IFERROR(H42/G42-1,"nm")</f>
        <v>0.75543290789927564</v>
      </c>
      <c r="I43" s="47">
        <f>+IFERROR(I42/H42-1,"nm")</f>
        <v>4.9125564943997002E-3</v>
      </c>
      <c r="J43" s="47">
        <f t="shared" ref="J43:N43" si="120">+IFERROR(J42/I42-1,"nm")</f>
        <v>0</v>
      </c>
      <c r="K43" s="47">
        <f t="shared" si="120"/>
        <v>0</v>
      </c>
      <c r="L43" s="47">
        <f t="shared" si="120"/>
        <v>0</v>
      </c>
      <c r="M43" s="47">
        <f t="shared" si="120"/>
        <v>0</v>
      </c>
      <c r="N43" s="47">
        <f t="shared" si="120"/>
        <v>0</v>
      </c>
    </row>
    <row r="44" spans="1:16" x14ac:dyDescent="0.3">
      <c r="A44" s="46" t="s">
        <v>131</v>
      </c>
      <c r="B44" s="47">
        <f t="shared" ref="B44:H44" si="121">+IFERROR(B42/B$21,"nm")</f>
        <v>0.26528384279475981</v>
      </c>
      <c r="C44" s="47">
        <f t="shared" si="121"/>
        <v>0.25487672717420751</v>
      </c>
      <c r="D44" s="47">
        <f t="shared" si="121"/>
        <v>0.25466614090431128</v>
      </c>
      <c r="E44" s="47">
        <f t="shared" si="121"/>
        <v>0.24234264557388085</v>
      </c>
      <c r="F44" s="47">
        <f t="shared" si="121"/>
        <v>0.2468242988303358</v>
      </c>
      <c r="G44" s="47">
        <f t="shared" si="121"/>
        <v>0.20015189174261253</v>
      </c>
      <c r="H44" s="47">
        <f t="shared" si="121"/>
        <v>0.29623377379358518</v>
      </c>
      <c r="I44" s="47">
        <f>+IFERROR(I42/I$21,"nm")</f>
        <v>0.27864654279954232</v>
      </c>
      <c r="J44" s="47">
        <f t="shared" ref="J44:N44" si="122">+IFERROR(J42/J$21,"nm")</f>
        <v>0.27864654279954232</v>
      </c>
      <c r="K44" s="47">
        <f t="shared" si="122"/>
        <v>0.27864654279954232</v>
      </c>
      <c r="L44" s="47">
        <f t="shared" si="122"/>
        <v>0.27864654279954232</v>
      </c>
      <c r="M44" s="47">
        <f t="shared" si="122"/>
        <v>0.27864654279954232</v>
      </c>
      <c r="N44" s="47">
        <f t="shared" si="122"/>
        <v>0.27864654279954232</v>
      </c>
    </row>
    <row r="45" spans="1:16" x14ac:dyDescent="0.3">
      <c r="A45" s="9" t="s">
        <v>135</v>
      </c>
      <c r="B45" s="9">
        <f>+Historicals!B168</f>
        <v>208</v>
      </c>
      <c r="C45" s="9">
        <f>+Historicals!C168</f>
        <v>242</v>
      </c>
      <c r="D45" s="9">
        <f>+Historicals!D168</f>
        <v>223</v>
      </c>
      <c r="E45" s="9">
        <f>+Historicals!E168</f>
        <v>196</v>
      </c>
      <c r="F45" s="9">
        <f>+Historicals!F168</f>
        <v>117</v>
      </c>
      <c r="G45" s="9">
        <f>+Historicals!G168</f>
        <v>110</v>
      </c>
      <c r="H45" s="9">
        <f>+Historicals!H168</f>
        <v>98</v>
      </c>
      <c r="I45" s="9">
        <f>+Historicals!I168</f>
        <v>146</v>
      </c>
      <c r="J45" s="60">
        <f>I47*I21</f>
        <v>146</v>
      </c>
      <c r="K45" s="9">
        <f t="shared" ref="K45:N45" si="123">J47*J21</f>
        <v>146</v>
      </c>
      <c r="L45" s="9">
        <f t="shared" si="123"/>
        <v>146</v>
      </c>
      <c r="M45" s="9">
        <f t="shared" si="123"/>
        <v>146</v>
      </c>
      <c r="N45" s="9">
        <f t="shared" si="123"/>
        <v>146</v>
      </c>
      <c r="O45" s="59" t="s">
        <v>177</v>
      </c>
      <c r="P45" s="58" t="s">
        <v>175</v>
      </c>
    </row>
    <row r="46" spans="1:16" x14ac:dyDescent="0.3">
      <c r="A46" s="46" t="s">
        <v>129</v>
      </c>
      <c r="B46" s="47" t="str">
        <f t="shared" ref="B46" si="124">+IFERROR(B45/A45-1,"nm")</f>
        <v>nm</v>
      </c>
      <c r="C46" s="47">
        <f t="shared" ref="C46" si="125">+IFERROR(C45/B45-1,"nm")</f>
        <v>0.16346153846153855</v>
      </c>
      <c r="D46" s="47">
        <f t="shared" ref="D46" si="126">+IFERROR(D45/C45-1,"nm")</f>
        <v>-7.8512396694214837E-2</v>
      </c>
      <c r="E46" s="47">
        <f t="shared" ref="E46" si="127">+IFERROR(E45/D45-1,"nm")</f>
        <v>-0.12107623318385652</v>
      </c>
      <c r="F46" s="47">
        <f t="shared" ref="F46" si="128">+IFERROR(F45/E45-1,"nm")</f>
        <v>-0.40306122448979587</v>
      </c>
      <c r="G46" s="47">
        <f t="shared" ref="G46" si="129">+IFERROR(G45/F45-1,"nm")</f>
        <v>-5.9829059829059839E-2</v>
      </c>
      <c r="H46" s="47">
        <f t="shared" ref="H46" si="130">+IFERROR(H45/G45-1,"nm")</f>
        <v>-0.10909090909090913</v>
      </c>
      <c r="I46" s="47">
        <f>+IFERROR(I45/H45-1,"nm")</f>
        <v>0.48979591836734704</v>
      </c>
      <c r="J46" s="47">
        <f>+IFERROR(J45/I45-1,"nm")</f>
        <v>0</v>
      </c>
      <c r="K46" s="47">
        <f t="shared" ref="K46" si="131">+IFERROR(K45/J45-1,"nm")</f>
        <v>0</v>
      </c>
      <c r="L46" s="47">
        <f t="shared" ref="L46" si="132">+IFERROR(L45/K45-1,"nm")</f>
        <v>0</v>
      </c>
      <c r="M46" s="47">
        <f t="shared" ref="M46" si="133">+IFERROR(M45/L45-1,"nm")</f>
        <v>0</v>
      </c>
      <c r="N46" s="47">
        <f t="shared" ref="N46" si="134">+IFERROR(N45/M45-1,"nm")</f>
        <v>0</v>
      </c>
    </row>
    <row r="47" spans="1:16" x14ac:dyDescent="0.3">
      <c r="A47" s="46" t="s">
        <v>133</v>
      </c>
      <c r="B47" s="47">
        <f t="shared" ref="B47:H47" si="135">+IFERROR(B45/B$21,"nm")</f>
        <v>1.5138282387190683E-2</v>
      </c>
      <c r="C47" s="47">
        <f t="shared" si="135"/>
        <v>1.6391221891086428E-2</v>
      </c>
      <c r="D47" s="47">
        <f t="shared" si="135"/>
        <v>1.4655625657202945E-2</v>
      </c>
      <c r="E47" s="47">
        <f t="shared" si="135"/>
        <v>1.3194210703466847E-2</v>
      </c>
      <c r="F47" s="47">
        <f t="shared" si="135"/>
        <v>7.3575650861526856E-3</v>
      </c>
      <c r="G47" s="47">
        <f t="shared" si="135"/>
        <v>7.5945871306268989E-3</v>
      </c>
      <c r="H47" s="47">
        <f t="shared" si="13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36">+J47</f>
        <v>7.9551027080041418E-3</v>
      </c>
      <c r="L47" s="49">
        <f t="shared" si="136"/>
        <v>7.9551027080041418E-3</v>
      </c>
      <c r="M47" s="49">
        <f t="shared" si="136"/>
        <v>7.9551027080041418E-3</v>
      </c>
      <c r="N47" s="49">
        <f t="shared" si="136"/>
        <v>7.9551027080041418E-3</v>
      </c>
    </row>
    <row r="48" spans="1:16" x14ac:dyDescent="0.3">
      <c r="A48" s="9" t="s">
        <v>143</v>
      </c>
      <c r="B48" s="9">
        <f>(B21+B45)-B38</f>
        <v>13827</v>
      </c>
      <c r="C48" s="9">
        <f t="shared" ref="C48:I48" si="137">(C21+C45)-C38</f>
        <v>14873</v>
      </c>
      <c r="D48" s="9">
        <f t="shared" si="137"/>
        <v>15299</v>
      </c>
      <c r="E48" s="9">
        <f t="shared" si="137"/>
        <v>14891</v>
      </c>
      <c r="F48" s="9">
        <f t="shared" si="137"/>
        <v>15870</v>
      </c>
      <c r="G48" s="9">
        <f t="shared" si="137"/>
        <v>14446</v>
      </c>
      <c r="H48" s="9">
        <f>(H21+H45)-H38</f>
        <v>17147</v>
      </c>
      <c r="I48" s="9">
        <f t="shared" si="137"/>
        <v>18375</v>
      </c>
      <c r="J48" s="3">
        <f>I48</f>
        <v>18375</v>
      </c>
      <c r="K48" s="3">
        <f t="shared" ref="K48:N48" si="138">J48</f>
        <v>18375</v>
      </c>
      <c r="L48" s="3">
        <f t="shared" si="138"/>
        <v>18375</v>
      </c>
      <c r="M48" s="3">
        <f t="shared" si="138"/>
        <v>18375</v>
      </c>
      <c r="N48" s="3">
        <f t="shared" si="138"/>
        <v>18375</v>
      </c>
      <c r="O48" s="58"/>
      <c r="P48" s="58" t="s">
        <v>176</v>
      </c>
    </row>
    <row r="49" spans="1:16" x14ac:dyDescent="0.3">
      <c r="A49" s="46" t="s">
        <v>129</v>
      </c>
      <c r="B49" s="47" t="str">
        <f t="shared" ref="B49" si="139">+IFERROR(B48/A48-1,"nm")</f>
        <v>nm</v>
      </c>
      <c r="C49" s="47">
        <f t="shared" ref="C49" si="140">+IFERROR(C48/B48-1,"nm")</f>
        <v>7.5649092355536185E-2</v>
      </c>
      <c r="D49" s="47">
        <f t="shared" ref="D49" si="141">+IFERROR(D48/C48-1,"nm")</f>
        <v>2.8642506555503155E-2</v>
      </c>
      <c r="E49" s="47">
        <f t="shared" ref="E49" si="142">+IFERROR(E48/D48-1,"nm")</f>
        <v>-2.6668409699980411E-2</v>
      </c>
      <c r="F49" s="47">
        <f t="shared" ref="F49" si="143">+IFERROR(F48/E48-1,"nm")</f>
        <v>6.5744409374790092E-2</v>
      </c>
      <c r="G49" s="47">
        <f t="shared" ref="G49" si="144">+IFERROR(G48/F48-1,"nm")</f>
        <v>-8.9729048519218702E-2</v>
      </c>
      <c r="H49" s="47">
        <f t="shared" ref="H49" si="145">+IFERROR(H48/G48-1,"nm")</f>
        <v>0.18697217222760631</v>
      </c>
      <c r="I49" s="47">
        <f>+IFERROR(I48/H48-1,"nm")</f>
        <v>7.1616026127019339E-2</v>
      </c>
      <c r="J49" s="47">
        <f>+IFERROR(J48/I48-1,"nm")</f>
        <v>0</v>
      </c>
      <c r="K49" s="47">
        <f t="shared" ref="K49:N49" si="146">+IFERROR(K48/J48-1,"nm")</f>
        <v>0</v>
      </c>
      <c r="L49" s="47">
        <f t="shared" si="146"/>
        <v>0</v>
      </c>
      <c r="M49" s="47">
        <f t="shared" si="146"/>
        <v>0</v>
      </c>
      <c r="N49" s="47">
        <f t="shared" si="146"/>
        <v>0</v>
      </c>
    </row>
    <row r="50" spans="1:16" x14ac:dyDescent="0.3">
      <c r="A50" s="46" t="s">
        <v>133</v>
      </c>
      <c r="B50" s="47">
        <f t="shared" ref="B50:H50" si="147">+IFERROR(B48/B$21,"nm")</f>
        <v>1.0063318777292576</v>
      </c>
      <c r="C50" s="47">
        <f t="shared" si="147"/>
        <v>1.0073828230831754</v>
      </c>
      <c r="D50" s="47">
        <f t="shared" si="147"/>
        <v>1.0054547844374342</v>
      </c>
      <c r="E50" s="47">
        <f t="shared" si="147"/>
        <v>1.0024234264557388</v>
      </c>
      <c r="F50" s="47">
        <f t="shared" si="147"/>
        <v>0.9979876745063514</v>
      </c>
      <c r="G50" s="47">
        <f t="shared" si="147"/>
        <v>0.99737641535487431</v>
      </c>
      <c r="H50" s="47">
        <f t="shared" si="147"/>
        <v>0.99813726060888297</v>
      </c>
      <c r="I50" s="47">
        <f>+IFERROR(I48/I$21,"nm")</f>
        <v>1.0011987141066856</v>
      </c>
      <c r="J50" s="49">
        <f>+I50</f>
        <v>1.0011987141066856</v>
      </c>
      <c r="K50" s="49">
        <f t="shared" ref="K50:N50" si="148">+J50</f>
        <v>1.0011987141066856</v>
      </c>
      <c r="L50" s="49">
        <f t="shared" si="148"/>
        <v>1.0011987141066856</v>
      </c>
      <c r="M50" s="49">
        <f t="shared" si="148"/>
        <v>1.0011987141066856</v>
      </c>
      <c r="N50" s="49">
        <f t="shared" si="148"/>
        <v>1.0011987141066856</v>
      </c>
    </row>
    <row r="51" spans="1:16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58"/>
      <c r="P51" s="58" t="s">
        <v>171</v>
      </c>
    </row>
    <row r="52" spans="1:16" x14ac:dyDescent="0.3">
      <c r="A52" s="9" t="s">
        <v>136</v>
      </c>
      <c r="B52" s="9">
        <f>B54+B58+B62</f>
        <v>0</v>
      </c>
      <c r="C52" s="9">
        <f t="shared" ref="C52:N52" si="149">C54+C58+C62</f>
        <v>0</v>
      </c>
      <c r="D52" s="9">
        <f t="shared" si="149"/>
        <v>7970</v>
      </c>
      <c r="E52" s="9">
        <f t="shared" si="149"/>
        <v>9242</v>
      </c>
      <c r="F52" s="9">
        <f t="shared" si="149"/>
        <v>9812</v>
      </c>
      <c r="G52" s="9">
        <f t="shared" si="149"/>
        <v>9347</v>
      </c>
      <c r="H52" s="9">
        <f t="shared" si="149"/>
        <v>11456</v>
      </c>
      <c r="I52" s="9">
        <f t="shared" si="149"/>
        <v>12479</v>
      </c>
      <c r="J52" s="9">
        <f t="shared" si="149"/>
        <v>12479</v>
      </c>
      <c r="K52" s="9">
        <f t="shared" si="149"/>
        <v>12479</v>
      </c>
      <c r="L52" s="9">
        <f t="shared" si="149"/>
        <v>12479</v>
      </c>
      <c r="M52" s="9">
        <f t="shared" si="149"/>
        <v>12479</v>
      </c>
      <c r="N52" s="9">
        <f t="shared" si="149"/>
        <v>12479</v>
      </c>
    </row>
    <row r="53" spans="1:16" x14ac:dyDescent="0.3">
      <c r="A53" s="44" t="s">
        <v>129</v>
      </c>
      <c r="B53" s="47" t="s">
        <v>168</v>
      </c>
      <c r="C53" s="47" t="s">
        <v>168</v>
      </c>
      <c r="D53" s="47" t="s">
        <v>168</v>
      </c>
      <c r="E53" s="47">
        <v>0.15959849435382689</v>
      </c>
      <c r="F53" s="47">
        <v>6.1674962129409261E-2</v>
      </c>
      <c r="G53" s="47">
        <v>-4.7390949857317621E-2</v>
      </c>
      <c r="H53" s="47">
        <v>0.22563389322777372</v>
      </c>
      <c r="I53" s="47">
        <v>8.9298184357541999E-2</v>
      </c>
      <c r="J53" s="47">
        <v>8.9298184357541999E-2</v>
      </c>
      <c r="K53" s="47">
        <v>8.9298184357541999E-2</v>
      </c>
      <c r="L53" s="47">
        <v>8.9298184357541999E-2</v>
      </c>
      <c r="M53" s="47">
        <v>8.9298184357541999E-2</v>
      </c>
      <c r="N53" s="47">
        <v>8.9298184357541999E-2</v>
      </c>
    </row>
    <row r="54" spans="1:16" x14ac:dyDescent="0.3">
      <c r="A54" s="53" t="s">
        <v>113</v>
      </c>
      <c r="B54" s="1">
        <v>0</v>
      </c>
      <c r="C54" s="1">
        <v>0</v>
      </c>
      <c r="D54" s="1">
        <v>5192</v>
      </c>
      <c r="E54" s="1">
        <v>5875</v>
      </c>
      <c r="F54" s="1">
        <v>6293</v>
      </c>
      <c r="G54" s="1">
        <v>5892</v>
      </c>
      <c r="H54" s="1">
        <v>6970</v>
      </c>
      <c r="I54" s="1">
        <v>7388</v>
      </c>
      <c r="J54" s="3">
        <f>I54</f>
        <v>7388</v>
      </c>
      <c r="K54" s="3">
        <f t="shared" ref="K54:N54" si="150">J54</f>
        <v>7388</v>
      </c>
      <c r="L54" s="3">
        <f t="shared" si="150"/>
        <v>7388</v>
      </c>
      <c r="M54" s="3">
        <f t="shared" si="150"/>
        <v>7388</v>
      </c>
      <c r="N54" s="3">
        <f t="shared" si="150"/>
        <v>7388</v>
      </c>
    </row>
    <row r="55" spans="1:16" x14ac:dyDescent="0.3">
      <c r="A55" s="44" t="s">
        <v>129</v>
      </c>
      <c r="B55" s="47" t="s">
        <v>168</v>
      </c>
      <c r="C55" s="47" t="s">
        <v>168</v>
      </c>
      <c r="D55" s="47" t="s">
        <v>168</v>
      </c>
      <c r="E55" s="47">
        <v>0.1315485362095532</v>
      </c>
      <c r="F55" s="47">
        <v>7.1148936170212673E-2</v>
      </c>
      <c r="G55" s="47">
        <v>-6.3721595423486432E-2</v>
      </c>
      <c r="H55" s="47">
        <v>0.18295994568907004</v>
      </c>
      <c r="I55" s="47">
        <v>5.9971305595408975E-2</v>
      </c>
      <c r="J55" s="47">
        <v>5.9971305595408975E-2</v>
      </c>
      <c r="K55" s="47">
        <v>5.9971305595408975E-2</v>
      </c>
      <c r="L55" s="47">
        <v>5.9971305595408975E-2</v>
      </c>
      <c r="M55" s="47">
        <v>5.9971305595408975E-2</v>
      </c>
      <c r="N55" s="47">
        <v>5.9971305595408975E-2</v>
      </c>
    </row>
    <row r="56" spans="1:16" x14ac:dyDescent="0.3">
      <c r="A56" s="44" t="s">
        <v>137</v>
      </c>
      <c r="B56" s="30"/>
      <c r="C56" s="30"/>
      <c r="D56" s="30"/>
      <c r="E56" s="30">
        <v>0.06</v>
      </c>
      <c r="F56" s="30">
        <v>0.12</v>
      </c>
      <c r="G56" s="30">
        <v>0.03</v>
      </c>
      <c r="H56" s="30">
        <v>0.13</v>
      </c>
      <c r="I56" s="30">
        <v>0.09</v>
      </c>
      <c r="J56" s="30">
        <v>0.09</v>
      </c>
      <c r="K56" s="30">
        <v>0.09</v>
      </c>
      <c r="L56" s="30">
        <v>0.09</v>
      </c>
      <c r="M56" s="30">
        <v>0.09</v>
      </c>
      <c r="N56" s="30">
        <v>0.09</v>
      </c>
    </row>
    <row r="57" spans="1:16" x14ac:dyDescent="0.3">
      <c r="A57" s="44" t="s">
        <v>138</v>
      </c>
      <c r="B57" s="47" t="s">
        <v>168</v>
      </c>
      <c r="C57" s="47" t="s">
        <v>168</v>
      </c>
      <c r="D57" s="47" t="s">
        <v>168</v>
      </c>
      <c r="E57" s="47">
        <v>7.1548536209553204E-2</v>
      </c>
      <c r="F57" s="47">
        <v>-4.8851063829787322E-2</v>
      </c>
      <c r="G57" s="47">
        <v>-9.3721595423486431E-2</v>
      </c>
      <c r="H57" s="47">
        <v>5.2959945689070032E-2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7">
        <v>-3.0028694404591022E-2</v>
      </c>
    </row>
    <row r="58" spans="1:16" x14ac:dyDescent="0.3">
      <c r="A58" s="53" t="s">
        <v>114</v>
      </c>
      <c r="B58" s="1">
        <v>0</v>
      </c>
      <c r="C58" s="1">
        <v>0</v>
      </c>
      <c r="D58" s="1">
        <v>2395</v>
      </c>
      <c r="E58" s="1">
        <v>2940</v>
      </c>
      <c r="F58" s="1">
        <v>3087</v>
      </c>
      <c r="G58" s="1">
        <v>3053</v>
      </c>
      <c r="H58" s="1">
        <v>3996</v>
      </c>
      <c r="I58" s="1">
        <v>4527</v>
      </c>
      <c r="J58" s="3">
        <f>I58</f>
        <v>4527</v>
      </c>
      <c r="K58" s="3">
        <f t="shared" ref="K58:N58" si="151">J58</f>
        <v>4527</v>
      </c>
      <c r="L58" s="3">
        <f t="shared" si="151"/>
        <v>4527</v>
      </c>
      <c r="M58" s="3">
        <f t="shared" si="151"/>
        <v>4527</v>
      </c>
      <c r="N58" s="3">
        <f t="shared" si="151"/>
        <v>4527</v>
      </c>
    </row>
    <row r="59" spans="1:16" x14ac:dyDescent="0.3">
      <c r="A59" s="44" t="s">
        <v>129</v>
      </c>
      <c r="B59" s="47" t="s">
        <v>168</v>
      </c>
      <c r="C59" s="47" t="s">
        <v>168</v>
      </c>
      <c r="D59" s="47" t="s">
        <v>168</v>
      </c>
      <c r="E59" s="47">
        <v>0.22755741127348639</v>
      </c>
      <c r="F59" s="47">
        <v>5.0000000000000044E-2</v>
      </c>
      <c r="G59" s="47">
        <v>-1.1013929381276322E-2</v>
      </c>
      <c r="H59" s="47">
        <v>0.30887651490337364</v>
      </c>
      <c r="I59" s="47">
        <v>0.13288288288288297</v>
      </c>
      <c r="J59" s="47">
        <v>0.13288288288288297</v>
      </c>
      <c r="K59" s="47">
        <v>0.13288288288288297</v>
      </c>
      <c r="L59" s="47">
        <v>0.13288288288288297</v>
      </c>
      <c r="M59" s="47">
        <v>0.13288288288288297</v>
      </c>
      <c r="N59" s="47">
        <v>0.13288288288288297</v>
      </c>
    </row>
    <row r="60" spans="1:16" x14ac:dyDescent="0.3">
      <c r="A60" s="44" t="s">
        <v>137</v>
      </c>
      <c r="B60" s="30"/>
      <c r="C60" s="30"/>
      <c r="D60" s="30"/>
      <c r="E60" s="30">
        <v>0.16</v>
      </c>
      <c r="F60" s="30">
        <v>0.09</v>
      </c>
      <c r="G60" s="30">
        <v>0.02</v>
      </c>
      <c r="H60" s="30">
        <v>0.25</v>
      </c>
      <c r="I60" s="30">
        <v>0.16</v>
      </c>
      <c r="J60" s="30">
        <v>0.16</v>
      </c>
      <c r="K60" s="30">
        <v>0.16</v>
      </c>
      <c r="L60" s="30">
        <v>0.16</v>
      </c>
      <c r="M60" s="30">
        <v>0.16</v>
      </c>
      <c r="N60" s="30">
        <v>0.16</v>
      </c>
    </row>
    <row r="61" spans="1:16" x14ac:dyDescent="0.3">
      <c r="A61" s="44" t="s">
        <v>138</v>
      </c>
      <c r="B61" s="47" t="s">
        <v>168</v>
      </c>
      <c r="C61" s="47" t="s">
        <v>168</v>
      </c>
      <c r="D61" s="47" t="s">
        <v>168</v>
      </c>
      <c r="E61" s="47">
        <v>6.7557411273486384E-2</v>
      </c>
      <c r="F61" s="47">
        <v>-3.9999999999999952E-2</v>
      </c>
      <c r="G61" s="47">
        <v>-3.1013929381276322E-2</v>
      </c>
      <c r="H61" s="47">
        <v>5.8876514903373645E-2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7">
        <v>-2.7117117117117034E-2</v>
      </c>
    </row>
    <row r="62" spans="1:16" x14ac:dyDescent="0.3">
      <c r="A62" s="53" t="s">
        <v>115</v>
      </c>
      <c r="B62" s="1">
        <v>0</v>
      </c>
      <c r="C62" s="1">
        <v>0</v>
      </c>
      <c r="D62" s="1">
        <v>383</v>
      </c>
      <c r="E62" s="1">
        <v>427</v>
      </c>
      <c r="F62" s="1">
        <v>432</v>
      </c>
      <c r="G62" s="1">
        <v>402</v>
      </c>
      <c r="H62" s="1">
        <v>490</v>
      </c>
      <c r="I62" s="1">
        <v>564</v>
      </c>
      <c r="J62" s="3">
        <f>I62</f>
        <v>564</v>
      </c>
      <c r="K62" s="3">
        <f t="shared" ref="K62:N62" si="152">J62</f>
        <v>564</v>
      </c>
      <c r="L62" s="3">
        <f t="shared" si="152"/>
        <v>564</v>
      </c>
      <c r="M62" s="3">
        <f t="shared" si="152"/>
        <v>564</v>
      </c>
      <c r="N62" s="3">
        <f t="shared" si="152"/>
        <v>564</v>
      </c>
    </row>
    <row r="63" spans="1:16" x14ac:dyDescent="0.3">
      <c r="A63" s="44" t="s">
        <v>129</v>
      </c>
      <c r="B63" s="30"/>
      <c r="C63" s="30"/>
      <c r="D63" s="30"/>
      <c r="E63" s="47">
        <v>0.11488250652741505</v>
      </c>
      <c r="F63" s="47">
        <v>1.1709601873536313E-2</v>
      </c>
      <c r="G63" s="47">
        <v>-6.944444444444442E-2</v>
      </c>
      <c r="H63" s="47">
        <v>0.21890547263681581</v>
      </c>
      <c r="I63" s="47">
        <v>0.15102040816326534</v>
      </c>
      <c r="J63" s="47">
        <v>0.15102040816326534</v>
      </c>
      <c r="K63" s="47">
        <v>0.15102040816326534</v>
      </c>
      <c r="L63" s="47">
        <v>0.15102040816326534</v>
      </c>
      <c r="M63" s="47">
        <v>0.15102040816326534</v>
      </c>
      <c r="N63" s="47">
        <v>0.15102040816326534</v>
      </c>
    </row>
    <row r="64" spans="1:16" x14ac:dyDescent="0.3">
      <c r="A64" s="44" t="s">
        <v>137</v>
      </c>
      <c r="E64" s="30">
        <v>0.06</v>
      </c>
      <c r="F64" s="30">
        <v>0.05</v>
      </c>
      <c r="G64" s="30">
        <v>0.03</v>
      </c>
      <c r="H64" s="30">
        <v>0.19</v>
      </c>
      <c r="I64" s="30">
        <v>0.17</v>
      </c>
      <c r="J64" s="30">
        <v>0.17</v>
      </c>
      <c r="K64" s="30">
        <v>0.17</v>
      </c>
      <c r="L64" s="30">
        <v>0.17</v>
      </c>
      <c r="M64" s="30">
        <v>0.17</v>
      </c>
      <c r="N64" s="30">
        <v>0.17</v>
      </c>
    </row>
    <row r="65" spans="1:14" x14ac:dyDescent="0.3">
      <c r="A65" s="44" t="s">
        <v>138</v>
      </c>
      <c r="B65" s="47">
        <v>0</v>
      </c>
      <c r="C65" s="47">
        <v>0</v>
      </c>
      <c r="D65" s="47">
        <v>0</v>
      </c>
      <c r="E65" s="47">
        <v>5.4882506527415054E-2</v>
      </c>
      <c r="F65" s="47">
        <v>-3.829039812646369E-2</v>
      </c>
      <c r="G65" s="47">
        <v>-9.9444444444444419E-2</v>
      </c>
      <c r="H65" s="47">
        <v>2.890547263681581E-2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7">
        <v>-1.8979591836734672E-2</v>
      </c>
    </row>
    <row r="66" spans="1:14" x14ac:dyDescent="0.3">
      <c r="A66" s="9" t="s">
        <v>130</v>
      </c>
      <c r="B66" s="1"/>
      <c r="C66" s="48">
        <v>85</v>
      </c>
      <c r="D66" s="48">
        <v>1613</v>
      </c>
      <c r="E66" s="48">
        <v>1703</v>
      </c>
      <c r="F66" s="48">
        <v>2106</v>
      </c>
      <c r="G66" s="48">
        <v>1673</v>
      </c>
      <c r="H66" s="48">
        <v>2571</v>
      </c>
      <c r="I66" s="48">
        <v>3427</v>
      </c>
      <c r="J66" s="3">
        <f>I66</f>
        <v>3427</v>
      </c>
      <c r="K66" s="3">
        <f t="shared" ref="K66:N66" si="153">J66</f>
        <v>3427</v>
      </c>
      <c r="L66" s="3">
        <f t="shared" si="153"/>
        <v>3427</v>
      </c>
      <c r="M66" s="3">
        <f t="shared" si="153"/>
        <v>3427</v>
      </c>
      <c r="N66" s="3">
        <f t="shared" si="153"/>
        <v>3427</v>
      </c>
    </row>
    <row r="67" spans="1:14" x14ac:dyDescent="0.3">
      <c r="A67" s="46" t="s">
        <v>129</v>
      </c>
      <c r="B67" s="47" t="s">
        <v>168</v>
      </c>
      <c r="C67" s="47" t="s">
        <v>168</v>
      </c>
      <c r="D67" s="47">
        <v>17.976470588235294</v>
      </c>
      <c r="E67" s="47">
        <v>5.5796652200867936E-2</v>
      </c>
      <c r="F67" s="47">
        <v>0.23664122137404586</v>
      </c>
      <c r="G67" s="47">
        <v>-0.20560303893637222</v>
      </c>
      <c r="H67" s="47">
        <v>0.53676031081888831</v>
      </c>
      <c r="I67" s="47">
        <v>0.33294437961882539</v>
      </c>
      <c r="J67" s="47">
        <v>0.33294437961882539</v>
      </c>
      <c r="K67" s="47">
        <v>0.33294437961882539</v>
      </c>
      <c r="L67" s="47">
        <v>0.33294437961882539</v>
      </c>
      <c r="M67" s="47">
        <v>0.33294437961882539</v>
      </c>
      <c r="N67" s="47">
        <v>0.33294437961882539</v>
      </c>
    </row>
    <row r="68" spans="1:14" x14ac:dyDescent="0.3">
      <c r="A68" s="46" t="s">
        <v>131</v>
      </c>
      <c r="B68" s="47" t="str">
        <f>+IFERROR(B66/B$52,"nm")</f>
        <v>nm</v>
      </c>
      <c r="C68" s="47" t="str">
        <f t="shared" ref="C68:N68" si="154">+IFERROR(C66/C$52,"nm")</f>
        <v>nm</v>
      </c>
      <c r="D68" s="47">
        <f t="shared" si="154"/>
        <v>0.20238393977415309</v>
      </c>
      <c r="E68" s="47">
        <f t="shared" si="154"/>
        <v>0.18426747457260334</v>
      </c>
      <c r="F68" s="47">
        <f t="shared" si="154"/>
        <v>0.21463514064410924</v>
      </c>
      <c r="G68" s="47">
        <f t="shared" si="154"/>
        <v>0.17898791055953783</v>
      </c>
      <c r="H68" s="47">
        <f t="shared" si="154"/>
        <v>0.22442388268156424</v>
      </c>
      <c r="I68" s="47">
        <f t="shared" si="154"/>
        <v>0.27462136389133746</v>
      </c>
      <c r="J68" s="47">
        <f t="shared" si="154"/>
        <v>0.27462136389133746</v>
      </c>
      <c r="K68" s="47">
        <f t="shared" si="154"/>
        <v>0.27462136389133746</v>
      </c>
      <c r="L68" s="47">
        <f t="shared" si="154"/>
        <v>0.27462136389133746</v>
      </c>
      <c r="M68" s="47">
        <f t="shared" si="154"/>
        <v>0.27462136389133746</v>
      </c>
      <c r="N68" s="47">
        <f t="shared" si="154"/>
        <v>0.27462136389133746</v>
      </c>
    </row>
    <row r="69" spans="1:14" x14ac:dyDescent="0.3">
      <c r="A69" s="9" t="s">
        <v>132</v>
      </c>
      <c r="B69" s="9">
        <v>0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3">
        <f>I69</f>
        <v>134</v>
      </c>
      <c r="K69" s="3">
        <f t="shared" ref="K69:N69" si="155">J69</f>
        <v>134</v>
      </c>
      <c r="L69" s="3">
        <f t="shared" si="155"/>
        <v>134</v>
      </c>
      <c r="M69" s="3">
        <f t="shared" si="155"/>
        <v>134</v>
      </c>
      <c r="N69" s="3">
        <f t="shared" si="155"/>
        <v>134</v>
      </c>
    </row>
    <row r="70" spans="1:14" x14ac:dyDescent="0.3">
      <c r="A70" s="46" t="s">
        <v>129</v>
      </c>
      <c r="B70" s="47" t="s">
        <v>168</v>
      </c>
      <c r="C70" s="47" t="s">
        <v>168</v>
      </c>
      <c r="D70" s="47">
        <v>0.24705882352941178</v>
      </c>
      <c r="E70" s="47">
        <v>9.4339622641509413E-2</v>
      </c>
      <c r="F70" s="47">
        <v>-4.31034482758621E-2</v>
      </c>
      <c r="G70" s="47">
        <v>0.18918918918918926</v>
      </c>
      <c r="H70" s="47">
        <v>3.0303030303030276E-2</v>
      </c>
      <c r="I70" s="47">
        <v>-1.4705882352941124E-2</v>
      </c>
      <c r="J70" s="47">
        <v>-1.4705882352941124E-2</v>
      </c>
      <c r="K70" s="47">
        <v>-1.4705882352941124E-2</v>
      </c>
      <c r="L70" s="47">
        <v>-1.4705882352941124E-2</v>
      </c>
      <c r="M70" s="47">
        <v>-1.4705882352941124E-2</v>
      </c>
      <c r="N70" s="47">
        <v>-1.4705882352941124E-2</v>
      </c>
    </row>
    <row r="71" spans="1:14" x14ac:dyDescent="0.3">
      <c r="A71" s="46" t="s">
        <v>133</v>
      </c>
      <c r="B71" s="47" t="s">
        <v>168</v>
      </c>
      <c r="C71" s="47" t="s">
        <v>168</v>
      </c>
      <c r="D71" s="47">
        <v>1.3299874529485571E-2</v>
      </c>
      <c r="E71" s="47">
        <v>1.2551395801774508E-2</v>
      </c>
      <c r="F71" s="47">
        <v>1.1312678353037097E-2</v>
      </c>
      <c r="G71" s="47">
        <v>1.4122178239007167E-2</v>
      </c>
      <c r="H71" s="47">
        <v>1.1871508379888268E-2</v>
      </c>
      <c r="I71" s="47">
        <v>1.0738039907043834E-2</v>
      </c>
      <c r="J71" s="47">
        <v>1.0738039907043834E-2</v>
      </c>
      <c r="K71" s="47">
        <v>1.0738039907043834E-2</v>
      </c>
      <c r="L71" s="47">
        <v>1.0738039907043834E-2</v>
      </c>
      <c r="M71" s="47">
        <v>1.0738039907043834E-2</v>
      </c>
      <c r="N71" s="47">
        <v>1.0738039907043834E-2</v>
      </c>
    </row>
    <row r="72" spans="1:14" x14ac:dyDescent="0.3">
      <c r="A72" s="9" t="s">
        <v>134</v>
      </c>
      <c r="B72" s="48">
        <f>B66-B69</f>
        <v>0</v>
      </c>
      <c r="C72" s="48">
        <f t="shared" ref="C72:I72" si="156">C66-C69</f>
        <v>0</v>
      </c>
      <c r="D72" s="48">
        <f t="shared" si="156"/>
        <v>1507</v>
      </c>
      <c r="E72" s="48">
        <f t="shared" si="156"/>
        <v>1587</v>
      </c>
      <c r="F72" s="48">
        <f t="shared" si="156"/>
        <v>1995</v>
      </c>
      <c r="G72" s="48">
        <f t="shared" si="156"/>
        <v>1541</v>
      </c>
      <c r="H72" s="48">
        <f t="shared" si="156"/>
        <v>2435</v>
      </c>
      <c r="I72" s="48">
        <f t="shared" si="156"/>
        <v>3293</v>
      </c>
      <c r="J72" s="9">
        <f>I66-I69</f>
        <v>3293</v>
      </c>
      <c r="K72" s="9">
        <f t="shared" ref="K72:N72" si="157">J66-J69</f>
        <v>3293</v>
      </c>
      <c r="L72" s="9">
        <f t="shared" si="157"/>
        <v>3293</v>
      </c>
      <c r="M72" s="9">
        <f t="shared" si="157"/>
        <v>3293</v>
      </c>
      <c r="N72" s="9">
        <f t="shared" si="157"/>
        <v>3293</v>
      </c>
    </row>
    <row r="73" spans="1:14" x14ac:dyDescent="0.3">
      <c r="A73" s="46" t="s">
        <v>129</v>
      </c>
      <c r="B73" s="47" t="s">
        <v>168</v>
      </c>
      <c r="C73" s="47" t="s">
        <v>168</v>
      </c>
      <c r="D73" s="47" t="s">
        <v>168</v>
      </c>
      <c r="E73" s="47">
        <v>5.3085600530855981E-2</v>
      </c>
      <c r="F73" s="47">
        <v>0.25708884688090738</v>
      </c>
      <c r="G73" s="47">
        <v>-0.22756892230576442</v>
      </c>
      <c r="H73" s="47">
        <v>0.58014276443867629</v>
      </c>
      <c r="I73" s="47">
        <v>0.3523613963039014</v>
      </c>
      <c r="J73" s="47">
        <v>0.3523613963039014</v>
      </c>
      <c r="K73" s="47">
        <v>0.3523613963039014</v>
      </c>
      <c r="L73" s="47">
        <v>0.3523613963039014</v>
      </c>
      <c r="M73" s="47">
        <v>0.3523613963039014</v>
      </c>
      <c r="N73" s="47">
        <v>0.3523613963039014</v>
      </c>
    </row>
    <row r="74" spans="1:14" x14ac:dyDescent="0.3">
      <c r="A74" s="46" t="s">
        <v>131</v>
      </c>
      <c r="B74" s="47" t="s">
        <v>168</v>
      </c>
      <c r="C74" s="47" t="s">
        <v>168</v>
      </c>
      <c r="D74" s="47">
        <v>0.1890840652446675</v>
      </c>
      <c r="E74" s="47">
        <v>0.17171607877082881</v>
      </c>
      <c r="F74" s="47">
        <v>0.20332246229107215</v>
      </c>
      <c r="G74" s="47">
        <v>0.16486573232053064</v>
      </c>
      <c r="H74" s="47">
        <v>0.21255237430167598</v>
      </c>
      <c r="I74" s="47">
        <v>0.26388332398429359</v>
      </c>
      <c r="J74" s="47">
        <v>0.26388332398429359</v>
      </c>
      <c r="K74" s="47">
        <v>0.26388332398429359</v>
      </c>
      <c r="L74" s="47">
        <v>0.26388332398429359</v>
      </c>
      <c r="M74" s="47">
        <v>0.26388332398429359</v>
      </c>
      <c r="N74" s="47">
        <v>0.26388332398429359</v>
      </c>
    </row>
    <row r="75" spans="1:14" x14ac:dyDescent="0.3">
      <c r="A75" s="9" t="s">
        <v>135</v>
      </c>
      <c r="B75" s="9">
        <f>+Historicals!B169</f>
        <v>0</v>
      </c>
      <c r="C75" s="9">
        <f>+Historicals!C169</f>
        <v>234</v>
      </c>
      <c r="D75" s="9">
        <f>+Historicals!D169</f>
        <v>173</v>
      </c>
      <c r="E75" s="9">
        <f>+Historicals!E169</f>
        <v>240</v>
      </c>
      <c r="F75" s="9">
        <f>+Historicals!F169</f>
        <v>233</v>
      </c>
      <c r="G75" s="9">
        <f>+Historicals!G169</f>
        <v>139</v>
      </c>
      <c r="H75" s="9">
        <f>+Historicals!H169</f>
        <v>153</v>
      </c>
      <c r="I75" s="9">
        <f>+Historicals!I169</f>
        <v>197</v>
      </c>
      <c r="J75" s="9">
        <f>I77*I52</f>
        <v>196.99999999999997</v>
      </c>
      <c r="K75" s="9">
        <f t="shared" ref="K75:N75" si="158">J77*J52</f>
        <v>196.99999999999997</v>
      </c>
      <c r="L75" s="9">
        <f t="shared" si="158"/>
        <v>196.99999999999997</v>
      </c>
      <c r="M75" s="9">
        <f t="shared" si="158"/>
        <v>196.99999999999997</v>
      </c>
      <c r="N75" s="9">
        <f t="shared" si="158"/>
        <v>196.99999999999997</v>
      </c>
    </row>
    <row r="76" spans="1:14" x14ac:dyDescent="0.3">
      <c r="A76" s="46" t="s">
        <v>129</v>
      </c>
      <c r="B76" s="47" t="s">
        <v>168</v>
      </c>
      <c r="C76" s="47" t="s">
        <v>168</v>
      </c>
      <c r="D76" s="47">
        <v>-0.26068376068376065</v>
      </c>
      <c r="E76" s="47">
        <v>0.38728323699421963</v>
      </c>
      <c r="F76" s="47">
        <v>-2.9166666666666674E-2</v>
      </c>
      <c r="G76" s="47">
        <v>-0.40343347639484983</v>
      </c>
      <c r="H76" s="47">
        <v>0.10071942446043169</v>
      </c>
      <c r="I76" s="47">
        <v>0.28758169934640532</v>
      </c>
      <c r="J76" s="47">
        <v>0.28758169934640532</v>
      </c>
      <c r="K76" s="47">
        <v>0.28758169934640532</v>
      </c>
      <c r="L76" s="47">
        <v>0.28758169934640532</v>
      </c>
      <c r="M76" s="47">
        <v>0.28758169934640532</v>
      </c>
      <c r="N76" s="47">
        <v>0.28758169934640532</v>
      </c>
    </row>
    <row r="77" spans="1:14" x14ac:dyDescent="0.3">
      <c r="A77" s="46" t="s">
        <v>133</v>
      </c>
      <c r="B77" s="47" t="s">
        <v>168</v>
      </c>
      <c r="C77" s="47" t="s">
        <v>168</v>
      </c>
      <c r="D77" s="47">
        <v>2.1706398996235884E-2</v>
      </c>
      <c r="E77" s="47">
        <v>2.5968405107119671E-2</v>
      </c>
      <c r="F77" s="47">
        <v>2.3746432939258051E-2</v>
      </c>
      <c r="G77" s="47">
        <v>1.4871081630469669E-2</v>
      </c>
      <c r="H77" s="47">
        <v>1.3355446927374302E-2</v>
      </c>
      <c r="I77" s="47">
        <v>1.5786521355877874E-2</v>
      </c>
      <c r="J77" s="47">
        <v>1.5786521355877874E-2</v>
      </c>
      <c r="K77" s="47">
        <v>1.5786521355877874E-2</v>
      </c>
      <c r="L77" s="47">
        <v>1.5786521355877874E-2</v>
      </c>
      <c r="M77" s="47">
        <v>1.5786521355877874E-2</v>
      </c>
      <c r="N77" s="47">
        <v>1.5786521355877874E-2</v>
      </c>
    </row>
    <row r="78" spans="1:14" x14ac:dyDescent="0.3">
      <c r="A78" s="9" t="s">
        <v>143</v>
      </c>
      <c r="B78" s="9">
        <f>(B52+B75)-B69</f>
        <v>0</v>
      </c>
      <c r="C78" s="9">
        <f t="shared" ref="C78:I78" si="159">(C52+C75)-C69</f>
        <v>149</v>
      </c>
      <c r="D78" s="9">
        <f t="shared" si="159"/>
        <v>8037</v>
      </c>
      <c r="E78" s="9">
        <f t="shared" si="159"/>
        <v>9366</v>
      </c>
      <c r="F78" s="9">
        <f t="shared" si="159"/>
        <v>9934</v>
      </c>
      <c r="G78" s="9">
        <f t="shared" si="159"/>
        <v>9354</v>
      </c>
      <c r="H78" s="9">
        <f t="shared" si="159"/>
        <v>11473</v>
      </c>
      <c r="I78" s="9">
        <f t="shared" si="159"/>
        <v>12542</v>
      </c>
      <c r="J78" s="3">
        <f>I78</f>
        <v>12542</v>
      </c>
      <c r="K78" s="3">
        <f t="shared" ref="K78:N78" si="160">J78</f>
        <v>12542</v>
      </c>
      <c r="L78" s="3">
        <f t="shared" si="160"/>
        <v>12542</v>
      </c>
      <c r="M78" s="3">
        <f t="shared" si="160"/>
        <v>12542</v>
      </c>
      <c r="N78" s="3">
        <f t="shared" si="160"/>
        <v>12542</v>
      </c>
    </row>
    <row r="79" spans="1:14" x14ac:dyDescent="0.3">
      <c r="A79" s="46" t="s">
        <v>129</v>
      </c>
      <c r="B79" s="47" t="str">
        <f t="shared" ref="B79" si="161">+IFERROR(B78/A78-1,"nm")</f>
        <v>nm</v>
      </c>
      <c r="C79" s="47" t="str">
        <f t="shared" ref="C79" si="162">+IFERROR(C78/B78-1,"nm")</f>
        <v>nm</v>
      </c>
      <c r="D79" s="47">
        <f t="shared" ref="D79" si="163">+IFERROR(D78/C78-1,"nm")</f>
        <v>52.939597315436245</v>
      </c>
      <c r="E79" s="47">
        <f t="shared" ref="E79" si="164">+IFERROR(E78/D78-1,"nm")</f>
        <v>0.16536020903322135</v>
      </c>
      <c r="F79" s="47">
        <f t="shared" ref="F79" si="165">+IFERROR(F78/E78-1,"nm")</f>
        <v>6.064488575699345E-2</v>
      </c>
      <c r="G79" s="47">
        <f t="shared" ref="G79" si="166">+IFERROR(G78/F78-1,"nm")</f>
        <v>-5.8385343265552669E-2</v>
      </c>
      <c r="H79" s="47">
        <f t="shared" ref="H79" si="167">+IFERROR(H78/G78-1,"nm")</f>
        <v>0.22653410305751542</v>
      </c>
      <c r="I79" s="47">
        <f t="shared" ref="I79" si="168">+IFERROR(I78/H78-1,"nm")</f>
        <v>9.3175281094744156E-2</v>
      </c>
      <c r="J79" s="47">
        <f>+IFERROR(J78/I78-1,"nm")</f>
        <v>0</v>
      </c>
      <c r="K79" s="47">
        <f t="shared" ref="K79" si="169">+IFERROR(K78/J78-1,"nm")</f>
        <v>0</v>
      </c>
      <c r="L79" s="47">
        <f t="shared" ref="L79" si="170">+IFERROR(L78/K78-1,"nm")</f>
        <v>0</v>
      </c>
      <c r="M79" s="47">
        <f t="shared" ref="M79" si="171">+IFERROR(M78/L78-1,"nm")</f>
        <v>0</v>
      </c>
      <c r="N79" s="47">
        <f t="shared" ref="N79" si="172">+IFERROR(N78/M78-1,"nm")</f>
        <v>0</v>
      </c>
    </row>
    <row r="80" spans="1:14" x14ac:dyDescent="0.3">
      <c r="A80" s="46" t="s">
        <v>133</v>
      </c>
      <c r="B80" s="47">
        <f t="shared" ref="B80:N80" si="173">+IFERROR(B78/B$21,"nm")</f>
        <v>0</v>
      </c>
      <c r="C80" s="47">
        <f t="shared" si="173"/>
        <v>1.0092115957735031E-2</v>
      </c>
      <c r="D80" s="47">
        <f t="shared" si="173"/>
        <v>0.52819400630914826</v>
      </c>
      <c r="E80" s="47">
        <f t="shared" si="173"/>
        <v>0.63049478290138006</v>
      </c>
      <c r="F80" s="47">
        <f t="shared" si="173"/>
        <v>0.62470129543453656</v>
      </c>
      <c r="G80" s="47">
        <f t="shared" si="173"/>
        <v>0.64581607290803644</v>
      </c>
      <c r="H80" s="47">
        <f t="shared" si="173"/>
        <v>0.66785028232143895</v>
      </c>
      <c r="I80" s="47">
        <f t="shared" si="173"/>
        <v>0.68337601482046528</v>
      </c>
      <c r="J80" s="47">
        <f t="shared" si="173"/>
        <v>0.68337601482046528</v>
      </c>
      <c r="K80" s="47">
        <f t="shared" si="173"/>
        <v>0.68337601482046528</v>
      </c>
      <c r="L80" s="47">
        <f t="shared" si="173"/>
        <v>0.68337601482046528</v>
      </c>
      <c r="M80" s="47">
        <f t="shared" si="173"/>
        <v>0.68337601482046528</v>
      </c>
      <c r="N80" s="47">
        <f t="shared" si="173"/>
        <v>0.68337601482046528</v>
      </c>
    </row>
    <row r="81" spans="1:14" x14ac:dyDescent="0.3">
      <c r="A81" s="43" t="s">
        <v>153</v>
      </c>
      <c r="B81" s="43"/>
      <c r="C81" s="43"/>
      <c r="D81" s="43"/>
      <c r="E81" s="43"/>
      <c r="F81" s="43"/>
      <c r="G81" s="43"/>
      <c r="H81" s="43"/>
      <c r="I81" s="43"/>
    </row>
    <row r="82" spans="1:14" x14ac:dyDescent="0.3">
      <c r="A82" s="9" t="s">
        <v>136</v>
      </c>
      <c r="B82" s="9">
        <v>5705</v>
      </c>
      <c r="C82" s="9">
        <v>5884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 t="e">
        <f>I82*(1+I83)</f>
        <v>#VALUE!</v>
      </c>
      <c r="K82" s="9" t="e">
        <f t="shared" ref="K82:N82" si="174">J82*(1+J83)</f>
        <v>#VALUE!</v>
      </c>
      <c r="L82" s="9" t="e">
        <f t="shared" si="174"/>
        <v>#VALUE!</v>
      </c>
      <c r="M82" s="9" t="e">
        <f t="shared" si="174"/>
        <v>#VALUE!</v>
      </c>
      <c r="N82" s="9" t="e">
        <f t="shared" si="174"/>
        <v>#VALUE!</v>
      </c>
    </row>
    <row r="83" spans="1:14" x14ac:dyDescent="0.3">
      <c r="A83" s="44" t="s">
        <v>129</v>
      </c>
      <c r="B83" s="47" t="s">
        <v>168</v>
      </c>
      <c r="C83" s="47">
        <v>3.1375985977212917E-2</v>
      </c>
      <c r="D83" s="47">
        <v>-1</v>
      </c>
      <c r="E83" s="47" t="s">
        <v>168</v>
      </c>
      <c r="F83" s="47" t="s">
        <v>168</v>
      </c>
      <c r="G83" s="47" t="s">
        <v>168</v>
      </c>
      <c r="H83" s="47" t="s">
        <v>168</v>
      </c>
      <c r="I83" s="47" t="s">
        <v>168</v>
      </c>
      <c r="J83" s="47">
        <v>8.9298184357541999E-2</v>
      </c>
      <c r="K83" s="47">
        <v>8.9298184357541999E-2</v>
      </c>
      <c r="L83" s="47">
        <v>8.9298184357541999E-2</v>
      </c>
      <c r="M83" s="47">
        <v>8.9298184357541999E-2</v>
      </c>
      <c r="N83" s="47">
        <v>8.9298184357541999E-2</v>
      </c>
    </row>
    <row r="84" spans="1:14" x14ac:dyDescent="0.3">
      <c r="A84" s="45" t="s">
        <v>113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9" t="e">
        <f>I84*(1+I85)</f>
        <v>#VALUE!</v>
      </c>
      <c r="K84" s="9" t="e">
        <f t="shared" ref="K84:N84" si="175">J84*(1+J85)</f>
        <v>#VALUE!</v>
      </c>
      <c r="L84" s="9" t="e">
        <f t="shared" si="175"/>
        <v>#VALUE!</v>
      </c>
      <c r="M84" s="9" t="e">
        <f t="shared" si="175"/>
        <v>#VALUE!</v>
      </c>
      <c r="N84" s="9" t="e">
        <f t="shared" si="175"/>
        <v>#VALUE!</v>
      </c>
    </row>
    <row r="85" spans="1:14" x14ac:dyDescent="0.3">
      <c r="A85" s="44" t="s">
        <v>129</v>
      </c>
      <c r="B85" s="47" t="s">
        <v>168</v>
      </c>
      <c r="C85" s="47" t="s">
        <v>168</v>
      </c>
      <c r="D85" s="47" t="s">
        <v>168</v>
      </c>
      <c r="E85" s="47" t="s">
        <v>168</v>
      </c>
      <c r="F85" s="47" t="s">
        <v>168</v>
      </c>
      <c r="G85" s="47" t="s">
        <v>168</v>
      </c>
      <c r="H85" s="47" t="s">
        <v>168</v>
      </c>
      <c r="I85" s="47" t="s">
        <v>168</v>
      </c>
      <c r="J85" s="47">
        <v>5.9971305595408975E-2</v>
      </c>
      <c r="K85" s="47">
        <v>5.9971305595408975E-2</v>
      </c>
      <c r="L85" s="47">
        <v>5.9971305595408975E-2</v>
      </c>
      <c r="M85" s="47">
        <v>5.9971305595408975E-2</v>
      </c>
      <c r="N85" s="47">
        <v>5.9971305595408975E-2</v>
      </c>
    </row>
    <row r="86" spans="1:14" x14ac:dyDescent="0.3">
      <c r="A86" s="44" t="s">
        <v>137</v>
      </c>
      <c r="B86" s="47">
        <v>0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30">
        <v>0.09</v>
      </c>
      <c r="K86" s="30">
        <v>0.09</v>
      </c>
      <c r="L86" s="30">
        <v>0.09</v>
      </c>
      <c r="M86" s="30">
        <v>0.09</v>
      </c>
      <c r="N86" s="30">
        <v>0.09</v>
      </c>
    </row>
    <row r="87" spans="1:14" x14ac:dyDescent="0.3">
      <c r="A87" s="44" t="s">
        <v>138</v>
      </c>
      <c r="B87" s="47" t="s">
        <v>168</v>
      </c>
      <c r="C87" s="47" t="s">
        <v>168</v>
      </c>
      <c r="D87" s="47" t="s">
        <v>168</v>
      </c>
      <c r="E87" s="47" t="s">
        <v>168</v>
      </c>
      <c r="F87" s="47" t="s">
        <v>168</v>
      </c>
      <c r="G87" s="47" t="s">
        <v>168</v>
      </c>
      <c r="H87" s="47" t="s">
        <v>168</v>
      </c>
      <c r="I87" s="47" t="s">
        <v>168</v>
      </c>
      <c r="J87" s="47">
        <v>-3.0028694404591022E-2</v>
      </c>
      <c r="K87" s="47">
        <v>-3.0028694404591022E-2</v>
      </c>
      <c r="L87" s="47">
        <v>-3.0028694404591022E-2</v>
      </c>
      <c r="M87" s="47">
        <v>-3.0028694404591022E-2</v>
      </c>
      <c r="N87" s="47">
        <v>-3.0028694404591022E-2</v>
      </c>
    </row>
    <row r="88" spans="1:14" x14ac:dyDescent="0.3">
      <c r="A88" s="45" t="s">
        <v>114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9" t="e">
        <f>I88*(1+I89)</f>
        <v>#VALUE!</v>
      </c>
      <c r="K88" s="9" t="e">
        <f t="shared" ref="K88:N88" si="176">J88*(1+J89)</f>
        <v>#VALUE!</v>
      </c>
      <c r="L88" s="9" t="e">
        <f t="shared" si="176"/>
        <v>#VALUE!</v>
      </c>
      <c r="M88" s="9" t="e">
        <f t="shared" si="176"/>
        <v>#VALUE!</v>
      </c>
      <c r="N88" s="9" t="e">
        <f t="shared" si="176"/>
        <v>#VALUE!</v>
      </c>
    </row>
    <row r="89" spans="1:14" x14ac:dyDescent="0.3">
      <c r="A89" s="44" t="s">
        <v>129</v>
      </c>
      <c r="B89" s="47" t="s">
        <v>168</v>
      </c>
      <c r="C89" s="47" t="s">
        <v>168</v>
      </c>
      <c r="D89" s="47" t="s">
        <v>168</v>
      </c>
      <c r="E89" s="47" t="s">
        <v>168</v>
      </c>
      <c r="F89" s="47" t="s">
        <v>168</v>
      </c>
      <c r="G89" s="47" t="s">
        <v>168</v>
      </c>
      <c r="H89" s="47" t="s">
        <v>168</v>
      </c>
      <c r="I89" s="47" t="s">
        <v>168</v>
      </c>
      <c r="J89" s="47">
        <v>0.13288288288288297</v>
      </c>
      <c r="K89" s="47">
        <v>0.13288288288288297</v>
      </c>
      <c r="L89" s="47">
        <v>0.13288288288288297</v>
      </c>
      <c r="M89" s="47">
        <v>0.13288288288288297</v>
      </c>
      <c r="N89" s="47">
        <v>0.13288288288288297</v>
      </c>
    </row>
    <row r="90" spans="1:14" x14ac:dyDescent="0.3">
      <c r="A90" s="44" t="s">
        <v>137</v>
      </c>
      <c r="B90" s="30">
        <v>0.12</v>
      </c>
      <c r="C90" s="30">
        <v>0.08</v>
      </c>
      <c r="D90" s="30">
        <v>0.03</v>
      </c>
      <c r="E90" s="30">
        <v>0.01</v>
      </c>
      <c r="F90" s="30">
        <v>7.0000000000000007E-2</v>
      </c>
      <c r="G90" s="30">
        <v>-0.12</v>
      </c>
      <c r="H90" s="30">
        <v>0.08</v>
      </c>
      <c r="I90" s="30">
        <v>0.09</v>
      </c>
      <c r="J90" s="30">
        <v>0.16</v>
      </c>
      <c r="K90" s="30">
        <v>0.16</v>
      </c>
      <c r="L90" s="30">
        <v>0.16</v>
      </c>
      <c r="M90" s="30">
        <v>0.16</v>
      </c>
      <c r="N90" s="30">
        <v>0.16</v>
      </c>
    </row>
    <row r="91" spans="1:14" x14ac:dyDescent="0.3">
      <c r="A91" s="44" t="s">
        <v>138</v>
      </c>
      <c r="B91" s="47" t="s">
        <v>168</v>
      </c>
      <c r="C91" s="47" t="s">
        <v>168</v>
      </c>
      <c r="D91" s="47" t="s">
        <v>168</v>
      </c>
      <c r="E91" s="47" t="s">
        <v>168</v>
      </c>
      <c r="F91" s="47" t="s">
        <v>168</v>
      </c>
      <c r="G91" s="47" t="s">
        <v>168</v>
      </c>
      <c r="H91" s="47" t="s">
        <v>168</v>
      </c>
      <c r="I91" s="47" t="s">
        <v>168</v>
      </c>
      <c r="J91" s="47">
        <v>-2.7117117117117034E-2</v>
      </c>
      <c r="K91" s="47">
        <v>-2.7117117117117034E-2</v>
      </c>
      <c r="L91" s="47">
        <v>-2.7117117117117034E-2</v>
      </c>
      <c r="M91" s="47">
        <v>-2.7117117117117034E-2</v>
      </c>
      <c r="N91" s="47">
        <v>-2.7117117117117034E-2</v>
      </c>
    </row>
    <row r="92" spans="1:14" x14ac:dyDescent="0.3">
      <c r="A92" s="45" t="s">
        <v>115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9" t="e">
        <f>I92*(1+I93)</f>
        <v>#VALUE!</v>
      </c>
      <c r="K92" s="9" t="e">
        <f t="shared" ref="K92:N92" si="177">J92*(1+J93)</f>
        <v>#VALUE!</v>
      </c>
      <c r="L92" s="9" t="e">
        <f t="shared" si="177"/>
        <v>#VALUE!</v>
      </c>
      <c r="M92" s="9" t="e">
        <f t="shared" si="177"/>
        <v>#VALUE!</v>
      </c>
      <c r="N92" s="9" t="e">
        <f t="shared" si="177"/>
        <v>#VALUE!</v>
      </c>
    </row>
    <row r="93" spans="1:14" x14ac:dyDescent="0.3">
      <c r="A93" s="44" t="s">
        <v>129</v>
      </c>
      <c r="B93" s="47" t="s">
        <v>168</v>
      </c>
      <c r="C93" s="47" t="s">
        <v>168</v>
      </c>
      <c r="D93" s="47" t="s">
        <v>168</v>
      </c>
      <c r="E93" s="47" t="s">
        <v>168</v>
      </c>
      <c r="F93" s="47" t="s">
        <v>168</v>
      </c>
      <c r="G93" s="47" t="s">
        <v>168</v>
      </c>
      <c r="H93" s="47" t="s">
        <v>168</v>
      </c>
      <c r="I93" s="47" t="s">
        <v>168</v>
      </c>
      <c r="J93" s="47">
        <v>0.15102040816326534</v>
      </c>
      <c r="K93" s="47">
        <v>0.15102040816326534</v>
      </c>
      <c r="L93" s="47">
        <v>0.15102040816326534</v>
      </c>
      <c r="M93" s="47">
        <v>0.15102040816326534</v>
      </c>
      <c r="N93" s="47">
        <v>0.15102040816326534</v>
      </c>
    </row>
    <row r="94" spans="1:14" x14ac:dyDescent="0.3">
      <c r="A94" s="44" t="s">
        <v>137</v>
      </c>
      <c r="B94" s="47">
        <v>0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30">
        <v>0.17</v>
      </c>
      <c r="K94" s="30">
        <v>0.17</v>
      </c>
      <c r="L94" s="30">
        <v>0.17</v>
      </c>
      <c r="M94" s="30">
        <v>0.17</v>
      </c>
      <c r="N94" s="30">
        <v>0.17</v>
      </c>
    </row>
    <row r="95" spans="1:14" x14ac:dyDescent="0.3">
      <c r="A95" s="44" t="s">
        <v>138</v>
      </c>
      <c r="B95" s="47" t="s">
        <v>168</v>
      </c>
      <c r="C95" s="47" t="s">
        <v>168</v>
      </c>
      <c r="D95" s="47" t="s">
        <v>168</v>
      </c>
      <c r="E95" s="47" t="s">
        <v>168</v>
      </c>
      <c r="F95" s="47" t="s">
        <v>168</v>
      </c>
      <c r="G95" s="47" t="s">
        <v>168</v>
      </c>
      <c r="H95" s="47" t="s">
        <v>168</v>
      </c>
      <c r="I95" s="47" t="s">
        <v>168</v>
      </c>
      <c r="J95" s="47">
        <v>-1.8979591836734672E-2</v>
      </c>
      <c r="K95" s="47">
        <v>-1.8979591836734672E-2</v>
      </c>
      <c r="L95" s="47">
        <v>-1.8979591836734672E-2</v>
      </c>
      <c r="M95" s="47">
        <v>-1.8979591836734672E-2</v>
      </c>
      <c r="N95" s="47">
        <v>-1.8979591836734672E-2</v>
      </c>
    </row>
    <row r="96" spans="1:14" x14ac:dyDescent="0.3">
      <c r="A96" s="9" t="s">
        <v>130</v>
      </c>
      <c r="B96" s="48">
        <v>1350</v>
      </c>
      <c r="C96" s="48">
        <v>1434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9" t="e">
        <f>I96*(1+I97)</f>
        <v>#VALUE!</v>
      </c>
      <c r="K96" s="9" t="e">
        <f t="shared" ref="K96:N96" si="178">J96*(1+J97)</f>
        <v>#VALUE!</v>
      </c>
      <c r="L96" s="9" t="e">
        <f t="shared" si="178"/>
        <v>#VALUE!</v>
      </c>
      <c r="M96" s="9" t="e">
        <f t="shared" si="178"/>
        <v>#VALUE!</v>
      </c>
      <c r="N96" s="9" t="e">
        <f t="shared" si="178"/>
        <v>#VALUE!</v>
      </c>
    </row>
    <row r="97" spans="1:14" x14ac:dyDescent="0.3">
      <c r="A97" s="46" t="s">
        <v>129</v>
      </c>
      <c r="B97" s="47" t="s">
        <v>168</v>
      </c>
      <c r="C97" s="47">
        <v>6.2222222222222179E-2</v>
      </c>
      <c r="D97" s="47">
        <v>-1</v>
      </c>
      <c r="E97" s="47" t="s">
        <v>168</v>
      </c>
      <c r="F97" s="47" t="s">
        <v>168</v>
      </c>
      <c r="G97" s="47" t="s">
        <v>168</v>
      </c>
      <c r="H97" s="47" t="s">
        <v>168</v>
      </c>
      <c r="I97" s="47" t="s">
        <v>168</v>
      </c>
      <c r="J97" s="47">
        <v>0.33294437961882539</v>
      </c>
      <c r="K97" s="47">
        <v>0.33294437961882539</v>
      </c>
      <c r="L97" s="47">
        <v>0.33294437961882539</v>
      </c>
      <c r="M97" s="47">
        <v>0.33294437961882539</v>
      </c>
      <c r="N97" s="47">
        <v>0.33294437961882539</v>
      </c>
    </row>
    <row r="98" spans="1:14" x14ac:dyDescent="0.3">
      <c r="A98" s="46" t="s">
        <v>131</v>
      </c>
      <c r="B98" s="47">
        <f>+IFERROR(B96/B$82,"nm")</f>
        <v>0.23663453111305871</v>
      </c>
      <c r="C98" s="47">
        <f t="shared" ref="C98:N98" si="179">+IFERROR(C96/C$82,"nm")</f>
        <v>0.24371176070700204</v>
      </c>
      <c r="D98" s="47" t="str">
        <f t="shared" si="179"/>
        <v>nm</v>
      </c>
      <c r="E98" s="47" t="str">
        <f t="shared" si="179"/>
        <v>nm</v>
      </c>
      <c r="F98" s="47" t="str">
        <f t="shared" si="179"/>
        <v>nm</v>
      </c>
      <c r="G98" s="47" t="str">
        <f t="shared" si="179"/>
        <v>nm</v>
      </c>
      <c r="H98" s="47" t="str">
        <f t="shared" si="179"/>
        <v>nm</v>
      </c>
      <c r="I98" s="47" t="str">
        <f t="shared" si="179"/>
        <v>nm</v>
      </c>
      <c r="J98" s="47" t="str">
        <f t="shared" si="179"/>
        <v>nm</v>
      </c>
      <c r="K98" s="47" t="str">
        <f t="shared" si="179"/>
        <v>nm</v>
      </c>
      <c r="L98" s="47" t="str">
        <f t="shared" si="179"/>
        <v>nm</v>
      </c>
      <c r="M98" s="47" t="str">
        <f t="shared" si="179"/>
        <v>nm</v>
      </c>
      <c r="N98" s="47" t="str">
        <f t="shared" si="179"/>
        <v>nm</v>
      </c>
    </row>
    <row r="99" spans="1:14" x14ac:dyDescent="0.3">
      <c r="A99" s="9" t="s">
        <v>132</v>
      </c>
      <c r="B99" s="9"/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 t="e">
        <f>I99*(1+I100)</f>
        <v>#VALUE!</v>
      </c>
      <c r="K99" s="9" t="e">
        <f t="shared" ref="K99:N99" si="180">J99*(1+J100)</f>
        <v>#VALUE!</v>
      </c>
      <c r="L99" s="9" t="e">
        <f t="shared" si="180"/>
        <v>#VALUE!</v>
      </c>
      <c r="M99" s="9" t="e">
        <f t="shared" si="180"/>
        <v>#VALUE!</v>
      </c>
      <c r="N99" s="9" t="e">
        <f t="shared" si="180"/>
        <v>#VALUE!</v>
      </c>
    </row>
    <row r="100" spans="1:14" x14ac:dyDescent="0.3">
      <c r="A100" s="46" t="s">
        <v>129</v>
      </c>
      <c r="B100" s="47" t="s">
        <v>168</v>
      </c>
      <c r="C100" s="47">
        <v>-1</v>
      </c>
      <c r="D100" s="47" t="s">
        <v>168</v>
      </c>
      <c r="E100" s="47" t="s">
        <v>168</v>
      </c>
      <c r="F100" s="47" t="s">
        <v>168</v>
      </c>
      <c r="G100" s="47" t="s">
        <v>168</v>
      </c>
      <c r="H100" s="47" t="s">
        <v>168</v>
      </c>
      <c r="I100" s="47" t="s">
        <v>168</v>
      </c>
      <c r="J100" s="47">
        <v>-1.4705882352941124E-2</v>
      </c>
      <c r="K100" s="47">
        <v>-1.4705882352941124E-2</v>
      </c>
      <c r="L100" s="47">
        <v>-1.4705882352941124E-2</v>
      </c>
      <c r="M100" s="47">
        <v>-1.4705882352941124E-2</v>
      </c>
      <c r="N100" s="47">
        <v>-1.4705882352941124E-2</v>
      </c>
    </row>
    <row r="101" spans="1:14" x14ac:dyDescent="0.3">
      <c r="A101" s="46" t="s">
        <v>133</v>
      </c>
      <c r="B101" s="47">
        <v>5.4585152838427945E-3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1.0738039907043834E-2</v>
      </c>
      <c r="K101" s="47">
        <v>1.0738039907043834E-2</v>
      </c>
      <c r="L101" s="47">
        <v>1.0738039907043834E-2</v>
      </c>
      <c r="M101" s="47">
        <v>1.0738039907043834E-2</v>
      </c>
      <c r="N101" s="47">
        <v>1.0738039907043834E-2</v>
      </c>
    </row>
    <row r="102" spans="1:14" x14ac:dyDescent="0.3">
      <c r="A102" s="9" t="s">
        <v>134</v>
      </c>
      <c r="B102" s="9">
        <v>1275</v>
      </c>
      <c r="C102" s="9">
        <v>1434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 t="e">
        <f>I102*(1+I103)</f>
        <v>#VALUE!</v>
      </c>
      <c r="K102" s="9" t="e">
        <f t="shared" ref="K102:N102" si="181">J102*(1+J103)</f>
        <v>#VALUE!</v>
      </c>
      <c r="L102" s="9" t="e">
        <f t="shared" si="181"/>
        <v>#VALUE!</v>
      </c>
      <c r="M102" s="9" t="e">
        <f t="shared" si="181"/>
        <v>#VALUE!</v>
      </c>
      <c r="N102" s="9" t="e">
        <f t="shared" si="181"/>
        <v>#VALUE!</v>
      </c>
    </row>
    <row r="103" spans="1:14" x14ac:dyDescent="0.3">
      <c r="A103" s="46" t="s">
        <v>129</v>
      </c>
      <c r="B103" s="47" t="s">
        <v>168</v>
      </c>
      <c r="C103" s="47">
        <v>0.12470588235294122</v>
      </c>
      <c r="D103" s="47">
        <v>-1</v>
      </c>
      <c r="E103" s="47" t="s">
        <v>168</v>
      </c>
      <c r="F103" s="47" t="s">
        <v>168</v>
      </c>
      <c r="G103" s="47" t="s">
        <v>168</v>
      </c>
      <c r="H103" s="47" t="s">
        <v>168</v>
      </c>
      <c r="I103" s="47" t="s">
        <v>168</v>
      </c>
      <c r="J103" s="47">
        <v>0.3523613963039014</v>
      </c>
      <c r="K103" s="47">
        <v>0.3523613963039014</v>
      </c>
      <c r="L103" s="47">
        <v>0.3523613963039014</v>
      </c>
      <c r="M103" s="47">
        <v>0.3523613963039014</v>
      </c>
      <c r="N103" s="47">
        <v>0.3523613963039014</v>
      </c>
    </row>
    <row r="104" spans="1:14" x14ac:dyDescent="0.3">
      <c r="A104" s="46" t="s">
        <v>131</v>
      </c>
      <c r="B104" s="47">
        <v>9.2794759825327505E-2</v>
      </c>
      <c r="C104" s="47">
        <v>9.7128149552966669E-2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0.26388332398429359</v>
      </c>
      <c r="K104" s="47">
        <v>0.26388332398429359</v>
      </c>
      <c r="L104" s="47">
        <v>0.26388332398429359</v>
      </c>
      <c r="M104" s="47">
        <v>0.26388332398429359</v>
      </c>
      <c r="N104" s="47">
        <v>0.26388332398429359</v>
      </c>
    </row>
    <row r="105" spans="1:14" x14ac:dyDescent="0.3">
      <c r="A105" s="9" t="s">
        <v>135</v>
      </c>
      <c r="B105" s="9">
        <f>+Historicals!B170</f>
        <v>216</v>
      </c>
      <c r="C105" s="9">
        <f>+Historicals!C170</f>
        <v>0</v>
      </c>
      <c r="D105" s="9">
        <f>+Historicals!D170</f>
        <v>0</v>
      </c>
      <c r="E105" s="9">
        <f>+Historicals!E170</f>
        <v>0</v>
      </c>
      <c r="F105" s="9">
        <f>+Historicals!F170</f>
        <v>0</v>
      </c>
      <c r="G105" s="9">
        <f>+Historicals!G170</f>
        <v>0</v>
      </c>
      <c r="H105" s="9">
        <f>+Historicals!H170</f>
        <v>94</v>
      </c>
      <c r="I105" s="9">
        <f>+Historicals!I170</f>
        <v>78</v>
      </c>
      <c r="J105" s="9" t="e">
        <f>I105*(1+I106)</f>
        <v>#VALUE!</v>
      </c>
      <c r="K105" s="9" t="e">
        <f t="shared" ref="K105:N105" si="182">J105*(1+J106)</f>
        <v>#VALUE!</v>
      </c>
      <c r="L105" s="9" t="e">
        <f t="shared" si="182"/>
        <v>#VALUE!</v>
      </c>
      <c r="M105" s="9" t="e">
        <f t="shared" si="182"/>
        <v>#VALUE!</v>
      </c>
      <c r="N105" s="9" t="e">
        <f t="shared" si="182"/>
        <v>#VALUE!</v>
      </c>
    </row>
    <row r="106" spans="1:14" x14ac:dyDescent="0.3">
      <c r="A106" s="46" t="s">
        <v>129</v>
      </c>
      <c r="B106" s="47" t="s">
        <v>168</v>
      </c>
      <c r="C106" s="47">
        <v>-1</v>
      </c>
      <c r="D106" s="47" t="s">
        <v>168</v>
      </c>
      <c r="E106" s="47" t="s">
        <v>168</v>
      </c>
      <c r="F106" s="47" t="s">
        <v>168</v>
      </c>
      <c r="G106" s="47" t="s">
        <v>168</v>
      </c>
      <c r="H106" s="47" t="s">
        <v>168</v>
      </c>
      <c r="I106" s="47" t="s">
        <v>168</v>
      </c>
      <c r="J106" s="47">
        <v>0.28758169934640532</v>
      </c>
      <c r="K106" s="47">
        <v>0.28758169934640532</v>
      </c>
      <c r="L106" s="47">
        <v>0.28758169934640532</v>
      </c>
      <c r="M106" s="47">
        <v>0.28758169934640532</v>
      </c>
      <c r="N106" s="47">
        <v>0.28758169934640532</v>
      </c>
    </row>
    <row r="107" spans="1:14" x14ac:dyDescent="0.3">
      <c r="A107" s="46" t="s">
        <v>133</v>
      </c>
      <c r="B107" s="47">
        <v>1.5720524017467249E-2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1.5786521355877874E-2</v>
      </c>
      <c r="K107" s="47">
        <v>1.5786521355877874E-2</v>
      </c>
      <c r="L107" s="47">
        <v>1.5786521355877874E-2</v>
      </c>
      <c r="M107" s="47">
        <v>1.5786521355877874E-2</v>
      </c>
      <c r="N107" s="47">
        <v>1.5786521355877874E-2</v>
      </c>
    </row>
    <row r="108" spans="1:14" x14ac:dyDescent="0.3">
      <c r="A108" s="9" t="s">
        <v>143</v>
      </c>
      <c r="B108" s="9">
        <f>(B82+B105)-B99</f>
        <v>5921</v>
      </c>
      <c r="C108" s="9">
        <f>(C82+C105)-C99</f>
        <v>5884</v>
      </c>
      <c r="D108" s="9">
        <f t="shared" ref="D108:I108" si="183">(D82+D105)-D99</f>
        <v>0</v>
      </c>
      <c r="E108" s="9">
        <f t="shared" si="183"/>
        <v>0</v>
      </c>
      <c r="F108" s="9">
        <f t="shared" si="183"/>
        <v>0</v>
      </c>
      <c r="G108" s="9">
        <f t="shared" si="183"/>
        <v>0</v>
      </c>
      <c r="H108" s="9">
        <f t="shared" si="183"/>
        <v>94</v>
      </c>
      <c r="I108" s="9">
        <f t="shared" si="183"/>
        <v>78</v>
      </c>
      <c r="J108" s="9">
        <f>I108*(1+I109)</f>
        <v>64.723404255319153</v>
      </c>
      <c r="K108" s="9">
        <f t="shared" ref="K108:N108" si="184">J108*(1+J109)</f>
        <v>53.7066545948393</v>
      </c>
      <c r="L108" s="9">
        <f t="shared" si="184"/>
        <v>44.565096365930486</v>
      </c>
      <c r="M108" s="9">
        <f t="shared" si="184"/>
        <v>36.979548048325299</v>
      </c>
      <c r="N108" s="9">
        <f t="shared" si="184"/>
        <v>30.685156891163547</v>
      </c>
    </row>
    <row r="109" spans="1:14" x14ac:dyDescent="0.3">
      <c r="A109" s="46" t="s">
        <v>129</v>
      </c>
      <c r="B109" s="47" t="str">
        <f t="shared" ref="B109" si="185">+IFERROR(B108/A108-1,"nm")</f>
        <v>nm</v>
      </c>
      <c r="C109" s="47">
        <f t="shared" ref="C109" si="186">+IFERROR(C108/B108-1,"nm")</f>
        <v>-6.2489444350616319E-3</v>
      </c>
      <c r="D109" s="47">
        <f t="shared" ref="D109" si="187">+IFERROR(D108/C108-1,"nm")</f>
        <v>-1</v>
      </c>
      <c r="E109" s="47" t="str">
        <f t="shared" ref="E109" si="188">+IFERROR(E108/D108-1,"nm")</f>
        <v>nm</v>
      </c>
      <c r="F109" s="47" t="str">
        <f t="shared" ref="F109" si="189">+IFERROR(F108/E108-1,"nm")</f>
        <v>nm</v>
      </c>
      <c r="G109" s="47" t="str">
        <f t="shared" ref="G109" si="190">+IFERROR(G108/F108-1,"nm")</f>
        <v>nm</v>
      </c>
      <c r="H109" s="47" t="str">
        <f t="shared" ref="H109" si="191">+IFERROR(H108/G108-1,"nm")</f>
        <v>nm</v>
      </c>
      <c r="I109" s="47">
        <f t="shared" ref="I109" si="192">+IFERROR(I108/H108-1,"nm")</f>
        <v>-0.17021276595744683</v>
      </c>
      <c r="J109" s="47">
        <f t="shared" ref="J109" si="193">+IFERROR(J108/I108-1,"nm")</f>
        <v>-0.17021276595744672</v>
      </c>
      <c r="K109" s="47">
        <f t="shared" ref="K109" si="194">+IFERROR(K108/J108-1,"nm")</f>
        <v>-0.17021276595744672</v>
      </c>
      <c r="L109" s="47">
        <f t="shared" ref="L109" si="195">+IFERROR(L108/K108-1,"nm")</f>
        <v>-0.17021276595744672</v>
      </c>
      <c r="M109" s="47">
        <f t="shared" ref="M109" si="196">+IFERROR(M108/L108-1,"nm")</f>
        <v>-0.17021276595744672</v>
      </c>
      <c r="N109" s="47">
        <f t="shared" ref="N109" si="197">+IFERROR(N108/M108-1,"nm")</f>
        <v>-0.17021276595744672</v>
      </c>
    </row>
    <row r="110" spans="1:14" x14ac:dyDescent="0.3">
      <c r="A110" s="46" t="s">
        <v>133</v>
      </c>
      <c r="B110" s="47">
        <f t="shared" ref="B110:N110" si="198">+IFERROR(B108/B$21,"nm")</f>
        <v>0.4309315866084425</v>
      </c>
      <c r="C110" s="47">
        <f t="shared" si="198"/>
        <v>0.39853698184773773</v>
      </c>
      <c r="D110" s="47">
        <f t="shared" si="198"/>
        <v>0</v>
      </c>
      <c r="E110" s="47">
        <f t="shared" si="198"/>
        <v>0</v>
      </c>
      <c r="F110" s="47">
        <f t="shared" si="198"/>
        <v>0</v>
      </c>
      <c r="G110" s="47">
        <f t="shared" si="198"/>
        <v>0</v>
      </c>
      <c r="H110" s="47">
        <f t="shared" si="198"/>
        <v>5.4717969614063678E-3</v>
      </c>
      <c r="I110" s="47">
        <f t="shared" si="198"/>
        <v>4.2499863782487881E-3</v>
      </c>
      <c r="J110" s="47">
        <f t="shared" si="198"/>
        <v>3.5265844415255901E-3</v>
      </c>
      <c r="K110" s="47">
        <f t="shared" si="198"/>
        <v>2.9263147493510215E-3</v>
      </c>
      <c r="L110" s="47">
        <f t="shared" si="198"/>
        <v>2.4282186218019118E-3</v>
      </c>
      <c r="M110" s="47">
        <f t="shared" si="198"/>
        <v>2.0149048138356292E-3</v>
      </c>
      <c r="N110" s="47">
        <f t="shared" si="198"/>
        <v>1.6719422923316923E-3</v>
      </c>
    </row>
    <row r="111" spans="1:14" x14ac:dyDescent="0.3">
      <c r="A111" s="43" t="s">
        <v>164</v>
      </c>
      <c r="B111" s="43"/>
      <c r="C111" s="43"/>
      <c r="D111" s="43"/>
      <c r="E111" s="43"/>
      <c r="F111" s="43"/>
      <c r="G111" s="43"/>
      <c r="H111" s="43"/>
      <c r="I111" s="43"/>
    </row>
    <row r="112" spans="1:14" x14ac:dyDescent="0.3">
      <c r="A112" s="9" t="s">
        <v>136</v>
      </c>
      <c r="B112" s="9">
        <v>1421</v>
      </c>
      <c r="C112" s="9">
        <v>1431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 t="e">
        <f>I112*(1+I113)</f>
        <v>#VALUE!</v>
      </c>
      <c r="K112" s="9" t="e">
        <f t="shared" ref="K112:N112" si="199">J112*(1+J113)</f>
        <v>#VALUE!</v>
      </c>
      <c r="L112" s="9" t="e">
        <f t="shared" si="199"/>
        <v>#VALUE!</v>
      </c>
      <c r="M112" s="9" t="e">
        <f t="shared" si="199"/>
        <v>#VALUE!</v>
      </c>
      <c r="N112" s="9" t="e">
        <f t="shared" si="199"/>
        <v>#VALUE!</v>
      </c>
    </row>
    <row r="113" spans="1:14" x14ac:dyDescent="0.3">
      <c r="A113" s="44" t="s">
        <v>129</v>
      </c>
      <c r="B113" s="47" t="s">
        <v>168</v>
      </c>
      <c r="C113" s="47">
        <v>7.0372976776917895E-3</v>
      </c>
      <c r="D113" s="47">
        <v>-1</v>
      </c>
      <c r="E113" s="47" t="s">
        <v>168</v>
      </c>
      <c r="F113" s="47" t="s">
        <v>168</v>
      </c>
      <c r="G113" s="47" t="s">
        <v>168</v>
      </c>
      <c r="H113" s="47" t="s">
        <v>168</v>
      </c>
      <c r="I113" s="47" t="s">
        <v>168</v>
      </c>
      <c r="J113" s="47">
        <v>8.9298184357541999E-2</v>
      </c>
      <c r="K113" s="47">
        <v>8.9298184357541999E-2</v>
      </c>
      <c r="L113" s="47">
        <v>8.9298184357541999E-2</v>
      </c>
      <c r="M113" s="47">
        <v>8.9298184357541999E-2</v>
      </c>
      <c r="N113" s="47">
        <v>8.9298184357541999E-2</v>
      </c>
    </row>
    <row r="114" spans="1:14" x14ac:dyDescent="0.3">
      <c r="A114" s="45" t="s">
        <v>113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9" t="e">
        <f>I114*(1+I115)</f>
        <v>#VALUE!</v>
      </c>
      <c r="K114" s="9" t="e">
        <f t="shared" ref="K114:N114" si="200">J114*(1+J115)</f>
        <v>#VALUE!</v>
      </c>
      <c r="L114" s="9" t="e">
        <f t="shared" si="200"/>
        <v>#VALUE!</v>
      </c>
      <c r="M114" s="9" t="e">
        <f t="shared" si="200"/>
        <v>#VALUE!</v>
      </c>
      <c r="N114" s="9" t="e">
        <f t="shared" si="200"/>
        <v>#VALUE!</v>
      </c>
    </row>
    <row r="115" spans="1:14" x14ac:dyDescent="0.3">
      <c r="A115" s="44" t="s">
        <v>129</v>
      </c>
      <c r="B115" s="47" t="s">
        <v>168</v>
      </c>
      <c r="C115" s="47" t="s">
        <v>168</v>
      </c>
      <c r="D115" s="47" t="s">
        <v>168</v>
      </c>
      <c r="E115" s="47" t="s">
        <v>168</v>
      </c>
      <c r="F115" s="47" t="s">
        <v>168</v>
      </c>
      <c r="G115" s="47" t="s">
        <v>168</v>
      </c>
      <c r="H115" s="47" t="s">
        <v>168</v>
      </c>
      <c r="I115" s="47" t="s">
        <v>168</v>
      </c>
      <c r="J115" s="47">
        <v>5.9971305595408975E-2</v>
      </c>
      <c r="K115" s="47">
        <v>5.9971305595408975E-2</v>
      </c>
      <c r="L115" s="47">
        <v>5.9971305595408975E-2</v>
      </c>
      <c r="M115" s="47">
        <v>5.9971305595408975E-2</v>
      </c>
      <c r="N115" s="47">
        <v>5.9971305595408975E-2</v>
      </c>
    </row>
    <row r="116" spans="1:14" x14ac:dyDescent="0.3">
      <c r="A116" s="44" t="s">
        <v>137</v>
      </c>
      <c r="B116" s="47">
        <v>0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30">
        <v>0.09</v>
      </c>
      <c r="K116" s="30">
        <v>0.09</v>
      </c>
      <c r="L116" s="30">
        <v>0.09</v>
      </c>
      <c r="M116" s="30">
        <v>0.09</v>
      </c>
      <c r="N116" s="30">
        <v>0.09</v>
      </c>
    </row>
    <row r="117" spans="1:14" x14ac:dyDescent="0.3">
      <c r="A117" s="44" t="s">
        <v>138</v>
      </c>
      <c r="B117" s="47" t="s">
        <v>168</v>
      </c>
      <c r="C117" s="47" t="s">
        <v>168</v>
      </c>
      <c r="D117" s="47" t="s">
        <v>168</v>
      </c>
      <c r="E117" s="47" t="s">
        <v>168</v>
      </c>
      <c r="F117" s="47" t="s">
        <v>168</v>
      </c>
      <c r="G117" s="47" t="s">
        <v>168</v>
      </c>
      <c r="H117" s="47" t="s">
        <v>168</v>
      </c>
      <c r="I117" s="47" t="s">
        <v>168</v>
      </c>
      <c r="J117" s="47">
        <v>-3.0028694404591022E-2</v>
      </c>
      <c r="K117" s="47">
        <v>-3.0028694404591022E-2</v>
      </c>
      <c r="L117" s="47">
        <v>-3.0028694404591022E-2</v>
      </c>
      <c r="M117" s="47">
        <v>-3.0028694404591022E-2</v>
      </c>
      <c r="N117" s="47">
        <v>-3.0028694404591022E-2</v>
      </c>
    </row>
    <row r="118" spans="1:14" x14ac:dyDescent="0.3">
      <c r="A118" s="45" t="s">
        <v>114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9" t="e">
        <f>I118*(1+I119)</f>
        <v>#VALUE!</v>
      </c>
      <c r="K118" s="9" t="e">
        <f t="shared" ref="K118:N118" si="201">J118*(1+J119)</f>
        <v>#VALUE!</v>
      </c>
      <c r="L118" s="9" t="e">
        <f t="shared" si="201"/>
        <v>#VALUE!</v>
      </c>
      <c r="M118" s="9" t="e">
        <f t="shared" si="201"/>
        <v>#VALUE!</v>
      </c>
      <c r="N118" s="9" t="e">
        <f t="shared" si="201"/>
        <v>#VALUE!</v>
      </c>
    </row>
    <row r="119" spans="1:14" x14ac:dyDescent="0.3">
      <c r="A119" s="44" t="s">
        <v>129</v>
      </c>
      <c r="B119" s="47" t="s">
        <v>168</v>
      </c>
      <c r="C119" s="47" t="s">
        <v>168</v>
      </c>
      <c r="D119" s="47" t="s">
        <v>168</v>
      </c>
      <c r="E119" s="47" t="s">
        <v>168</v>
      </c>
      <c r="F119" s="47" t="s">
        <v>168</v>
      </c>
      <c r="G119" s="47" t="s">
        <v>168</v>
      </c>
      <c r="H119" s="47" t="s">
        <v>168</v>
      </c>
      <c r="I119" s="47" t="s">
        <v>168</v>
      </c>
      <c r="J119" s="47">
        <v>0.13288288288288297</v>
      </c>
      <c r="K119" s="47">
        <v>0.13288288288288297</v>
      </c>
      <c r="L119" s="47">
        <v>0.13288288288288297</v>
      </c>
      <c r="M119" s="47">
        <v>0.13288288288288297</v>
      </c>
      <c r="N119" s="47">
        <v>0.13288288288288297</v>
      </c>
    </row>
    <row r="120" spans="1:14" x14ac:dyDescent="0.3">
      <c r="A120" s="44" t="s">
        <v>137</v>
      </c>
      <c r="B120" s="30">
        <v>0.12</v>
      </c>
      <c r="C120" s="30">
        <v>0.08</v>
      </c>
      <c r="D120" s="30">
        <v>0.03</v>
      </c>
      <c r="E120" s="30">
        <v>0.01</v>
      </c>
      <c r="F120" s="30">
        <v>7.0000000000000007E-2</v>
      </c>
      <c r="G120" s="30">
        <v>-0.12</v>
      </c>
      <c r="H120" s="30">
        <v>0.08</v>
      </c>
      <c r="I120" s="30">
        <v>0.09</v>
      </c>
      <c r="J120" s="30">
        <v>0.16</v>
      </c>
      <c r="K120" s="30">
        <v>0.16</v>
      </c>
      <c r="L120" s="30">
        <v>0.16</v>
      </c>
      <c r="M120" s="30">
        <v>0.16</v>
      </c>
      <c r="N120" s="30">
        <v>0.16</v>
      </c>
    </row>
    <row r="121" spans="1:14" x14ac:dyDescent="0.3">
      <c r="A121" s="44" t="s">
        <v>138</v>
      </c>
      <c r="B121" s="47" t="s">
        <v>168</v>
      </c>
      <c r="C121" s="47" t="s">
        <v>168</v>
      </c>
      <c r="D121" s="47" t="s">
        <v>168</v>
      </c>
      <c r="E121" s="47" t="s">
        <v>168</v>
      </c>
      <c r="F121" s="47" t="s">
        <v>168</v>
      </c>
      <c r="G121" s="47" t="s">
        <v>168</v>
      </c>
      <c r="H121" s="47" t="s">
        <v>168</v>
      </c>
      <c r="I121" s="47" t="s">
        <v>168</v>
      </c>
      <c r="J121" s="47">
        <v>-2.7117117117117034E-2</v>
      </c>
      <c r="K121" s="47">
        <v>-2.7117117117117034E-2</v>
      </c>
      <c r="L121" s="47">
        <v>-2.7117117117117034E-2</v>
      </c>
      <c r="M121" s="47">
        <v>-2.7117117117117034E-2</v>
      </c>
      <c r="N121" s="47">
        <v>-2.7117117117117034E-2</v>
      </c>
    </row>
    <row r="122" spans="1:14" x14ac:dyDescent="0.3">
      <c r="A122" s="45" t="s">
        <v>115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9" t="e">
        <f>I122*(1+I123)</f>
        <v>#VALUE!</v>
      </c>
      <c r="K122" s="9" t="e">
        <f t="shared" ref="K122:N122" si="202">J122*(1+J123)</f>
        <v>#VALUE!</v>
      </c>
      <c r="L122" s="9" t="e">
        <f t="shared" si="202"/>
        <v>#VALUE!</v>
      </c>
      <c r="M122" s="9" t="e">
        <f t="shared" si="202"/>
        <v>#VALUE!</v>
      </c>
      <c r="N122" s="9" t="e">
        <f t="shared" si="202"/>
        <v>#VALUE!</v>
      </c>
    </row>
    <row r="123" spans="1:14" x14ac:dyDescent="0.3">
      <c r="A123" s="44" t="s">
        <v>129</v>
      </c>
      <c r="B123" s="47" t="s">
        <v>168</v>
      </c>
      <c r="C123" s="47" t="s">
        <v>168</v>
      </c>
      <c r="D123" s="47" t="s">
        <v>168</v>
      </c>
      <c r="E123" s="47" t="s">
        <v>168</v>
      </c>
      <c r="F123" s="47" t="s">
        <v>168</v>
      </c>
      <c r="G123" s="47" t="s">
        <v>168</v>
      </c>
      <c r="H123" s="47" t="s">
        <v>168</v>
      </c>
      <c r="I123" s="47" t="s">
        <v>168</v>
      </c>
      <c r="J123" s="47">
        <v>0.15102040816326534</v>
      </c>
      <c r="K123" s="47">
        <v>0.15102040816326534</v>
      </c>
      <c r="L123" s="47">
        <v>0.15102040816326534</v>
      </c>
      <c r="M123" s="47">
        <v>0.15102040816326534</v>
      </c>
      <c r="N123" s="47">
        <v>0.15102040816326534</v>
      </c>
    </row>
    <row r="124" spans="1:14" x14ac:dyDescent="0.3">
      <c r="A124" s="44" t="s">
        <v>137</v>
      </c>
      <c r="B124" s="47">
        <v>0</v>
      </c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30">
        <v>0.17</v>
      </c>
      <c r="K124" s="30">
        <v>0.17</v>
      </c>
      <c r="L124" s="30">
        <v>0.17</v>
      </c>
      <c r="M124" s="30">
        <v>0.17</v>
      </c>
      <c r="N124" s="30">
        <v>0.17</v>
      </c>
    </row>
    <row r="125" spans="1:14" x14ac:dyDescent="0.3">
      <c r="A125" s="44" t="s">
        <v>138</v>
      </c>
      <c r="B125" s="47" t="s">
        <v>168</v>
      </c>
      <c r="C125" s="47" t="s">
        <v>168</v>
      </c>
      <c r="D125" s="47" t="s">
        <v>168</v>
      </c>
      <c r="E125" s="47" t="s">
        <v>168</v>
      </c>
      <c r="F125" s="47" t="s">
        <v>168</v>
      </c>
      <c r="G125" s="47" t="s">
        <v>168</v>
      </c>
      <c r="H125" s="47" t="s">
        <v>168</v>
      </c>
      <c r="I125" s="47" t="s">
        <v>168</v>
      </c>
      <c r="J125" s="47">
        <v>-1.8979591836734672E-2</v>
      </c>
      <c r="K125" s="47">
        <v>-1.8979591836734672E-2</v>
      </c>
      <c r="L125" s="47">
        <v>-1.8979591836734672E-2</v>
      </c>
      <c r="M125" s="47">
        <v>-1.8979591836734672E-2</v>
      </c>
      <c r="N125" s="47">
        <v>-1.8979591836734672E-2</v>
      </c>
    </row>
    <row r="126" spans="1:14" x14ac:dyDescent="0.3">
      <c r="A126" s="9" t="s">
        <v>130</v>
      </c>
      <c r="B126" s="48">
        <v>261</v>
      </c>
      <c r="C126" s="48">
        <v>289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9" t="e">
        <f>I126*(1+I127)</f>
        <v>#VALUE!</v>
      </c>
      <c r="K126" s="9" t="e">
        <f t="shared" ref="K126:N126" si="203">J126*(1+J127)</f>
        <v>#VALUE!</v>
      </c>
      <c r="L126" s="9" t="e">
        <f t="shared" si="203"/>
        <v>#VALUE!</v>
      </c>
      <c r="M126" s="9" t="e">
        <f t="shared" si="203"/>
        <v>#VALUE!</v>
      </c>
      <c r="N126" s="9" t="e">
        <f t="shared" si="203"/>
        <v>#VALUE!</v>
      </c>
    </row>
    <row r="127" spans="1:14" x14ac:dyDescent="0.3">
      <c r="A127" s="46" t="s">
        <v>129</v>
      </c>
      <c r="B127" s="47" t="s">
        <v>168</v>
      </c>
      <c r="C127" s="47">
        <v>0.10727969348659006</v>
      </c>
      <c r="D127" s="47">
        <v>-1</v>
      </c>
      <c r="E127" s="47" t="s">
        <v>168</v>
      </c>
      <c r="F127" s="47" t="s">
        <v>168</v>
      </c>
      <c r="G127" s="47" t="s">
        <v>168</v>
      </c>
      <c r="H127" s="47" t="s">
        <v>168</v>
      </c>
      <c r="I127" s="47" t="s">
        <v>168</v>
      </c>
      <c r="J127" s="47">
        <v>0.33294437961882539</v>
      </c>
      <c r="K127" s="47">
        <v>0.33294437961882539</v>
      </c>
      <c r="L127" s="47">
        <v>0.33294437961882539</v>
      </c>
      <c r="M127" s="47">
        <v>0.33294437961882539</v>
      </c>
      <c r="N127" s="47">
        <v>0.33294437961882539</v>
      </c>
    </row>
    <row r="128" spans="1:14" x14ac:dyDescent="0.3">
      <c r="A128" s="46" t="s">
        <v>131</v>
      </c>
      <c r="B128" s="47">
        <f>+IFERROR(B126/B$112,"nm")</f>
        <v>0.18367346938775511</v>
      </c>
      <c r="C128" s="47">
        <f t="shared" ref="C128:N128" si="204">+IFERROR(C126/C$112,"nm")</f>
        <v>0.20195667365478687</v>
      </c>
      <c r="D128" s="47" t="str">
        <f t="shared" si="204"/>
        <v>nm</v>
      </c>
      <c r="E128" s="47" t="str">
        <f t="shared" si="204"/>
        <v>nm</v>
      </c>
      <c r="F128" s="47" t="str">
        <f t="shared" si="204"/>
        <v>nm</v>
      </c>
      <c r="G128" s="47" t="str">
        <f t="shared" si="204"/>
        <v>nm</v>
      </c>
      <c r="H128" s="47" t="str">
        <f t="shared" si="204"/>
        <v>nm</v>
      </c>
      <c r="I128" s="47" t="str">
        <f t="shared" si="204"/>
        <v>nm</v>
      </c>
      <c r="J128" s="47" t="str">
        <f t="shared" si="204"/>
        <v>nm</v>
      </c>
      <c r="K128" s="47" t="str">
        <f t="shared" si="204"/>
        <v>nm</v>
      </c>
      <c r="L128" s="47" t="str">
        <f t="shared" si="204"/>
        <v>nm</v>
      </c>
      <c r="M128" s="47" t="str">
        <f t="shared" si="204"/>
        <v>nm</v>
      </c>
      <c r="N128" s="47" t="str">
        <f t="shared" si="204"/>
        <v>nm</v>
      </c>
    </row>
    <row r="129" spans="1:14" x14ac:dyDescent="0.3">
      <c r="A129" s="9" t="s">
        <v>132</v>
      </c>
      <c r="B129" s="9">
        <v>12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 t="e">
        <f>I129*(1+I130)</f>
        <v>#VALUE!</v>
      </c>
      <c r="K129" s="9" t="e">
        <f t="shared" ref="K129:N129" si="205">J129*(1+J130)</f>
        <v>#VALUE!</v>
      </c>
      <c r="L129" s="9" t="e">
        <f t="shared" si="205"/>
        <v>#VALUE!</v>
      </c>
      <c r="M129" s="9" t="e">
        <f t="shared" si="205"/>
        <v>#VALUE!</v>
      </c>
      <c r="N129" s="9" t="e">
        <f t="shared" si="205"/>
        <v>#VALUE!</v>
      </c>
    </row>
    <row r="130" spans="1:14" x14ac:dyDescent="0.3">
      <c r="A130" s="46" t="s">
        <v>129</v>
      </c>
      <c r="B130" s="47" t="s">
        <v>168</v>
      </c>
      <c r="C130" s="47">
        <v>-1</v>
      </c>
      <c r="D130" s="47" t="s">
        <v>168</v>
      </c>
      <c r="E130" s="47" t="s">
        <v>168</v>
      </c>
      <c r="F130" s="47" t="s">
        <v>168</v>
      </c>
      <c r="G130" s="47" t="s">
        <v>168</v>
      </c>
      <c r="H130" s="47" t="s">
        <v>168</v>
      </c>
      <c r="I130" s="47" t="s">
        <v>168</v>
      </c>
      <c r="J130" s="47">
        <v>-1.4705882352941124E-2</v>
      </c>
      <c r="K130" s="47">
        <v>-1.4705882352941124E-2</v>
      </c>
      <c r="L130" s="47">
        <v>-1.4705882352941124E-2</v>
      </c>
      <c r="M130" s="47">
        <v>-1.4705882352941124E-2</v>
      </c>
      <c r="N130" s="47">
        <v>-1.4705882352941124E-2</v>
      </c>
    </row>
    <row r="131" spans="1:14" x14ac:dyDescent="0.3">
      <c r="A131" s="46" t="s">
        <v>133</v>
      </c>
      <c r="B131" s="47">
        <v>8.7336244541484718E-4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1.0738039907043834E-2</v>
      </c>
      <c r="K131" s="47">
        <v>1.0738039907043834E-2</v>
      </c>
      <c r="L131" s="47">
        <v>1.0738039907043834E-2</v>
      </c>
      <c r="M131" s="47">
        <v>1.0738039907043834E-2</v>
      </c>
      <c r="N131" s="47">
        <v>1.0738039907043834E-2</v>
      </c>
    </row>
    <row r="132" spans="1:14" x14ac:dyDescent="0.3">
      <c r="A132" s="9" t="s">
        <v>134</v>
      </c>
      <c r="B132" s="9">
        <v>249</v>
      </c>
      <c r="C132" s="9">
        <v>289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 t="e">
        <f>I132*(1+I133)</f>
        <v>#VALUE!</v>
      </c>
      <c r="K132" s="9" t="e">
        <f t="shared" ref="K132:N132" si="206">J132*(1+J133)</f>
        <v>#VALUE!</v>
      </c>
      <c r="L132" s="9" t="e">
        <f t="shared" si="206"/>
        <v>#VALUE!</v>
      </c>
      <c r="M132" s="9" t="e">
        <f t="shared" si="206"/>
        <v>#VALUE!</v>
      </c>
      <c r="N132" s="9" t="e">
        <f t="shared" si="206"/>
        <v>#VALUE!</v>
      </c>
    </row>
    <row r="133" spans="1:14" x14ac:dyDescent="0.3">
      <c r="A133" s="46" t="s">
        <v>129</v>
      </c>
      <c r="B133" s="47" t="s">
        <v>168</v>
      </c>
      <c r="C133" s="47">
        <v>0.1606425702811245</v>
      </c>
      <c r="D133" s="47">
        <v>-1</v>
      </c>
      <c r="E133" s="47" t="s">
        <v>168</v>
      </c>
      <c r="F133" s="47" t="s">
        <v>168</v>
      </c>
      <c r="G133" s="47" t="s">
        <v>168</v>
      </c>
      <c r="H133" s="47" t="s">
        <v>168</v>
      </c>
      <c r="I133" s="47" t="s">
        <v>168</v>
      </c>
      <c r="J133" s="47">
        <v>0.3523613963039014</v>
      </c>
      <c r="K133" s="47">
        <v>0.3523613963039014</v>
      </c>
      <c r="L133" s="47">
        <v>0.3523613963039014</v>
      </c>
      <c r="M133" s="47">
        <v>0.3523613963039014</v>
      </c>
      <c r="N133" s="47">
        <v>0.3523613963039014</v>
      </c>
    </row>
    <row r="134" spans="1:14" x14ac:dyDescent="0.3">
      <c r="A134" s="46" t="s">
        <v>131</v>
      </c>
      <c r="B134" s="47">
        <v>1.8122270742358077E-2</v>
      </c>
      <c r="C134" s="47">
        <v>1.9574641018694119E-2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0.26388332398429359</v>
      </c>
      <c r="K134" s="47">
        <v>0.26388332398429359</v>
      </c>
      <c r="L134" s="47">
        <v>0.26388332398429359</v>
      </c>
      <c r="M134" s="47">
        <v>0.26388332398429359</v>
      </c>
      <c r="N134" s="47">
        <v>0.26388332398429359</v>
      </c>
    </row>
    <row r="135" spans="1:14" x14ac:dyDescent="0.3">
      <c r="A135" s="9" t="s">
        <v>135</v>
      </c>
      <c r="B135" s="9">
        <f>+Historicals!B171</f>
        <v>20</v>
      </c>
      <c r="C135" s="9">
        <f>+Historicals!C171</f>
        <v>0</v>
      </c>
      <c r="D135" s="9">
        <f>+Historicals!D171</f>
        <v>0</v>
      </c>
      <c r="E135" s="9">
        <f>+Historicals!E171</f>
        <v>0</v>
      </c>
      <c r="F135" s="9">
        <f>+Historicals!F171</f>
        <v>0</v>
      </c>
      <c r="G135" s="9">
        <f>+Historicals!G171</f>
        <v>0</v>
      </c>
      <c r="H135" s="9">
        <f>+Historicals!H171</f>
        <v>0</v>
      </c>
      <c r="I135" s="9">
        <f>+Historicals!I171</f>
        <v>0</v>
      </c>
      <c r="J135" s="9" t="e">
        <f>I135*(1+I136)</f>
        <v>#VALUE!</v>
      </c>
      <c r="K135" s="9" t="e">
        <f t="shared" ref="K135:N135" si="207">J135*(1+J136)</f>
        <v>#VALUE!</v>
      </c>
      <c r="L135" s="9" t="e">
        <f t="shared" si="207"/>
        <v>#VALUE!</v>
      </c>
      <c r="M135" s="9" t="e">
        <f t="shared" si="207"/>
        <v>#VALUE!</v>
      </c>
      <c r="N135" s="9" t="e">
        <f t="shared" si="207"/>
        <v>#VALUE!</v>
      </c>
    </row>
    <row r="136" spans="1:14" x14ac:dyDescent="0.3">
      <c r="A136" s="46" t="s">
        <v>129</v>
      </c>
      <c r="B136" s="47" t="s">
        <v>168</v>
      </c>
      <c r="C136" s="47">
        <v>-1</v>
      </c>
      <c r="D136" s="47" t="s">
        <v>168</v>
      </c>
      <c r="E136" s="47" t="s">
        <v>168</v>
      </c>
      <c r="F136" s="47" t="s">
        <v>168</v>
      </c>
      <c r="G136" s="47" t="s">
        <v>168</v>
      </c>
      <c r="H136" s="47" t="s">
        <v>168</v>
      </c>
      <c r="I136" s="47" t="s">
        <v>168</v>
      </c>
      <c r="J136" s="47">
        <v>0.28758169934640532</v>
      </c>
      <c r="K136" s="47">
        <v>0.28758169934640532</v>
      </c>
      <c r="L136" s="47">
        <v>0.28758169934640532</v>
      </c>
      <c r="M136" s="47">
        <v>0.28758169934640532</v>
      </c>
      <c r="N136" s="47">
        <v>0.28758169934640532</v>
      </c>
    </row>
    <row r="137" spans="1:14" x14ac:dyDescent="0.3">
      <c r="A137" s="46" t="s">
        <v>133</v>
      </c>
      <c r="B137" s="47">
        <v>1.455604075691412E-3</v>
      </c>
      <c r="C137" s="47">
        <v>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1.5786521355877874E-2</v>
      </c>
      <c r="K137" s="47">
        <v>1.5786521355877874E-2</v>
      </c>
      <c r="L137" s="47">
        <v>1.5786521355877874E-2</v>
      </c>
      <c r="M137" s="47">
        <v>1.5786521355877874E-2</v>
      </c>
      <c r="N137" s="47">
        <v>1.5786521355877874E-2</v>
      </c>
    </row>
    <row r="138" spans="1:14" x14ac:dyDescent="0.3">
      <c r="A138" s="9" t="s">
        <v>143</v>
      </c>
      <c r="B138" s="9">
        <f>+Historicals!B158</f>
        <v>47</v>
      </c>
      <c r="C138" s="9">
        <f>+Historicals!C158</f>
        <v>50</v>
      </c>
      <c r="D138" s="9">
        <f>+Historicals!D158</f>
        <v>0</v>
      </c>
      <c r="E138" s="9">
        <f>+Historicals!E158</f>
        <v>0</v>
      </c>
      <c r="F138" s="9">
        <f>+Historicals!F158</f>
        <v>0</v>
      </c>
      <c r="G138" s="9">
        <f>+Historicals!G158</f>
        <v>0</v>
      </c>
      <c r="H138" s="9">
        <f>+Historicals!H158</f>
        <v>0</v>
      </c>
      <c r="I138" s="9">
        <f>+Historicals!I158</f>
        <v>0</v>
      </c>
      <c r="J138" s="9" t="e">
        <f>I138*(1+I139)</f>
        <v>#VALUE!</v>
      </c>
      <c r="K138" s="9" t="e">
        <f t="shared" ref="K138:N138" si="208">J138*(1+J139)</f>
        <v>#VALUE!</v>
      </c>
      <c r="L138" s="9" t="e">
        <f t="shared" si="208"/>
        <v>#VALUE!</v>
      </c>
      <c r="M138" s="9" t="e">
        <f t="shared" si="208"/>
        <v>#VALUE!</v>
      </c>
      <c r="N138" s="9" t="e">
        <f t="shared" si="208"/>
        <v>#VALUE!</v>
      </c>
    </row>
    <row r="139" spans="1:14" x14ac:dyDescent="0.3">
      <c r="A139" s="46" t="s">
        <v>129</v>
      </c>
      <c r="B139" s="47" t="str">
        <f t="shared" ref="B139" si="209">+IFERROR(B138/A138-1,"nm")</f>
        <v>nm</v>
      </c>
      <c r="C139" s="47">
        <f t="shared" ref="C139" si="210">+IFERROR(C138/B138-1,"nm")</f>
        <v>6.3829787234042534E-2</v>
      </c>
      <c r="D139" s="47">
        <f t="shared" ref="D139" si="211">+IFERROR(D138/C138-1,"nm")</f>
        <v>-1</v>
      </c>
      <c r="E139" s="47" t="str">
        <f t="shared" ref="E139" si="212">+IFERROR(E138/D138-1,"nm")</f>
        <v>nm</v>
      </c>
      <c r="F139" s="47" t="str">
        <f t="shared" ref="F139" si="213">+IFERROR(F138/E138-1,"nm")</f>
        <v>nm</v>
      </c>
      <c r="G139" s="47" t="str">
        <f t="shared" ref="G139" si="214">+IFERROR(G138/F138-1,"nm")</f>
        <v>nm</v>
      </c>
      <c r="H139" s="47" t="str">
        <f t="shared" ref="H139" si="215">+IFERROR(H138/G138-1,"nm")</f>
        <v>nm</v>
      </c>
      <c r="I139" s="47" t="str">
        <f t="shared" ref="I139" si="216">+IFERROR(I138/H138-1,"nm")</f>
        <v>nm</v>
      </c>
      <c r="J139" s="47" t="str">
        <f t="shared" ref="J139" si="217">+IFERROR(J138/I138-1,"nm")</f>
        <v>nm</v>
      </c>
      <c r="K139" s="47" t="str">
        <f t="shared" ref="K139" si="218">+IFERROR(K138/J138-1,"nm")</f>
        <v>nm</v>
      </c>
      <c r="L139" s="47" t="str">
        <f t="shared" ref="L139" si="219">+IFERROR(L138/K138-1,"nm")</f>
        <v>nm</v>
      </c>
      <c r="M139" s="47" t="str">
        <f t="shared" ref="M139" si="220">+IFERROR(M138/L138-1,"nm")</f>
        <v>nm</v>
      </c>
      <c r="N139" s="47" t="str">
        <f t="shared" ref="N139" si="221">+IFERROR(N138/M138-1,"nm")</f>
        <v>nm</v>
      </c>
    </row>
    <row r="140" spans="1:14" x14ac:dyDescent="0.3">
      <c r="A140" s="46" t="s">
        <v>133</v>
      </c>
      <c r="B140" s="47">
        <f t="shared" ref="B140:N140" si="222">+IFERROR(B138/B$21,"nm")</f>
        <v>3.4206695778748182E-3</v>
      </c>
      <c r="C140" s="47">
        <f t="shared" si="222"/>
        <v>3.3866160931996748E-3</v>
      </c>
      <c r="D140" s="47">
        <f t="shared" si="222"/>
        <v>0</v>
      </c>
      <c r="E140" s="47">
        <f t="shared" si="222"/>
        <v>0</v>
      </c>
      <c r="F140" s="47">
        <f t="shared" si="222"/>
        <v>0</v>
      </c>
      <c r="G140" s="47">
        <f t="shared" si="222"/>
        <v>0</v>
      </c>
      <c r="H140" s="47">
        <f t="shared" si="222"/>
        <v>0</v>
      </c>
      <c r="I140" s="47">
        <f t="shared" si="222"/>
        <v>0</v>
      </c>
      <c r="J140" s="47" t="str">
        <f t="shared" si="222"/>
        <v>nm</v>
      </c>
      <c r="K140" s="47" t="str">
        <f t="shared" si="222"/>
        <v>nm</v>
      </c>
      <c r="L140" s="47" t="str">
        <f t="shared" si="222"/>
        <v>nm</v>
      </c>
      <c r="M140" s="47" t="str">
        <f t="shared" si="222"/>
        <v>nm</v>
      </c>
      <c r="N140" s="47" t="str">
        <f t="shared" si="222"/>
        <v>nm</v>
      </c>
    </row>
    <row r="141" spans="1:14" x14ac:dyDescent="0.3">
      <c r="A141" s="43" t="s">
        <v>155</v>
      </c>
      <c r="B141" s="43"/>
      <c r="C141" s="43"/>
      <c r="D141" s="43"/>
      <c r="E141" s="43"/>
      <c r="F141" s="43"/>
      <c r="G141" s="43"/>
      <c r="H141" s="43"/>
      <c r="I141" s="43"/>
    </row>
    <row r="142" spans="1:14" x14ac:dyDescent="0.3">
      <c r="A142" s="9" t="s">
        <v>136</v>
      </c>
      <c r="B142" s="9">
        <v>755</v>
      </c>
      <c r="C142" s="9">
        <v>869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 t="e">
        <f>I142*(1+I143)</f>
        <v>#VALUE!</v>
      </c>
      <c r="K142" s="9" t="e">
        <f t="shared" ref="K142:N142" si="223">J142*(1+J143)</f>
        <v>#VALUE!</v>
      </c>
      <c r="L142" s="9" t="e">
        <f t="shared" si="223"/>
        <v>#VALUE!</v>
      </c>
      <c r="M142" s="9" t="e">
        <f t="shared" si="223"/>
        <v>#VALUE!</v>
      </c>
      <c r="N142" s="9" t="e">
        <f t="shared" si="223"/>
        <v>#VALUE!</v>
      </c>
    </row>
    <row r="143" spans="1:14" x14ac:dyDescent="0.3">
      <c r="A143" s="44" t="s">
        <v>129</v>
      </c>
      <c r="B143" s="47" t="s">
        <v>168</v>
      </c>
      <c r="C143" s="47">
        <v>0.15099337748344377</v>
      </c>
      <c r="D143" s="47">
        <v>-1</v>
      </c>
      <c r="E143" s="47" t="s">
        <v>168</v>
      </c>
      <c r="F143" s="47" t="s">
        <v>168</v>
      </c>
      <c r="G143" s="47" t="s">
        <v>168</v>
      </c>
      <c r="H143" s="47" t="s">
        <v>168</v>
      </c>
      <c r="I143" s="47" t="s">
        <v>168</v>
      </c>
      <c r="J143" s="47">
        <v>8.9298184357541999E-2</v>
      </c>
      <c r="K143" s="47">
        <v>8.9298184357541999E-2</v>
      </c>
      <c r="L143" s="47">
        <v>8.9298184357541999E-2</v>
      </c>
      <c r="M143" s="47">
        <v>8.9298184357541999E-2</v>
      </c>
      <c r="N143" s="47">
        <v>8.9298184357541999E-2</v>
      </c>
    </row>
    <row r="144" spans="1:14" x14ac:dyDescent="0.3">
      <c r="A144" s="45" t="s">
        <v>113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9" t="e">
        <f>I144*(1+I145)</f>
        <v>#VALUE!</v>
      </c>
      <c r="K144" s="9" t="e">
        <f t="shared" ref="K144:N144" si="224">J144*(1+J145)</f>
        <v>#VALUE!</v>
      </c>
      <c r="L144" s="9" t="e">
        <f t="shared" si="224"/>
        <v>#VALUE!</v>
      </c>
      <c r="M144" s="9" t="e">
        <f t="shared" si="224"/>
        <v>#VALUE!</v>
      </c>
      <c r="N144" s="9" t="e">
        <f t="shared" si="224"/>
        <v>#VALUE!</v>
      </c>
    </row>
    <row r="145" spans="1:14" x14ac:dyDescent="0.3">
      <c r="A145" s="44" t="s">
        <v>129</v>
      </c>
      <c r="B145" s="47" t="s">
        <v>168</v>
      </c>
      <c r="C145" s="47" t="s">
        <v>168</v>
      </c>
      <c r="D145" s="47" t="s">
        <v>168</v>
      </c>
      <c r="E145" s="47" t="s">
        <v>168</v>
      </c>
      <c r="F145" s="47" t="s">
        <v>168</v>
      </c>
      <c r="G145" s="47" t="s">
        <v>168</v>
      </c>
      <c r="H145" s="47" t="s">
        <v>168</v>
      </c>
      <c r="I145" s="47" t="s">
        <v>168</v>
      </c>
      <c r="J145" s="47">
        <v>5.9971305595408975E-2</v>
      </c>
      <c r="K145" s="47">
        <v>5.9971305595408975E-2</v>
      </c>
      <c r="L145" s="47">
        <v>5.9971305595408975E-2</v>
      </c>
      <c r="M145" s="47">
        <v>5.9971305595408975E-2</v>
      </c>
      <c r="N145" s="47">
        <v>5.9971305595408975E-2</v>
      </c>
    </row>
    <row r="146" spans="1:14" x14ac:dyDescent="0.3">
      <c r="A146" s="44" t="s">
        <v>137</v>
      </c>
      <c r="B146" s="47">
        <v>0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30">
        <v>0.09</v>
      </c>
      <c r="K146" s="30">
        <v>0.09</v>
      </c>
      <c r="L146" s="30">
        <v>0.09</v>
      </c>
      <c r="M146" s="30">
        <v>0.09</v>
      </c>
      <c r="N146" s="30">
        <v>0.09</v>
      </c>
    </row>
    <row r="147" spans="1:14" x14ac:dyDescent="0.3">
      <c r="A147" s="44" t="s">
        <v>138</v>
      </c>
      <c r="B147" s="47" t="s">
        <v>168</v>
      </c>
      <c r="C147" s="47" t="s">
        <v>168</v>
      </c>
      <c r="D147" s="47" t="s">
        <v>168</v>
      </c>
      <c r="E147" s="47" t="s">
        <v>168</v>
      </c>
      <c r="F147" s="47" t="s">
        <v>168</v>
      </c>
      <c r="G147" s="47" t="s">
        <v>168</v>
      </c>
      <c r="H147" s="47" t="s">
        <v>168</v>
      </c>
      <c r="I147" s="47" t="s">
        <v>168</v>
      </c>
      <c r="J147" s="47">
        <v>-3.0028694404591022E-2</v>
      </c>
      <c r="K147" s="47">
        <v>-3.0028694404591022E-2</v>
      </c>
      <c r="L147" s="47">
        <v>-3.0028694404591022E-2</v>
      </c>
      <c r="M147" s="47">
        <v>-3.0028694404591022E-2</v>
      </c>
      <c r="N147" s="47">
        <v>-3.0028694404591022E-2</v>
      </c>
    </row>
    <row r="148" spans="1:14" x14ac:dyDescent="0.3">
      <c r="A148" s="45" t="s">
        <v>114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9" t="e">
        <f>I148*(1+I149)</f>
        <v>#VALUE!</v>
      </c>
      <c r="K148" s="9" t="e">
        <f t="shared" ref="K148:N148" si="225">J148*(1+J149)</f>
        <v>#VALUE!</v>
      </c>
      <c r="L148" s="9" t="e">
        <f t="shared" si="225"/>
        <v>#VALUE!</v>
      </c>
      <c r="M148" s="9" t="e">
        <f t="shared" si="225"/>
        <v>#VALUE!</v>
      </c>
      <c r="N148" s="9" t="e">
        <f t="shared" si="225"/>
        <v>#VALUE!</v>
      </c>
    </row>
    <row r="149" spans="1:14" x14ac:dyDescent="0.3">
      <c r="A149" s="44" t="s">
        <v>129</v>
      </c>
      <c r="B149" s="47" t="s">
        <v>168</v>
      </c>
      <c r="C149" s="47" t="s">
        <v>168</v>
      </c>
      <c r="D149" s="47" t="s">
        <v>168</v>
      </c>
      <c r="E149" s="47" t="s">
        <v>168</v>
      </c>
      <c r="F149" s="47" t="s">
        <v>168</v>
      </c>
      <c r="G149" s="47" t="s">
        <v>168</v>
      </c>
      <c r="H149" s="47" t="s">
        <v>168</v>
      </c>
      <c r="I149" s="47" t="s">
        <v>168</v>
      </c>
      <c r="J149" s="47">
        <v>0.13288288288288297</v>
      </c>
      <c r="K149" s="47">
        <v>0.13288288288288297</v>
      </c>
      <c r="L149" s="47">
        <v>0.13288288288288297</v>
      </c>
      <c r="M149" s="47">
        <v>0.13288288288288297</v>
      </c>
      <c r="N149" s="47">
        <v>0.13288288288288297</v>
      </c>
    </row>
    <row r="150" spans="1:14" x14ac:dyDescent="0.3">
      <c r="A150" s="44" t="s">
        <v>137</v>
      </c>
      <c r="B150" s="30">
        <v>0.12</v>
      </c>
      <c r="C150" s="30">
        <v>0.08</v>
      </c>
      <c r="D150" s="30">
        <v>0.03</v>
      </c>
      <c r="E150" s="30">
        <v>0.01</v>
      </c>
      <c r="F150" s="30">
        <v>7.0000000000000007E-2</v>
      </c>
      <c r="G150" s="30">
        <v>-0.12</v>
      </c>
      <c r="H150" s="30">
        <v>0.08</v>
      </c>
      <c r="I150" s="30">
        <v>0.09</v>
      </c>
      <c r="J150" s="30">
        <v>0.16</v>
      </c>
      <c r="K150" s="30">
        <v>0.16</v>
      </c>
      <c r="L150" s="30">
        <v>0.16</v>
      </c>
      <c r="M150" s="30">
        <v>0.16</v>
      </c>
      <c r="N150" s="30">
        <v>0.16</v>
      </c>
    </row>
    <row r="151" spans="1:14" x14ac:dyDescent="0.3">
      <c r="A151" s="44" t="s">
        <v>138</v>
      </c>
      <c r="B151" s="47" t="s">
        <v>168</v>
      </c>
      <c r="C151" s="47" t="s">
        <v>168</v>
      </c>
      <c r="D151" s="47" t="s">
        <v>168</v>
      </c>
      <c r="E151" s="47" t="s">
        <v>168</v>
      </c>
      <c r="F151" s="47" t="s">
        <v>168</v>
      </c>
      <c r="G151" s="47" t="s">
        <v>168</v>
      </c>
      <c r="H151" s="47" t="s">
        <v>168</v>
      </c>
      <c r="I151" s="47" t="s">
        <v>168</v>
      </c>
      <c r="J151" s="47">
        <v>-2.7117117117117034E-2</v>
      </c>
      <c r="K151" s="47">
        <v>-2.7117117117117034E-2</v>
      </c>
      <c r="L151" s="47">
        <v>-2.7117117117117034E-2</v>
      </c>
      <c r="M151" s="47">
        <v>-2.7117117117117034E-2</v>
      </c>
      <c r="N151" s="47">
        <v>-2.7117117117117034E-2</v>
      </c>
    </row>
    <row r="152" spans="1:14" x14ac:dyDescent="0.3">
      <c r="A152" s="45" t="s">
        <v>115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9" t="e">
        <f>I152*(1+I153)</f>
        <v>#VALUE!</v>
      </c>
      <c r="K152" s="9" t="e">
        <f t="shared" ref="K152:N152" si="226">J152*(1+J153)</f>
        <v>#VALUE!</v>
      </c>
      <c r="L152" s="9" t="e">
        <f t="shared" si="226"/>
        <v>#VALUE!</v>
      </c>
      <c r="M152" s="9" t="e">
        <f t="shared" si="226"/>
        <v>#VALUE!</v>
      </c>
      <c r="N152" s="9" t="e">
        <f t="shared" si="226"/>
        <v>#VALUE!</v>
      </c>
    </row>
    <row r="153" spans="1:14" x14ac:dyDescent="0.3">
      <c r="A153" s="44" t="s">
        <v>129</v>
      </c>
      <c r="B153" s="47" t="s">
        <v>168</v>
      </c>
      <c r="C153" s="47" t="s">
        <v>168</v>
      </c>
      <c r="D153" s="47" t="s">
        <v>168</v>
      </c>
      <c r="E153" s="47" t="s">
        <v>168</v>
      </c>
      <c r="F153" s="47" t="s">
        <v>168</v>
      </c>
      <c r="G153" s="47" t="s">
        <v>168</v>
      </c>
      <c r="H153" s="47" t="s">
        <v>168</v>
      </c>
      <c r="I153" s="47" t="s">
        <v>168</v>
      </c>
      <c r="J153" s="47">
        <v>0.15102040816326534</v>
      </c>
      <c r="K153" s="47">
        <v>0.15102040816326534</v>
      </c>
      <c r="L153" s="47">
        <v>0.15102040816326534</v>
      </c>
      <c r="M153" s="47">
        <v>0.15102040816326534</v>
      </c>
      <c r="N153" s="47">
        <v>0.15102040816326534</v>
      </c>
    </row>
    <row r="154" spans="1:14" x14ac:dyDescent="0.3">
      <c r="A154" s="44" t="s">
        <v>137</v>
      </c>
      <c r="B154" s="47">
        <v>0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30">
        <v>0.17</v>
      </c>
      <c r="K154" s="30">
        <v>0.17</v>
      </c>
      <c r="L154" s="30">
        <v>0.17</v>
      </c>
      <c r="M154" s="30">
        <v>0.17</v>
      </c>
      <c r="N154" s="30">
        <v>0.17</v>
      </c>
    </row>
    <row r="155" spans="1:14" x14ac:dyDescent="0.3">
      <c r="A155" s="44" t="s">
        <v>138</v>
      </c>
      <c r="B155" s="47" t="s">
        <v>168</v>
      </c>
      <c r="C155" s="47" t="s">
        <v>168</v>
      </c>
      <c r="D155" s="47" t="s">
        <v>168</v>
      </c>
      <c r="E155" s="47" t="s">
        <v>168</v>
      </c>
      <c r="F155" s="47" t="s">
        <v>168</v>
      </c>
      <c r="G155" s="47" t="s">
        <v>168</v>
      </c>
      <c r="H155" s="47" t="s">
        <v>168</v>
      </c>
      <c r="I155" s="47" t="s">
        <v>168</v>
      </c>
      <c r="J155" s="47">
        <v>-1.8979591836734672E-2</v>
      </c>
      <c r="K155" s="47">
        <v>-1.8979591836734672E-2</v>
      </c>
      <c r="L155" s="47">
        <v>-1.8979591836734672E-2</v>
      </c>
      <c r="M155" s="47">
        <v>-1.8979591836734672E-2</v>
      </c>
      <c r="N155" s="47">
        <v>-1.8979591836734672E-2</v>
      </c>
    </row>
    <row r="156" spans="1:14" x14ac:dyDescent="0.3">
      <c r="A156" s="9" t="s">
        <v>130</v>
      </c>
      <c r="B156" s="48">
        <v>122</v>
      </c>
      <c r="C156" s="48">
        <v>174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9" t="e">
        <f>I156*(1+I157)</f>
        <v>#VALUE!</v>
      </c>
      <c r="K156" s="9" t="e">
        <f t="shared" ref="K156:N156" si="227">J156*(1+J157)</f>
        <v>#VALUE!</v>
      </c>
      <c r="L156" s="9" t="e">
        <f t="shared" si="227"/>
        <v>#VALUE!</v>
      </c>
      <c r="M156" s="9" t="e">
        <f t="shared" si="227"/>
        <v>#VALUE!</v>
      </c>
      <c r="N156" s="9" t="e">
        <f t="shared" si="227"/>
        <v>#VALUE!</v>
      </c>
    </row>
    <row r="157" spans="1:14" x14ac:dyDescent="0.3">
      <c r="A157" s="46" t="s">
        <v>129</v>
      </c>
      <c r="B157" s="47" t="s">
        <v>168</v>
      </c>
      <c r="C157" s="47">
        <v>0.42622950819672134</v>
      </c>
      <c r="D157" s="47">
        <v>-1</v>
      </c>
      <c r="E157" s="47" t="s">
        <v>168</v>
      </c>
      <c r="F157" s="47" t="s">
        <v>168</v>
      </c>
      <c r="G157" s="47" t="s">
        <v>168</v>
      </c>
      <c r="H157" s="47" t="s">
        <v>168</v>
      </c>
      <c r="I157" s="47" t="s">
        <v>168</v>
      </c>
      <c r="J157" s="47">
        <v>0.33294437961882539</v>
      </c>
      <c r="K157" s="47">
        <v>0.33294437961882539</v>
      </c>
      <c r="L157" s="47">
        <v>0.33294437961882539</v>
      </c>
      <c r="M157" s="47">
        <v>0.33294437961882539</v>
      </c>
      <c r="N157" s="47">
        <v>0.33294437961882539</v>
      </c>
    </row>
    <row r="158" spans="1:14" x14ac:dyDescent="0.3">
      <c r="A158" s="46" t="s">
        <v>131</v>
      </c>
      <c r="B158" s="47">
        <f>+IFERROR(B156/B$142,"nm")</f>
        <v>0.16158940397350993</v>
      </c>
      <c r="C158" s="47">
        <f t="shared" ref="C158:N158" si="228">+IFERROR(C156/C$142,"nm")</f>
        <v>0.2002301495972382</v>
      </c>
      <c r="D158" s="47" t="str">
        <f t="shared" si="228"/>
        <v>nm</v>
      </c>
      <c r="E158" s="47" t="str">
        <f t="shared" si="228"/>
        <v>nm</v>
      </c>
      <c r="F158" s="47" t="str">
        <f t="shared" si="228"/>
        <v>nm</v>
      </c>
      <c r="G158" s="47" t="str">
        <f t="shared" si="228"/>
        <v>nm</v>
      </c>
      <c r="H158" s="47" t="str">
        <f t="shared" si="228"/>
        <v>nm</v>
      </c>
      <c r="I158" s="47" t="str">
        <f t="shared" si="228"/>
        <v>nm</v>
      </c>
      <c r="J158" s="47" t="str">
        <f t="shared" si="228"/>
        <v>nm</v>
      </c>
      <c r="K158" s="47" t="str">
        <f t="shared" si="228"/>
        <v>nm</v>
      </c>
      <c r="L158" s="47" t="str">
        <f t="shared" si="228"/>
        <v>nm</v>
      </c>
      <c r="M158" s="47" t="str">
        <f t="shared" si="228"/>
        <v>nm</v>
      </c>
      <c r="N158" s="47" t="str">
        <f t="shared" si="228"/>
        <v>nm</v>
      </c>
    </row>
    <row r="159" spans="1:14" x14ac:dyDescent="0.3">
      <c r="A159" s="9" t="s">
        <v>132</v>
      </c>
      <c r="B159" s="9">
        <v>22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 t="e">
        <f>I159*(1+I160)</f>
        <v>#VALUE!</v>
      </c>
      <c r="K159" s="9" t="e">
        <f t="shared" ref="K159:N159" si="229">J159*(1+J160)</f>
        <v>#VALUE!</v>
      </c>
      <c r="L159" s="9" t="e">
        <f t="shared" si="229"/>
        <v>#VALUE!</v>
      </c>
      <c r="M159" s="9" t="e">
        <f t="shared" si="229"/>
        <v>#VALUE!</v>
      </c>
      <c r="N159" s="9" t="e">
        <f t="shared" si="229"/>
        <v>#VALUE!</v>
      </c>
    </row>
    <row r="160" spans="1:14" x14ac:dyDescent="0.3">
      <c r="A160" s="46" t="s">
        <v>129</v>
      </c>
      <c r="B160" s="47" t="s">
        <v>168</v>
      </c>
      <c r="C160" s="47">
        <v>-1</v>
      </c>
      <c r="D160" s="47" t="s">
        <v>168</v>
      </c>
      <c r="E160" s="47" t="s">
        <v>168</v>
      </c>
      <c r="F160" s="47" t="s">
        <v>168</v>
      </c>
      <c r="G160" s="47" t="s">
        <v>168</v>
      </c>
      <c r="H160" s="47" t="s">
        <v>168</v>
      </c>
      <c r="I160" s="47" t="s">
        <v>168</v>
      </c>
      <c r="J160" s="47">
        <v>-1.4705882352941124E-2</v>
      </c>
      <c r="K160" s="47">
        <v>-1.4705882352941124E-2</v>
      </c>
      <c r="L160" s="47">
        <v>-1.4705882352941124E-2</v>
      </c>
      <c r="M160" s="47">
        <v>-1.4705882352941124E-2</v>
      </c>
      <c r="N160" s="47">
        <v>-1.4705882352941124E-2</v>
      </c>
    </row>
    <row r="161" spans="1:14" x14ac:dyDescent="0.3">
      <c r="A161" s="46" t="s">
        <v>133</v>
      </c>
      <c r="B161" s="47">
        <v>1.6011644832605531E-3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1.0738039907043834E-2</v>
      </c>
      <c r="K161" s="47">
        <v>1.0738039907043834E-2</v>
      </c>
      <c r="L161" s="47">
        <v>1.0738039907043834E-2</v>
      </c>
      <c r="M161" s="47">
        <v>1.0738039907043834E-2</v>
      </c>
      <c r="N161" s="47">
        <v>1.0738039907043834E-2</v>
      </c>
    </row>
    <row r="162" spans="1:14" x14ac:dyDescent="0.3">
      <c r="A162" s="9" t="s">
        <v>134</v>
      </c>
      <c r="B162" s="9">
        <v>100</v>
      </c>
      <c r="C162" s="9">
        <v>174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 t="e">
        <f>I162*(1+I163)</f>
        <v>#VALUE!</v>
      </c>
      <c r="K162" s="9" t="e">
        <f t="shared" ref="K162:N162" si="230">J162*(1+J163)</f>
        <v>#VALUE!</v>
      </c>
      <c r="L162" s="9" t="e">
        <f t="shared" si="230"/>
        <v>#VALUE!</v>
      </c>
      <c r="M162" s="9" t="e">
        <f t="shared" si="230"/>
        <v>#VALUE!</v>
      </c>
      <c r="N162" s="9" t="e">
        <f t="shared" si="230"/>
        <v>#VALUE!</v>
      </c>
    </row>
    <row r="163" spans="1:14" x14ac:dyDescent="0.3">
      <c r="A163" s="46" t="s">
        <v>129</v>
      </c>
      <c r="B163" s="47" t="s">
        <v>168</v>
      </c>
      <c r="C163" s="47">
        <v>0.74</v>
      </c>
      <c r="D163" s="47">
        <v>-1</v>
      </c>
      <c r="E163" s="47" t="s">
        <v>168</v>
      </c>
      <c r="F163" s="47" t="s">
        <v>168</v>
      </c>
      <c r="G163" s="47" t="s">
        <v>168</v>
      </c>
      <c r="H163" s="47" t="s">
        <v>168</v>
      </c>
      <c r="I163" s="47" t="s">
        <v>168</v>
      </c>
      <c r="J163" s="47">
        <v>0.3523613963039014</v>
      </c>
      <c r="K163" s="47">
        <v>0.3523613963039014</v>
      </c>
      <c r="L163" s="47">
        <v>0.3523613963039014</v>
      </c>
      <c r="M163" s="47">
        <v>0.3523613963039014</v>
      </c>
      <c r="N163" s="47">
        <v>0.3523613963039014</v>
      </c>
    </row>
    <row r="164" spans="1:14" x14ac:dyDescent="0.3">
      <c r="A164" s="46" t="s">
        <v>131</v>
      </c>
      <c r="B164" s="47">
        <v>7.2780203784570596E-3</v>
      </c>
      <c r="C164" s="47">
        <v>1.1785424004334868E-2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0.26388332398429359</v>
      </c>
      <c r="K164" s="47">
        <v>0.26388332398429359</v>
      </c>
      <c r="L164" s="47">
        <v>0.26388332398429359</v>
      </c>
      <c r="M164" s="47">
        <v>0.26388332398429359</v>
      </c>
      <c r="N164" s="47">
        <v>0.26388332398429359</v>
      </c>
    </row>
    <row r="165" spans="1:14" x14ac:dyDescent="0.3">
      <c r="A165" s="9" t="s">
        <v>135</v>
      </c>
      <c r="B165" s="9">
        <f>+Historicals!B173</f>
        <v>15</v>
      </c>
      <c r="C165" s="9">
        <f>+Historicals!C173</f>
        <v>0</v>
      </c>
      <c r="D165" s="9">
        <f>+Historicals!D173</f>
        <v>0</v>
      </c>
      <c r="E165" s="9">
        <f>+Historicals!E173</f>
        <v>0</v>
      </c>
      <c r="F165" s="9">
        <f>+Historicals!F173</f>
        <v>0</v>
      </c>
      <c r="G165" s="9">
        <f>+Historicals!G173</f>
        <v>0</v>
      </c>
      <c r="H165" s="9">
        <f>+Historicals!H173</f>
        <v>0</v>
      </c>
      <c r="I165" s="9">
        <f>+Historicals!I173</f>
        <v>0</v>
      </c>
      <c r="J165" s="9" t="e">
        <f>I165*(1+I166)</f>
        <v>#VALUE!</v>
      </c>
      <c r="K165" s="9" t="e">
        <f t="shared" ref="K165:N165" si="231">J165*(1+J166)</f>
        <v>#VALUE!</v>
      </c>
      <c r="L165" s="9" t="e">
        <f t="shared" si="231"/>
        <v>#VALUE!</v>
      </c>
      <c r="M165" s="9" t="e">
        <f t="shared" si="231"/>
        <v>#VALUE!</v>
      </c>
      <c r="N165" s="9" t="e">
        <f t="shared" si="231"/>
        <v>#VALUE!</v>
      </c>
    </row>
    <row r="166" spans="1:14" x14ac:dyDescent="0.3">
      <c r="A166" s="46" t="s">
        <v>129</v>
      </c>
      <c r="B166" s="47" t="s">
        <v>168</v>
      </c>
      <c r="C166" s="47">
        <v>-1</v>
      </c>
      <c r="D166" s="47" t="s">
        <v>168</v>
      </c>
      <c r="E166" s="47" t="s">
        <v>168</v>
      </c>
      <c r="F166" s="47" t="s">
        <v>168</v>
      </c>
      <c r="G166" s="47" t="s">
        <v>168</v>
      </c>
      <c r="H166" s="47" t="s">
        <v>168</v>
      </c>
      <c r="I166" s="47" t="s">
        <v>168</v>
      </c>
      <c r="J166" s="47">
        <v>0.28758169934640532</v>
      </c>
      <c r="K166" s="47">
        <v>0.28758169934640532</v>
      </c>
      <c r="L166" s="47">
        <v>0.28758169934640532</v>
      </c>
      <c r="M166" s="47">
        <v>0.28758169934640532</v>
      </c>
      <c r="N166" s="47">
        <v>0.28758169934640532</v>
      </c>
    </row>
    <row r="167" spans="1:14" x14ac:dyDescent="0.3">
      <c r="A167" s="46" t="s">
        <v>133</v>
      </c>
      <c r="B167" s="47">
        <v>1.0917030567685589E-3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1.5786521355877874E-2</v>
      </c>
      <c r="K167" s="47">
        <v>1.5786521355877874E-2</v>
      </c>
      <c r="L167" s="47">
        <v>1.5786521355877874E-2</v>
      </c>
      <c r="M167" s="47">
        <v>1.5786521355877874E-2</v>
      </c>
      <c r="N167" s="47">
        <v>1.5786521355877874E-2</v>
      </c>
    </row>
    <row r="168" spans="1:14" x14ac:dyDescent="0.3">
      <c r="A168" s="9" t="s">
        <v>143</v>
      </c>
      <c r="B168" s="9">
        <f>+Historicals!B159</f>
        <v>205</v>
      </c>
      <c r="C168" s="9">
        <f>+Historicals!C159</f>
        <v>223</v>
      </c>
      <c r="D168" s="9">
        <f>+Historicals!D159</f>
        <v>0</v>
      </c>
      <c r="E168" s="9">
        <f>+Historicals!E159</f>
        <v>0</v>
      </c>
      <c r="F168" s="9">
        <f>+Historicals!F159</f>
        <v>0</v>
      </c>
      <c r="G168" s="9">
        <f>+Historicals!G159</f>
        <v>0</v>
      </c>
      <c r="H168" s="9">
        <f>+Historicals!H159</f>
        <v>0</v>
      </c>
      <c r="I168" s="9">
        <f>+Historicals!I159</f>
        <v>0</v>
      </c>
      <c r="J168" s="9" t="e">
        <f>I168*(1+I169)</f>
        <v>#VALUE!</v>
      </c>
      <c r="K168" s="9" t="e">
        <f t="shared" ref="K168:N168" si="232">J168*(1+J169)</f>
        <v>#VALUE!</v>
      </c>
      <c r="L168" s="9" t="e">
        <f t="shared" si="232"/>
        <v>#VALUE!</v>
      </c>
      <c r="M168" s="9" t="e">
        <f t="shared" si="232"/>
        <v>#VALUE!</v>
      </c>
      <c r="N168" s="9" t="e">
        <f t="shared" si="232"/>
        <v>#VALUE!</v>
      </c>
    </row>
    <row r="169" spans="1:14" x14ac:dyDescent="0.3">
      <c r="A169" s="46" t="s">
        <v>129</v>
      </c>
      <c r="B169" s="47" t="str">
        <f t="shared" ref="B169" si="233">+IFERROR(B168/A168-1,"nm")</f>
        <v>nm</v>
      </c>
      <c r="C169" s="47">
        <f t="shared" ref="C169" si="234">+IFERROR(C168/B168-1,"nm")</f>
        <v>8.7804878048780566E-2</v>
      </c>
      <c r="D169" s="47">
        <f t="shared" ref="D169" si="235">+IFERROR(D168/C168-1,"nm")</f>
        <v>-1</v>
      </c>
      <c r="E169" s="47" t="str">
        <f t="shared" ref="E169" si="236">+IFERROR(E168/D168-1,"nm")</f>
        <v>nm</v>
      </c>
      <c r="F169" s="47" t="str">
        <f t="shared" ref="F169" si="237">+IFERROR(F168/E168-1,"nm")</f>
        <v>nm</v>
      </c>
      <c r="G169" s="47" t="str">
        <f t="shared" ref="G169" si="238">+IFERROR(G168/F168-1,"nm")</f>
        <v>nm</v>
      </c>
      <c r="H169" s="47" t="str">
        <f t="shared" ref="H169" si="239">+IFERROR(H168/G168-1,"nm")</f>
        <v>nm</v>
      </c>
      <c r="I169" s="47" t="str">
        <f t="shared" ref="I169" si="240">+IFERROR(I168/H168-1,"nm")</f>
        <v>nm</v>
      </c>
      <c r="J169" s="47" t="str">
        <f t="shared" ref="J169" si="241">+IFERROR(J168/I168-1,"nm")</f>
        <v>nm</v>
      </c>
      <c r="K169" s="47" t="str">
        <f t="shared" ref="K169" si="242">+IFERROR(K168/J168-1,"nm")</f>
        <v>nm</v>
      </c>
      <c r="L169" s="47" t="str">
        <f t="shared" ref="L169" si="243">+IFERROR(L168/K168-1,"nm")</f>
        <v>nm</v>
      </c>
      <c r="M169" s="47" t="str">
        <f t="shared" ref="M169" si="244">+IFERROR(M168/L168-1,"nm")</f>
        <v>nm</v>
      </c>
      <c r="N169" s="47" t="str">
        <f t="shared" ref="N169" si="245">+IFERROR(N168/M168-1,"nm")</f>
        <v>nm</v>
      </c>
    </row>
    <row r="170" spans="1:14" x14ac:dyDescent="0.3">
      <c r="A170" s="46" t="s">
        <v>133</v>
      </c>
      <c r="B170" s="47">
        <f t="shared" ref="B170:N170" si="246">+IFERROR(B168/B$21,"nm")</f>
        <v>1.4919941775836972E-2</v>
      </c>
      <c r="C170" s="47">
        <f t="shared" si="246"/>
        <v>1.5104307775670549E-2</v>
      </c>
      <c r="D170" s="47">
        <f t="shared" si="246"/>
        <v>0</v>
      </c>
      <c r="E170" s="47">
        <f t="shared" si="246"/>
        <v>0</v>
      </c>
      <c r="F170" s="47">
        <f t="shared" si="246"/>
        <v>0</v>
      </c>
      <c r="G170" s="47">
        <f t="shared" si="246"/>
        <v>0</v>
      </c>
      <c r="H170" s="47">
        <f t="shared" si="246"/>
        <v>0</v>
      </c>
      <c r="I170" s="47">
        <f t="shared" si="246"/>
        <v>0</v>
      </c>
      <c r="J170" s="47" t="str">
        <f t="shared" si="246"/>
        <v>nm</v>
      </c>
      <c r="K170" s="47" t="str">
        <f t="shared" si="246"/>
        <v>nm</v>
      </c>
      <c r="L170" s="47" t="str">
        <f t="shared" si="246"/>
        <v>nm</v>
      </c>
      <c r="M170" s="47" t="str">
        <f t="shared" si="246"/>
        <v>nm</v>
      </c>
      <c r="N170" s="47" t="str">
        <f t="shared" si="246"/>
        <v>nm</v>
      </c>
    </row>
    <row r="171" spans="1:14" x14ac:dyDescent="0.3">
      <c r="A171" s="43" t="s">
        <v>165</v>
      </c>
      <c r="B171" s="43"/>
      <c r="C171" s="43"/>
      <c r="D171" s="43"/>
      <c r="E171" s="43"/>
      <c r="F171" s="43"/>
      <c r="G171" s="43"/>
      <c r="H171" s="43"/>
      <c r="I171" s="43"/>
    </row>
    <row r="172" spans="1:14" x14ac:dyDescent="0.3">
      <c r="A172" s="9" t="s">
        <v>136</v>
      </c>
      <c r="B172" s="9">
        <v>3898</v>
      </c>
      <c r="C172" s="9">
        <v>3701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 t="e">
        <f>I172*(1+I173)</f>
        <v>#VALUE!</v>
      </c>
      <c r="K172" s="9" t="e">
        <f t="shared" ref="K172:N172" si="247">J172*(1+J173)</f>
        <v>#VALUE!</v>
      </c>
      <c r="L172" s="9" t="e">
        <f t="shared" si="247"/>
        <v>#VALUE!</v>
      </c>
      <c r="M172" s="9" t="e">
        <f t="shared" si="247"/>
        <v>#VALUE!</v>
      </c>
      <c r="N172" s="9" t="e">
        <f t="shared" si="247"/>
        <v>#VALUE!</v>
      </c>
    </row>
    <row r="173" spans="1:14" x14ac:dyDescent="0.3">
      <c r="A173" s="44" t="s">
        <v>129</v>
      </c>
      <c r="B173" s="47" t="s">
        <v>168</v>
      </c>
      <c r="C173" s="47">
        <v>-5.0538737814263768E-2</v>
      </c>
      <c r="D173" s="47">
        <v>-1</v>
      </c>
      <c r="E173" s="47" t="s">
        <v>168</v>
      </c>
      <c r="F173" s="47" t="s">
        <v>168</v>
      </c>
      <c r="G173" s="47" t="s">
        <v>168</v>
      </c>
      <c r="H173" s="47" t="s">
        <v>168</v>
      </c>
      <c r="I173" s="47" t="s">
        <v>168</v>
      </c>
      <c r="J173" s="47">
        <v>8.9298184357541999E-2</v>
      </c>
      <c r="K173" s="47">
        <v>8.9298184357541999E-2</v>
      </c>
      <c r="L173" s="47">
        <v>8.9298184357541999E-2</v>
      </c>
      <c r="M173" s="47">
        <v>8.9298184357541999E-2</v>
      </c>
      <c r="N173" s="47">
        <v>8.9298184357541999E-2</v>
      </c>
    </row>
    <row r="174" spans="1:14" x14ac:dyDescent="0.3">
      <c r="A174" s="45" t="s">
        <v>113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9" t="e">
        <f>I174*(1+I175)</f>
        <v>#VALUE!</v>
      </c>
      <c r="K174" s="9" t="e">
        <f t="shared" ref="K174:N174" si="248">J174*(1+J175)</f>
        <v>#VALUE!</v>
      </c>
      <c r="L174" s="9" t="e">
        <f t="shared" si="248"/>
        <v>#VALUE!</v>
      </c>
      <c r="M174" s="9" t="e">
        <f t="shared" si="248"/>
        <v>#VALUE!</v>
      </c>
      <c r="N174" s="9" t="e">
        <f t="shared" si="248"/>
        <v>#VALUE!</v>
      </c>
    </row>
    <row r="175" spans="1:14" x14ac:dyDescent="0.3">
      <c r="A175" s="44" t="s">
        <v>129</v>
      </c>
      <c r="B175" s="47" t="s">
        <v>168</v>
      </c>
      <c r="C175" s="47" t="s">
        <v>168</v>
      </c>
      <c r="D175" s="47" t="s">
        <v>168</v>
      </c>
      <c r="E175" s="47" t="s">
        <v>168</v>
      </c>
      <c r="F175" s="47" t="s">
        <v>168</v>
      </c>
      <c r="G175" s="47" t="s">
        <v>168</v>
      </c>
      <c r="H175" s="47" t="s">
        <v>168</v>
      </c>
      <c r="I175" s="47" t="s">
        <v>168</v>
      </c>
      <c r="J175" s="47">
        <v>5.9971305595408975E-2</v>
      </c>
      <c r="K175" s="47">
        <v>5.9971305595408975E-2</v>
      </c>
      <c r="L175" s="47">
        <v>5.9971305595408975E-2</v>
      </c>
      <c r="M175" s="47">
        <v>5.9971305595408975E-2</v>
      </c>
      <c r="N175" s="47">
        <v>5.9971305595408975E-2</v>
      </c>
    </row>
    <row r="176" spans="1:14" x14ac:dyDescent="0.3">
      <c r="A176" s="44" t="s">
        <v>137</v>
      </c>
      <c r="B176" s="47">
        <v>0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30">
        <v>0.09</v>
      </c>
      <c r="K176" s="30">
        <v>0.09</v>
      </c>
      <c r="L176" s="30">
        <v>0.09</v>
      </c>
      <c r="M176" s="30">
        <v>0.09</v>
      </c>
      <c r="N176" s="30">
        <v>0.09</v>
      </c>
    </row>
    <row r="177" spans="1:14" x14ac:dyDescent="0.3">
      <c r="A177" s="44" t="s">
        <v>138</v>
      </c>
      <c r="B177" s="47" t="s">
        <v>168</v>
      </c>
      <c r="C177" s="47" t="s">
        <v>168</v>
      </c>
      <c r="D177" s="47" t="s">
        <v>168</v>
      </c>
      <c r="E177" s="47" t="s">
        <v>168</v>
      </c>
      <c r="F177" s="47" t="s">
        <v>168</v>
      </c>
      <c r="G177" s="47" t="s">
        <v>168</v>
      </c>
      <c r="H177" s="47" t="s">
        <v>168</v>
      </c>
      <c r="I177" s="47" t="s">
        <v>168</v>
      </c>
      <c r="J177" s="47">
        <v>-3.0028694404591022E-2</v>
      </c>
      <c r="K177" s="47">
        <v>-3.0028694404591022E-2</v>
      </c>
      <c r="L177" s="47">
        <v>-3.0028694404591022E-2</v>
      </c>
      <c r="M177" s="47">
        <v>-3.0028694404591022E-2</v>
      </c>
      <c r="N177" s="47">
        <v>-3.0028694404591022E-2</v>
      </c>
    </row>
    <row r="178" spans="1:14" x14ac:dyDescent="0.3">
      <c r="A178" s="45" t="s">
        <v>114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9" t="e">
        <f>I178*(1+I179)</f>
        <v>#VALUE!</v>
      </c>
      <c r="K178" s="9" t="e">
        <f t="shared" ref="K178:N178" si="249">J178*(1+J179)</f>
        <v>#VALUE!</v>
      </c>
      <c r="L178" s="9" t="e">
        <f t="shared" si="249"/>
        <v>#VALUE!</v>
      </c>
      <c r="M178" s="9" t="e">
        <f t="shared" si="249"/>
        <v>#VALUE!</v>
      </c>
      <c r="N178" s="9" t="e">
        <f t="shared" si="249"/>
        <v>#VALUE!</v>
      </c>
    </row>
    <row r="179" spans="1:14" x14ac:dyDescent="0.3">
      <c r="A179" s="44" t="s">
        <v>129</v>
      </c>
      <c r="B179" s="47" t="s">
        <v>168</v>
      </c>
      <c r="C179" s="47" t="s">
        <v>168</v>
      </c>
      <c r="D179" s="47" t="s">
        <v>168</v>
      </c>
      <c r="E179" s="47" t="s">
        <v>168</v>
      </c>
      <c r="F179" s="47" t="s">
        <v>168</v>
      </c>
      <c r="G179" s="47" t="s">
        <v>168</v>
      </c>
      <c r="H179" s="47" t="s">
        <v>168</v>
      </c>
      <c r="I179" s="47" t="s">
        <v>168</v>
      </c>
      <c r="J179" s="47">
        <v>0.13288288288288297</v>
      </c>
      <c r="K179" s="47">
        <v>0.13288288288288297</v>
      </c>
      <c r="L179" s="47">
        <v>0.13288288288288297</v>
      </c>
      <c r="M179" s="47">
        <v>0.13288288288288297</v>
      </c>
      <c r="N179" s="47">
        <v>0.13288288288288297</v>
      </c>
    </row>
    <row r="180" spans="1:14" x14ac:dyDescent="0.3">
      <c r="A180" s="44" t="s">
        <v>137</v>
      </c>
      <c r="B180" s="30">
        <v>0.12</v>
      </c>
      <c r="C180" s="30">
        <v>0.08</v>
      </c>
      <c r="D180" s="30">
        <v>0.03</v>
      </c>
      <c r="E180" s="30">
        <v>0.01</v>
      </c>
      <c r="F180" s="30">
        <v>7.0000000000000007E-2</v>
      </c>
      <c r="G180" s="30">
        <v>-0.12</v>
      </c>
      <c r="H180" s="30">
        <v>0.08</v>
      </c>
      <c r="I180" s="30">
        <v>0.09</v>
      </c>
      <c r="J180" s="30">
        <v>0.16</v>
      </c>
      <c r="K180" s="30">
        <v>0.16</v>
      </c>
      <c r="L180" s="30">
        <v>0.16</v>
      </c>
      <c r="M180" s="30">
        <v>0.16</v>
      </c>
      <c r="N180" s="30">
        <v>0.16</v>
      </c>
    </row>
    <row r="181" spans="1:14" x14ac:dyDescent="0.3">
      <c r="A181" s="44" t="s">
        <v>138</v>
      </c>
      <c r="B181" s="47" t="s">
        <v>168</v>
      </c>
      <c r="C181" s="47" t="s">
        <v>168</v>
      </c>
      <c r="D181" s="47" t="s">
        <v>168</v>
      </c>
      <c r="E181" s="47" t="s">
        <v>168</v>
      </c>
      <c r="F181" s="47" t="s">
        <v>168</v>
      </c>
      <c r="G181" s="47" t="s">
        <v>168</v>
      </c>
      <c r="H181" s="47" t="s">
        <v>168</v>
      </c>
      <c r="I181" s="47" t="s">
        <v>168</v>
      </c>
      <c r="J181" s="47">
        <v>-2.7117117117117034E-2</v>
      </c>
      <c r="K181" s="47">
        <v>-2.7117117117117034E-2</v>
      </c>
      <c r="L181" s="47">
        <v>-2.7117117117117034E-2</v>
      </c>
      <c r="M181" s="47">
        <v>-2.7117117117117034E-2</v>
      </c>
      <c r="N181" s="47">
        <v>-2.7117117117117034E-2</v>
      </c>
    </row>
    <row r="182" spans="1:14" x14ac:dyDescent="0.3">
      <c r="A182" s="45" t="s">
        <v>115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9" t="e">
        <f>I182*(1+I183)</f>
        <v>#VALUE!</v>
      </c>
      <c r="K182" s="9" t="e">
        <f t="shared" ref="K182:N182" si="250">J182*(1+J183)</f>
        <v>#VALUE!</v>
      </c>
      <c r="L182" s="9" t="e">
        <f t="shared" si="250"/>
        <v>#VALUE!</v>
      </c>
      <c r="M182" s="9" t="e">
        <f t="shared" si="250"/>
        <v>#VALUE!</v>
      </c>
      <c r="N182" s="9" t="e">
        <f t="shared" si="250"/>
        <v>#VALUE!</v>
      </c>
    </row>
    <row r="183" spans="1:14" x14ac:dyDescent="0.3">
      <c r="A183" s="44" t="s">
        <v>129</v>
      </c>
      <c r="B183" s="47" t="s">
        <v>168</v>
      </c>
      <c r="C183" s="47" t="s">
        <v>168</v>
      </c>
      <c r="D183" s="47" t="s">
        <v>168</v>
      </c>
      <c r="E183" s="47" t="s">
        <v>168</v>
      </c>
      <c r="F183" s="47" t="s">
        <v>168</v>
      </c>
      <c r="G183" s="47" t="s">
        <v>168</v>
      </c>
      <c r="H183" s="47" t="s">
        <v>168</v>
      </c>
      <c r="I183" s="47" t="s">
        <v>168</v>
      </c>
      <c r="J183" s="47">
        <v>0.15102040816326534</v>
      </c>
      <c r="K183" s="47">
        <v>0.15102040816326534</v>
      </c>
      <c r="L183" s="47">
        <v>0.15102040816326534</v>
      </c>
      <c r="M183" s="47">
        <v>0.15102040816326534</v>
      </c>
      <c r="N183" s="47">
        <v>0.15102040816326534</v>
      </c>
    </row>
    <row r="184" spans="1:14" x14ac:dyDescent="0.3">
      <c r="A184" s="44" t="s">
        <v>137</v>
      </c>
      <c r="B184" s="47">
        <v>0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30">
        <v>0.17</v>
      </c>
      <c r="K184" s="30">
        <v>0.17</v>
      </c>
      <c r="L184" s="30">
        <v>0.17</v>
      </c>
      <c r="M184" s="30">
        <v>0.17</v>
      </c>
      <c r="N184" s="30">
        <v>0.17</v>
      </c>
    </row>
    <row r="185" spans="1:14" x14ac:dyDescent="0.3">
      <c r="A185" s="44" t="s">
        <v>138</v>
      </c>
      <c r="B185" s="47" t="s">
        <v>168</v>
      </c>
      <c r="C185" s="47" t="s">
        <v>168</v>
      </c>
      <c r="D185" s="47" t="s">
        <v>168</v>
      </c>
      <c r="E185" s="47" t="s">
        <v>168</v>
      </c>
      <c r="F185" s="47" t="s">
        <v>168</v>
      </c>
      <c r="G185" s="47" t="s">
        <v>168</v>
      </c>
      <c r="H185" s="47" t="s">
        <v>168</v>
      </c>
      <c r="I185" s="47" t="s">
        <v>168</v>
      </c>
      <c r="J185" s="47">
        <v>-1.8979591836734672E-2</v>
      </c>
      <c r="K185" s="47">
        <v>-1.8979591836734672E-2</v>
      </c>
      <c r="L185" s="47">
        <v>-1.8979591836734672E-2</v>
      </c>
      <c r="M185" s="47">
        <v>-1.8979591836734672E-2</v>
      </c>
      <c r="N185" s="47">
        <v>-1.8979591836734672E-2</v>
      </c>
    </row>
    <row r="186" spans="1:14" x14ac:dyDescent="0.3">
      <c r="A186" s="9" t="s">
        <v>130</v>
      </c>
      <c r="B186" s="48">
        <v>845</v>
      </c>
      <c r="C186" s="48">
        <v>892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9" t="e">
        <f>I186*(1+I187)</f>
        <v>#VALUE!</v>
      </c>
      <c r="K186" s="9" t="e">
        <f t="shared" ref="K186:N186" si="251">J186*(1+J187)</f>
        <v>#VALUE!</v>
      </c>
      <c r="L186" s="9" t="e">
        <f t="shared" si="251"/>
        <v>#VALUE!</v>
      </c>
      <c r="M186" s="9" t="e">
        <f t="shared" si="251"/>
        <v>#VALUE!</v>
      </c>
      <c r="N186" s="9" t="e">
        <f t="shared" si="251"/>
        <v>#VALUE!</v>
      </c>
    </row>
    <row r="187" spans="1:14" x14ac:dyDescent="0.3">
      <c r="A187" s="46" t="s">
        <v>129</v>
      </c>
      <c r="B187" s="47" t="s">
        <v>168</v>
      </c>
      <c r="C187" s="47">
        <v>5.5621301775147902E-2</v>
      </c>
      <c r="D187" s="47">
        <v>-1</v>
      </c>
      <c r="E187" s="47" t="s">
        <v>168</v>
      </c>
      <c r="F187" s="47" t="s">
        <v>168</v>
      </c>
      <c r="G187" s="47" t="s">
        <v>168</v>
      </c>
      <c r="H187" s="47" t="s">
        <v>168</v>
      </c>
      <c r="I187" s="47" t="s">
        <v>168</v>
      </c>
      <c r="J187" s="47">
        <v>0.33294437961882539</v>
      </c>
      <c r="K187" s="47">
        <v>0.33294437961882539</v>
      </c>
      <c r="L187" s="47">
        <v>0.33294437961882539</v>
      </c>
      <c r="M187" s="47">
        <v>0.33294437961882539</v>
      </c>
      <c r="N187" s="47">
        <v>0.33294437961882539</v>
      </c>
    </row>
    <row r="188" spans="1:14" x14ac:dyDescent="0.3">
      <c r="A188" s="46" t="s">
        <v>131</v>
      </c>
      <c r="B188" s="47">
        <f>+IFERROR(B186/B$172,"nm")</f>
        <v>0.2167778347870703</v>
      </c>
      <c r="C188" s="47">
        <f t="shared" ref="C188:N188" si="252">+IFERROR(C186/C$172,"nm")</f>
        <v>0.24101594163739529</v>
      </c>
      <c r="D188" s="47" t="str">
        <f t="shared" si="252"/>
        <v>nm</v>
      </c>
      <c r="E188" s="47" t="str">
        <f t="shared" si="252"/>
        <v>nm</v>
      </c>
      <c r="F188" s="47" t="str">
        <f t="shared" si="252"/>
        <v>nm</v>
      </c>
      <c r="G188" s="47" t="str">
        <f t="shared" si="252"/>
        <v>nm</v>
      </c>
      <c r="H188" s="47" t="str">
        <f t="shared" si="252"/>
        <v>nm</v>
      </c>
      <c r="I188" s="47" t="str">
        <f t="shared" si="252"/>
        <v>nm</v>
      </c>
      <c r="J188" s="47" t="str">
        <f t="shared" si="252"/>
        <v>nm</v>
      </c>
      <c r="K188" s="47" t="str">
        <f t="shared" si="252"/>
        <v>nm</v>
      </c>
      <c r="L188" s="47" t="str">
        <f t="shared" si="252"/>
        <v>nm</v>
      </c>
      <c r="M188" s="47" t="str">
        <f t="shared" si="252"/>
        <v>nm</v>
      </c>
      <c r="N188" s="47" t="str">
        <f t="shared" si="252"/>
        <v>nm</v>
      </c>
    </row>
    <row r="189" spans="1:14" x14ac:dyDescent="0.3">
      <c r="A189" s="9" t="s">
        <v>132</v>
      </c>
      <c r="B189" s="9">
        <v>27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 t="e">
        <f>I189*(1+I190)</f>
        <v>#VALUE!</v>
      </c>
      <c r="K189" s="9" t="e">
        <f t="shared" ref="K189:N189" si="253">J189*(1+J190)</f>
        <v>#VALUE!</v>
      </c>
      <c r="L189" s="9" t="e">
        <f t="shared" si="253"/>
        <v>#VALUE!</v>
      </c>
      <c r="M189" s="9" t="e">
        <f t="shared" si="253"/>
        <v>#VALUE!</v>
      </c>
      <c r="N189" s="9" t="e">
        <f t="shared" si="253"/>
        <v>#VALUE!</v>
      </c>
    </row>
    <row r="190" spans="1:14" x14ac:dyDescent="0.3">
      <c r="A190" s="46" t="s">
        <v>129</v>
      </c>
      <c r="B190" s="47" t="s">
        <v>168</v>
      </c>
      <c r="C190" s="47">
        <v>-1</v>
      </c>
      <c r="D190" s="47" t="s">
        <v>168</v>
      </c>
      <c r="E190" s="47" t="s">
        <v>168</v>
      </c>
      <c r="F190" s="47" t="s">
        <v>168</v>
      </c>
      <c r="G190" s="47" t="s">
        <v>168</v>
      </c>
      <c r="H190" s="47" t="s">
        <v>168</v>
      </c>
      <c r="I190" s="47" t="s">
        <v>168</v>
      </c>
      <c r="J190" s="47">
        <v>-1.4705882352941124E-2</v>
      </c>
      <c r="K190" s="47">
        <v>-1.4705882352941124E-2</v>
      </c>
      <c r="L190" s="47">
        <v>-1.4705882352941124E-2</v>
      </c>
      <c r="M190" s="47">
        <v>-1.4705882352941124E-2</v>
      </c>
      <c r="N190" s="47">
        <v>-1.4705882352941124E-2</v>
      </c>
    </row>
    <row r="191" spans="1:14" x14ac:dyDescent="0.3">
      <c r="A191" s="46" t="s">
        <v>133</v>
      </c>
      <c r="B191" s="47">
        <v>1.9650655021834062E-3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1.0738039907043834E-2</v>
      </c>
      <c r="K191" s="47">
        <v>1.0738039907043834E-2</v>
      </c>
      <c r="L191" s="47">
        <v>1.0738039907043834E-2</v>
      </c>
      <c r="M191" s="47">
        <v>1.0738039907043834E-2</v>
      </c>
      <c r="N191" s="47">
        <v>1.0738039907043834E-2</v>
      </c>
    </row>
    <row r="192" spans="1:14" x14ac:dyDescent="0.3">
      <c r="A192" s="9" t="s">
        <v>134</v>
      </c>
      <c r="B192" s="9">
        <v>818</v>
      </c>
      <c r="C192" s="9">
        <v>892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 t="e">
        <f>I192*(1+I193)</f>
        <v>#VALUE!</v>
      </c>
      <c r="K192" s="9" t="e">
        <f t="shared" ref="K192:N192" si="254">J192*(1+J193)</f>
        <v>#VALUE!</v>
      </c>
      <c r="L192" s="9" t="e">
        <f t="shared" si="254"/>
        <v>#VALUE!</v>
      </c>
      <c r="M192" s="9" t="e">
        <f t="shared" si="254"/>
        <v>#VALUE!</v>
      </c>
      <c r="N192" s="9" t="e">
        <f t="shared" si="254"/>
        <v>#VALUE!</v>
      </c>
    </row>
    <row r="193" spans="1:14" x14ac:dyDescent="0.3">
      <c r="A193" s="46" t="s">
        <v>129</v>
      </c>
      <c r="B193" s="47" t="s">
        <v>168</v>
      </c>
      <c r="C193" s="47">
        <v>9.0464547677261642E-2</v>
      </c>
      <c r="D193" s="47">
        <v>-1</v>
      </c>
      <c r="E193" s="47" t="s">
        <v>168</v>
      </c>
      <c r="F193" s="47" t="s">
        <v>168</v>
      </c>
      <c r="G193" s="47" t="s">
        <v>168</v>
      </c>
      <c r="H193" s="47" t="s">
        <v>168</v>
      </c>
      <c r="I193" s="47" t="s">
        <v>168</v>
      </c>
      <c r="J193" s="47">
        <v>0.3523613963039014</v>
      </c>
      <c r="K193" s="47">
        <v>0.3523613963039014</v>
      </c>
      <c r="L193" s="47">
        <v>0.3523613963039014</v>
      </c>
      <c r="M193" s="47">
        <v>0.3523613963039014</v>
      </c>
      <c r="N193" s="47">
        <v>0.3523613963039014</v>
      </c>
    </row>
    <row r="194" spans="1:14" x14ac:dyDescent="0.3">
      <c r="A194" s="46" t="s">
        <v>131</v>
      </c>
      <c r="B194" s="47">
        <v>5.9534206695778746E-2</v>
      </c>
      <c r="C194" s="47">
        <v>6.0417231102682198E-2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0.26388332398429359</v>
      </c>
      <c r="K194" s="47">
        <v>0.26388332398429359</v>
      </c>
      <c r="L194" s="47">
        <v>0.26388332398429359</v>
      </c>
      <c r="M194" s="47">
        <v>0.26388332398429359</v>
      </c>
      <c r="N194" s="47">
        <v>0.26388332398429359</v>
      </c>
    </row>
    <row r="195" spans="1:14" x14ac:dyDescent="0.3">
      <c r="A195" s="9" t="s">
        <v>135</v>
      </c>
      <c r="B195" s="9">
        <f>+Historicals!B174</f>
        <v>37</v>
      </c>
      <c r="C195" s="9">
        <f>+Historicals!C174</f>
        <v>0</v>
      </c>
      <c r="D195" s="9">
        <f>+Historicals!D174</f>
        <v>0</v>
      </c>
      <c r="E195" s="9">
        <f>+Historicals!E174</f>
        <v>0</v>
      </c>
      <c r="F195" s="9">
        <f>+Historicals!F174</f>
        <v>0</v>
      </c>
      <c r="G195" s="9">
        <f>+Historicals!G174</f>
        <v>0</v>
      </c>
      <c r="H195" s="9">
        <f>+Historicals!H174</f>
        <v>0</v>
      </c>
      <c r="I195" s="9">
        <f>+Historicals!I174</f>
        <v>0</v>
      </c>
      <c r="J195" s="9" t="e">
        <f>I195*(1+I196)</f>
        <v>#VALUE!</v>
      </c>
      <c r="K195" s="9" t="e">
        <f t="shared" ref="K195:N195" si="255">J195*(1+J196)</f>
        <v>#VALUE!</v>
      </c>
      <c r="L195" s="9" t="e">
        <f t="shared" si="255"/>
        <v>#VALUE!</v>
      </c>
      <c r="M195" s="9" t="e">
        <f t="shared" si="255"/>
        <v>#VALUE!</v>
      </c>
      <c r="N195" s="9" t="e">
        <f t="shared" si="255"/>
        <v>#VALUE!</v>
      </c>
    </row>
    <row r="196" spans="1:14" x14ac:dyDescent="0.3">
      <c r="A196" s="46" t="s">
        <v>129</v>
      </c>
      <c r="B196" s="47" t="s">
        <v>168</v>
      </c>
      <c r="C196" s="47">
        <v>-1</v>
      </c>
      <c r="D196" s="47" t="s">
        <v>168</v>
      </c>
      <c r="E196" s="47" t="s">
        <v>168</v>
      </c>
      <c r="F196" s="47" t="s">
        <v>168</v>
      </c>
      <c r="G196" s="47" t="s">
        <v>168</v>
      </c>
      <c r="H196" s="47" t="s">
        <v>168</v>
      </c>
      <c r="I196" s="47" t="s">
        <v>168</v>
      </c>
      <c r="J196" s="47">
        <v>0.28758169934640532</v>
      </c>
      <c r="K196" s="47">
        <v>0.28758169934640532</v>
      </c>
      <c r="L196" s="47">
        <v>0.28758169934640532</v>
      </c>
      <c r="M196" s="47">
        <v>0.28758169934640532</v>
      </c>
      <c r="N196" s="47">
        <v>0.28758169934640532</v>
      </c>
    </row>
    <row r="197" spans="1:14" x14ac:dyDescent="0.3">
      <c r="A197" s="46" t="s">
        <v>133</v>
      </c>
      <c r="B197" s="47">
        <v>2.692867540029112E-3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1.5786521355877874E-2</v>
      </c>
      <c r="K197" s="47">
        <v>1.5786521355877874E-2</v>
      </c>
      <c r="L197" s="47">
        <v>1.5786521355877874E-2</v>
      </c>
      <c r="M197" s="47">
        <v>1.5786521355877874E-2</v>
      </c>
      <c r="N197" s="47">
        <v>1.5786521355877874E-2</v>
      </c>
    </row>
    <row r="198" spans="1:14" x14ac:dyDescent="0.3">
      <c r="A198" s="9" t="s">
        <v>143</v>
      </c>
      <c r="B198" s="9">
        <f>+Historicals!B160</f>
        <v>103</v>
      </c>
      <c r="C198" s="9">
        <f>+Historicals!C160</f>
        <v>109</v>
      </c>
      <c r="D198" s="9">
        <f>+Historicals!D160</f>
        <v>0</v>
      </c>
      <c r="E198" s="9">
        <f>+Historicals!E160</f>
        <v>0</v>
      </c>
      <c r="F198" s="9">
        <f>+Historicals!F160</f>
        <v>0</v>
      </c>
      <c r="G198" s="9">
        <f>+Historicals!G160</f>
        <v>0</v>
      </c>
      <c r="H198" s="9">
        <f>+Historicals!H160</f>
        <v>0</v>
      </c>
      <c r="I198" s="9">
        <f>+Historicals!I160</f>
        <v>0</v>
      </c>
      <c r="J198" s="9" t="e">
        <f>I198*(1+I199)</f>
        <v>#VALUE!</v>
      </c>
      <c r="K198" s="9" t="e">
        <f t="shared" ref="K198:N198" si="256">J198*(1+J199)</f>
        <v>#VALUE!</v>
      </c>
      <c r="L198" s="9" t="e">
        <f t="shared" si="256"/>
        <v>#VALUE!</v>
      </c>
      <c r="M198" s="9" t="e">
        <f t="shared" si="256"/>
        <v>#VALUE!</v>
      </c>
      <c r="N198" s="9" t="e">
        <f t="shared" si="256"/>
        <v>#VALUE!</v>
      </c>
    </row>
    <row r="199" spans="1:14" x14ac:dyDescent="0.3">
      <c r="A199" s="46" t="s">
        <v>129</v>
      </c>
      <c r="B199" s="47" t="str">
        <f t="shared" ref="B199" si="257">+IFERROR(B198/A198-1,"nm")</f>
        <v>nm</v>
      </c>
      <c r="C199" s="47">
        <f t="shared" ref="C199" si="258">+IFERROR(C198/B198-1,"nm")</f>
        <v>5.8252427184465994E-2</v>
      </c>
      <c r="D199" s="47">
        <f t="shared" ref="D199" si="259">+IFERROR(D198/C198-1,"nm")</f>
        <v>-1</v>
      </c>
      <c r="E199" s="47" t="str">
        <f t="shared" ref="E199" si="260">+IFERROR(E198/D198-1,"nm")</f>
        <v>nm</v>
      </c>
      <c r="F199" s="47" t="str">
        <f t="shared" ref="F199" si="261">+IFERROR(F198/E198-1,"nm")</f>
        <v>nm</v>
      </c>
      <c r="G199" s="47" t="str">
        <f t="shared" ref="G199" si="262">+IFERROR(G198/F198-1,"nm")</f>
        <v>nm</v>
      </c>
      <c r="H199" s="47" t="str">
        <f t="shared" ref="H199" si="263">+IFERROR(H198/G198-1,"nm")</f>
        <v>nm</v>
      </c>
      <c r="I199" s="47" t="str">
        <f t="shared" ref="I199" si="264">+IFERROR(I198/H198-1,"nm")</f>
        <v>nm</v>
      </c>
      <c r="J199" s="47" t="str">
        <f t="shared" ref="J199" si="265">+IFERROR(J198/I198-1,"nm")</f>
        <v>nm</v>
      </c>
      <c r="K199" s="47" t="str">
        <f t="shared" ref="K199" si="266">+IFERROR(K198/J198-1,"nm")</f>
        <v>nm</v>
      </c>
      <c r="L199" s="47" t="str">
        <f t="shared" ref="L199" si="267">+IFERROR(L198/K198-1,"nm")</f>
        <v>nm</v>
      </c>
      <c r="M199" s="47" t="str">
        <f t="shared" ref="M199" si="268">+IFERROR(M198/L198-1,"nm")</f>
        <v>nm</v>
      </c>
      <c r="N199" s="47" t="str">
        <f t="shared" ref="N199" si="269">+IFERROR(N198/M198-1,"nm")</f>
        <v>nm</v>
      </c>
    </row>
    <row r="200" spans="1:14" x14ac:dyDescent="0.3">
      <c r="A200" s="46" t="s">
        <v>133</v>
      </c>
      <c r="B200" s="47">
        <f t="shared" ref="B200:N200" si="270">+IFERROR(B198/B$21,"nm")</f>
        <v>7.4963609898107712E-3</v>
      </c>
      <c r="C200" s="47">
        <f t="shared" si="270"/>
        <v>7.3828230831752915E-3</v>
      </c>
      <c r="D200" s="47">
        <f t="shared" si="270"/>
        <v>0</v>
      </c>
      <c r="E200" s="47">
        <f t="shared" si="270"/>
        <v>0</v>
      </c>
      <c r="F200" s="47">
        <f t="shared" si="270"/>
        <v>0</v>
      </c>
      <c r="G200" s="47">
        <f t="shared" si="270"/>
        <v>0</v>
      </c>
      <c r="H200" s="47">
        <f t="shared" si="270"/>
        <v>0</v>
      </c>
      <c r="I200" s="47">
        <f t="shared" si="270"/>
        <v>0</v>
      </c>
      <c r="J200" s="47" t="str">
        <f t="shared" si="270"/>
        <v>nm</v>
      </c>
      <c r="K200" s="47" t="str">
        <f t="shared" si="270"/>
        <v>nm</v>
      </c>
      <c r="L200" s="47" t="str">
        <f t="shared" si="270"/>
        <v>nm</v>
      </c>
      <c r="M200" s="47" t="str">
        <f t="shared" si="270"/>
        <v>nm</v>
      </c>
      <c r="N200" s="47" t="str">
        <f t="shared" si="270"/>
        <v>nm</v>
      </c>
    </row>
    <row r="201" spans="1:14" x14ac:dyDescent="0.3">
      <c r="A201" s="43" t="s">
        <v>102</v>
      </c>
      <c r="B201" s="43"/>
      <c r="C201" s="43"/>
      <c r="D201" s="43"/>
      <c r="E201" s="43"/>
      <c r="F201" s="43"/>
      <c r="G201" s="43"/>
      <c r="H201" s="43"/>
      <c r="I201" s="43"/>
    </row>
    <row r="202" spans="1:14" x14ac:dyDescent="0.3">
      <c r="A202" s="9" t="s">
        <v>136</v>
      </c>
      <c r="B202" s="9">
        <f>B204+B208+B212</f>
        <v>3067</v>
      </c>
      <c r="C202" s="9">
        <f t="shared" ref="C202:N202" si="271">C204+C208+C212</f>
        <v>3785</v>
      </c>
      <c r="D202" s="9">
        <f t="shared" si="271"/>
        <v>4237</v>
      </c>
      <c r="E202" s="9">
        <f t="shared" si="271"/>
        <v>5134</v>
      </c>
      <c r="F202" s="9">
        <f t="shared" si="271"/>
        <v>6208</v>
      </c>
      <c r="G202" s="9">
        <f t="shared" si="271"/>
        <v>6679</v>
      </c>
      <c r="H202" s="9">
        <f t="shared" si="271"/>
        <v>8290</v>
      </c>
      <c r="I202" s="9">
        <f t="shared" si="271"/>
        <v>7547</v>
      </c>
      <c r="J202" s="9">
        <f t="shared" si="271"/>
        <v>7547</v>
      </c>
      <c r="K202" s="9">
        <f t="shared" si="271"/>
        <v>7547</v>
      </c>
      <c r="L202" s="9">
        <f t="shared" si="271"/>
        <v>7547</v>
      </c>
      <c r="M202" s="9">
        <f t="shared" si="271"/>
        <v>7547</v>
      </c>
      <c r="N202" s="9">
        <f t="shared" si="271"/>
        <v>7547</v>
      </c>
    </row>
    <row r="203" spans="1:14" x14ac:dyDescent="0.3">
      <c r="A203" s="44" t="s">
        <v>129</v>
      </c>
      <c r="B203" s="47" t="s">
        <v>168</v>
      </c>
      <c r="C203" s="47">
        <v>0.23410498858819695</v>
      </c>
      <c r="D203" s="47">
        <v>0.11941875825627468</v>
      </c>
      <c r="E203" s="47">
        <v>0.21170639603493036</v>
      </c>
      <c r="F203" s="47">
        <v>0.20919361121932223</v>
      </c>
      <c r="G203" s="47">
        <v>7.5869845360824639E-2</v>
      </c>
      <c r="H203" s="47">
        <v>0.24120377301991325</v>
      </c>
      <c r="I203" s="47">
        <v>-8.9626055488540413E-2</v>
      </c>
      <c r="J203" s="47">
        <v>8.9298184357541999E-2</v>
      </c>
      <c r="K203" s="47">
        <v>8.9298184357541999E-2</v>
      </c>
      <c r="L203" s="47">
        <v>8.9298184357541999E-2</v>
      </c>
      <c r="M203" s="47">
        <v>8.9298184357541999E-2</v>
      </c>
      <c r="N203" s="47">
        <v>8.9298184357541999E-2</v>
      </c>
    </row>
    <row r="204" spans="1:14" x14ac:dyDescent="0.3">
      <c r="A204" s="45" t="s">
        <v>113</v>
      </c>
      <c r="B204" s="3">
        <v>2016</v>
      </c>
      <c r="C204" s="3">
        <v>2599</v>
      </c>
      <c r="D204" s="3">
        <v>2920</v>
      </c>
      <c r="E204" s="3">
        <v>3496</v>
      </c>
      <c r="F204" s="3">
        <v>4262</v>
      </c>
      <c r="G204" s="3">
        <v>4635</v>
      </c>
      <c r="H204" s="3">
        <v>5748</v>
      </c>
      <c r="I204" s="3">
        <v>5416</v>
      </c>
      <c r="J204" s="3">
        <f>I204</f>
        <v>5416</v>
      </c>
      <c r="K204" s="3">
        <f t="shared" ref="K204:N204" si="272">J204</f>
        <v>5416</v>
      </c>
      <c r="L204" s="3">
        <f t="shared" si="272"/>
        <v>5416</v>
      </c>
      <c r="M204" s="3">
        <f t="shared" si="272"/>
        <v>5416</v>
      </c>
      <c r="N204" s="3">
        <f t="shared" si="272"/>
        <v>5416</v>
      </c>
    </row>
    <row r="205" spans="1:14" x14ac:dyDescent="0.3">
      <c r="A205" s="44" t="s">
        <v>129</v>
      </c>
      <c r="B205" s="47" t="s">
        <v>168</v>
      </c>
      <c r="C205" s="47">
        <v>0.28918650793650791</v>
      </c>
      <c r="D205" s="47">
        <v>0.12350904193920731</v>
      </c>
      <c r="E205" s="47">
        <v>0.19726027397260282</v>
      </c>
      <c r="F205" s="47">
        <v>0.21910755148741412</v>
      </c>
      <c r="G205" s="47">
        <v>8.7517597372125833E-2</v>
      </c>
      <c r="H205" s="47">
        <v>0.24012944983818763</v>
      </c>
      <c r="I205" s="47">
        <v>-5.7759220598469052E-2</v>
      </c>
      <c r="J205" s="47">
        <v>5.9971305595408975E-2</v>
      </c>
      <c r="K205" s="47">
        <v>5.9971305595408975E-2</v>
      </c>
      <c r="L205" s="47">
        <v>5.9971305595408975E-2</v>
      </c>
      <c r="M205" s="47">
        <v>5.9971305595408975E-2</v>
      </c>
      <c r="N205" s="47">
        <v>5.9971305595408975E-2</v>
      </c>
    </row>
    <row r="206" spans="1:14" x14ac:dyDescent="0.3">
      <c r="A206" s="44" t="s">
        <v>137</v>
      </c>
      <c r="B206" s="47">
        <v>0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30">
        <v>0.09</v>
      </c>
      <c r="K206" s="30">
        <v>0.09</v>
      </c>
      <c r="L206" s="30">
        <v>0.09</v>
      </c>
      <c r="M206" s="30">
        <v>0.09</v>
      </c>
      <c r="N206" s="30">
        <v>0.09</v>
      </c>
    </row>
    <row r="207" spans="1:14" x14ac:dyDescent="0.3">
      <c r="A207" s="44" t="s">
        <v>138</v>
      </c>
      <c r="B207" s="47" t="s">
        <v>168</v>
      </c>
      <c r="C207" s="47">
        <v>0.28918650793650791</v>
      </c>
      <c r="D207" s="47">
        <v>0.12350904193920731</v>
      </c>
      <c r="E207" s="47">
        <v>0.19726027397260282</v>
      </c>
      <c r="F207" s="47">
        <v>0.21910755148741412</v>
      </c>
      <c r="G207" s="47">
        <v>8.7517597372125833E-2</v>
      </c>
      <c r="H207" s="47">
        <v>0.24012944983818763</v>
      </c>
      <c r="I207" s="47">
        <v>-5.7759220598469052E-2</v>
      </c>
      <c r="J207" s="49">
        <v>0</v>
      </c>
      <c r="K207" s="49">
        <v>0</v>
      </c>
      <c r="L207" s="49">
        <v>0</v>
      </c>
      <c r="M207" s="49">
        <v>0</v>
      </c>
      <c r="N207" s="49">
        <v>0</v>
      </c>
    </row>
    <row r="208" spans="1:14" x14ac:dyDescent="0.3">
      <c r="A208" s="45" t="s">
        <v>114</v>
      </c>
      <c r="B208" s="3">
        <v>925</v>
      </c>
      <c r="C208" s="3">
        <v>1055</v>
      </c>
      <c r="D208" s="3">
        <v>1188</v>
      </c>
      <c r="E208" s="3">
        <v>1508</v>
      </c>
      <c r="F208" s="3">
        <v>1808</v>
      </c>
      <c r="G208" s="3">
        <v>1896</v>
      </c>
      <c r="H208" s="3">
        <v>2347</v>
      </c>
      <c r="I208" s="3">
        <v>1938</v>
      </c>
      <c r="J208" s="3">
        <f>I208</f>
        <v>1938</v>
      </c>
      <c r="K208" s="3">
        <f t="shared" ref="K208:N208" si="273">J208</f>
        <v>1938</v>
      </c>
      <c r="L208" s="3">
        <f t="shared" si="273"/>
        <v>1938</v>
      </c>
      <c r="M208" s="3">
        <f t="shared" si="273"/>
        <v>1938</v>
      </c>
      <c r="N208" s="3">
        <f t="shared" si="273"/>
        <v>1938</v>
      </c>
    </row>
    <row r="209" spans="1:14" x14ac:dyDescent="0.3">
      <c r="A209" s="44" t="s">
        <v>129</v>
      </c>
      <c r="B209" s="47" t="s">
        <v>168</v>
      </c>
      <c r="C209" s="47">
        <v>0.14054054054054044</v>
      </c>
      <c r="D209" s="47">
        <v>0.12606635071090055</v>
      </c>
      <c r="E209" s="47">
        <v>0.26936026936026947</v>
      </c>
      <c r="F209" s="47">
        <v>0.19893899204244025</v>
      </c>
      <c r="G209" s="47">
        <v>4.8672566371681381E-2</v>
      </c>
      <c r="H209" s="47">
        <v>0.2378691983122363</v>
      </c>
      <c r="I209" s="47">
        <v>-0.17426501917341286</v>
      </c>
      <c r="J209" s="47">
        <v>0.13288288288288297</v>
      </c>
      <c r="K209" s="47">
        <v>0.13288288288288297</v>
      </c>
      <c r="L209" s="47">
        <v>0.13288288288288297</v>
      </c>
      <c r="M209" s="47">
        <v>0.13288288288288297</v>
      </c>
      <c r="N209" s="47">
        <v>0.13288288288288297</v>
      </c>
    </row>
    <row r="210" spans="1:14" x14ac:dyDescent="0.3">
      <c r="A210" s="44" t="s">
        <v>137</v>
      </c>
      <c r="B210" s="30">
        <v>0.12</v>
      </c>
      <c r="C210" s="30">
        <v>0.08</v>
      </c>
      <c r="D210" s="30">
        <v>0.03</v>
      </c>
      <c r="E210" s="30">
        <v>0.01</v>
      </c>
      <c r="F210" s="30">
        <v>7.0000000000000007E-2</v>
      </c>
      <c r="G210" s="30">
        <v>-0.12</v>
      </c>
      <c r="H210" s="30">
        <v>0.08</v>
      </c>
      <c r="I210" s="30">
        <v>0.09</v>
      </c>
      <c r="J210" s="30">
        <v>0.16</v>
      </c>
      <c r="K210" s="30">
        <v>0.16</v>
      </c>
      <c r="L210" s="30">
        <v>0.16</v>
      </c>
      <c r="M210" s="30">
        <v>0.16</v>
      </c>
      <c r="N210" s="30">
        <v>0.16</v>
      </c>
    </row>
    <row r="211" spans="1:14" x14ac:dyDescent="0.3">
      <c r="A211" s="44" t="s">
        <v>138</v>
      </c>
      <c r="B211" s="47" t="s">
        <v>168</v>
      </c>
      <c r="C211" s="47">
        <v>6.0540540540540436E-2</v>
      </c>
      <c r="D211" s="47">
        <v>9.6066350710900555E-2</v>
      </c>
      <c r="E211" s="47">
        <v>0.25936026936026946</v>
      </c>
      <c r="F211" s="47">
        <v>0.12893899204244025</v>
      </c>
      <c r="G211" s="47">
        <v>0.16867256637168138</v>
      </c>
      <c r="H211" s="47">
        <v>0.15786919831223628</v>
      </c>
      <c r="I211" s="47">
        <v>-0.26426501917341283</v>
      </c>
      <c r="J211" s="49">
        <v>0</v>
      </c>
      <c r="K211" s="49">
        <v>0</v>
      </c>
      <c r="L211" s="49">
        <v>0</v>
      </c>
      <c r="M211" s="49">
        <v>0</v>
      </c>
      <c r="N211" s="49">
        <v>0</v>
      </c>
    </row>
    <row r="212" spans="1:14" x14ac:dyDescent="0.3">
      <c r="A212" s="45" t="s">
        <v>115</v>
      </c>
      <c r="B212" s="3">
        <v>126</v>
      </c>
      <c r="C212" s="3">
        <v>131</v>
      </c>
      <c r="D212" s="3">
        <v>129</v>
      </c>
      <c r="E212" s="3">
        <v>130</v>
      </c>
      <c r="F212" s="3">
        <v>138</v>
      </c>
      <c r="G212" s="3">
        <v>148</v>
      </c>
      <c r="H212" s="3">
        <v>195</v>
      </c>
      <c r="I212" s="3">
        <v>193</v>
      </c>
      <c r="J212" s="3">
        <f>I212</f>
        <v>193</v>
      </c>
      <c r="K212" s="3">
        <f t="shared" ref="K212:N212" si="274">J212</f>
        <v>193</v>
      </c>
      <c r="L212" s="3">
        <f t="shared" si="274"/>
        <v>193</v>
      </c>
      <c r="M212" s="3">
        <f t="shared" si="274"/>
        <v>193</v>
      </c>
      <c r="N212" s="3">
        <f t="shared" si="274"/>
        <v>193</v>
      </c>
    </row>
    <row r="213" spans="1:14" x14ac:dyDescent="0.3">
      <c r="A213" s="44" t="s">
        <v>129</v>
      </c>
      <c r="B213" s="47" t="s">
        <v>168</v>
      </c>
      <c r="C213" s="47">
        <v>3.9682539682539764E-2</v>
      </c>
      <c r="D213" s="47">
        <v>-1.5267175572519109E-2</v>
      </c>
      <c r="E213" s="47">
        <v>7.7519379844961378E-3</v>
      </c>
      <c r="F213" s="47">
        <v>6.1538461538461542E-2</v>
      </c>
      <c r="G213" s="47">
        <v>7.2463768115942129E-2</v>
      </c>
      <c r="H213" s="47">
        <v>0.31756756756756754</v>
      </c>
      <c r="I213" s="47">
        <v>-1.025641025641022E-2</v>
      </c>
      <c r="J213" s="47">
        <v>0.15102040816326534</v>
      </c>
      <c r="K213" s="47">
        <v>0.15102040816326534</v>
      </c>
      <c r="L213" s="47">
        <v>0.15102040816326534</v>
      </c>
      <c r="M213" s="47">
        <v>0.15102040816326534</v>
      </c>
      <c r="N213" s="47">
        <v>0.15102040816326534</v>
      </c>
    </row>
    <row r="214" spans="1:14" x14ac:dyDescent="0.3">
      <c r="A214" s="44" t="s">
        <v>137</v>
      </c>
      <c r="B214" s="47">
        <v>0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30">
        <v>0.17</v>
      </c>
      <c r="K214" s="30">
        <v>0.17</v>
      </c>
      <c r="L214" s="30">
        <v>0.17</v>
      </c>
      <c r="M214" s="30">
        <v>0.17</v>
      </c>
      <c r="N214" s="30">
        <v>0.17</v>
      </c>
    </row>
    <row r="215" spans="1:14" x14ac:dyDescent="0.3">
      <c r="A215" s="44" t="s">
        <v>138</v>
      </c>
      <c r="B215" s="47" t="s">
        <v>168</v>
      </c>
      <c r="C215" s="47">
        <v>3.9682539682539764E-2</v>
      </c>
      <c r="D215" s="47">
        <v>-1.5267175572519109E-2</v>
      </c>
      <c r="E215" s="47">
        <v>7.7519379844961378E-3</v>
      </c>
      <c r="F215" s="47">
        <v>6.1538461538461542E-2</v>
      </c>
      <c r="G215" s="47">
        <v>7.2463768115942129E-2</v>
      </c>
      <c r="H215" s="47">
        <v>0.31756756756756754</v>
      </c>
      <c r="I215" s="47">
        <v>-1.025641025641022E-2</v>
      </c>
      <c r="J215" s="49">
        <v>0</v>
      </c>
      <c r="K215" s="49">
        <v>0</v>
      </c>
      <c r="L215" s="49">
        <v>0</v>
      </c>
      <c r="M215" s="49">
        <v>0</v>
      </c>
      <c r="N215" s="49">
        <v>0</v>
      </c>
    </row>
    <row r="216" spans="1:14" x14ac:dyDescent="0.3">
      <c r="A216" s="9" t="s">
        <v>130</v>
      </c>
      <c r="B216" s="48">
        <v>1039</v>
      </c>
      <c r="C216" s="48">
        <v>1420</v>
      </c>
      <c r="D216" s="48">
        <v>1561</v>
      </c>
      <c r="E216" s="48">
        <v>1863</v>
      </c>
      <c r="F216" s="48">
        <v>2426</v>
      </c>
      <c r="G216" s="48">
        <v>2534</v>
      </c>
      <c r="H216" s="48">
        <v>3289</v>
      </c>
      <c r="I216" s="48">
        <v>2406</v>
      </c>
      <c r="J216" s="3">
        <f>I216</f>
        <v>2406</v>
      </c>
      <c r="K216" s="3">
        <f t="shared" ref="K216:N216" si="275">J216</f>
        <v>2406</v>
      </c>
      <c r="L216" s="3">
        <f t="shared" si="275"/>
        <v>2406</v>
      </c>
      <c r="M216" s="3">
        <f t="shared" si="275"/>
        <v>2406</v>
      </c>
      <c r="N216" s="3">
        <f t="shared" si="275"/>
        <v>2406</v>
      </c>
    </row>
    <row r="217" spans="1:14" x14ac:dyDescent="0.3">
      <c r="A217" s="46" t="s">
        <v>129</v>
      </c>
      <c r="B217" s="47" t="s">
        <v>168</v>
      </c>
      <c r="C217" s="47">
        <v>0.36669874879692022</v>
      </c>
      <c r="D217" s="47">
        <v>9.9295774647887303E-2</v>
      </c>
      <c r="E217" s="47">
        <v>0.19346572709801402</v>
      </c>
      <c r="F217" s="47">
        <v>0.3022007514761138</v>
      </c>
      <c r="G217" s="47">
        <v>4.4517724649629109E-2</v>
      </c>
      <c r="H217" s="47">
        <v>0.29794790844514596</v>
      </c>
      <c r="I217" s="47">
        <v>-0.26847065977500761</v>
      </c>
      <c r="J217" s="47">
        <v>0.33294437961882539</v>
      </c>
      <c r="K217" s="47">
        <v>0.33294437961882539</v>
      </c>
      <c r="L217" s="47">
        <v>0.33294437961882539</v>
      </c>
      <c r="M217" s="47">
        <v>0.33294437961882539</v>
      </c>
      <c r="N217" s="47">
        <v>0.33294437961882539</v>
      </c>
    </row>
    <row r="218" spans="1:14" x14ac:dyDescent="0.3">
      <c r="A218" s="46" t="s">
        <v>131</v>
      </c>
      <c r="B218" s="47">
        <f>+IFERROR(B216/B$202,"nm")</f>
        <v>0.33876752526899251</v>
      </c>
      <c r="C218" s="47">
        <f t="shared" ref="C218:N218" si="276">+IFERROR(C216/C$202,"nm")</f>
        <v>0.37516512549537651</v>
      </c>
      <c r="D218" s="47">
        <f t="shared" si="276"/>
        <v>0.36842105263157893</v>
      </c>
      <c r="E218" s="47">
        <f t="shared" si="276"/>
        <v>0.36287495130502534</v>
      </c>
      <c r="F218" s="47">
        <f t="shared" si="276"/>
        <v>0.3907860824742268</v>
      </c>
      <c r="G218" s="47">
        <f t="shared" si="276"/>
        <v>0.37939811349004343</v>
      </c>
      <c r="H218" s="47">
        <f t="shared" si="276"/>
        <v>0.39674306393244874</v>
      </c>
      <c r="I218" s="47">
        <f t="shared" si="276"/>
        <v>0.31880217304889358</v>
      </c>
      <c r="J218" s="47">
        <f t="shared" si="276"/>
        <v>0.31880217304889358</v>
      </c>
      <c r="K218" s="47">
        <f>+IFERROR(K216/K$202,"nm")</f>
        <v>0.31880217304889358</v>
      </c>
      <c r="L218" s="47">
        <f t="shared" si="276"/>
        <v>0.31880217304889358</v>
      </c>
      <c r="M218" s="47">
        <f t="shared" si="276"/>
        <v>0.31880217304889358</v>
      </c>
      <c r="N218" s="47">
        <f t="shared" si="276"/>
        <v>0.31880217304889358</v>
      </c>
    </row>
    <row r="219" spans="1:14" x14ac:dyDescent="0.3">
      <c r="A219" s="9" t="s">
        <v>132</v>
      </c>
      <c r="B219" s="9">
        <v>46</v>
      </c>
      <c r="C219" s="9">
        <v>48</v>
      </c>
      <c r="D219" s="9">
        <v>54</v>
      </c>
      <c r="E219" s="9">
        <v>56</v>
      </c>
      <c r="F219" s="9">
        <v>50</v>
      </c>
      <c r="G219" s="9">
        <v>44</v>
      </c>
      <c r="H219" s="9">
        <v>46</v>
      </c>
      <c r="I219" s="9">
        <v>41</v>
      </c>
      <c r="J219" s="9">
        <f>I219*(1+I220)</f>
        <v>36.543478260869563</v>
      </c>
      <c r="K219" s="9">
        <f t="shared" ref="K219:N219" si="277">J219*(1+J220)</f>
        <v>36.006074168797952</v>
      </c>
      <c r="L219" s="9">
        <f t="shared" si="277"/>
        <v>35.476573078080335</v>
      </c>
      <c r="M219" s="9">
        <f t="shared" si="277"/>
        <v>34.954858768108565</v>
      </c>
      <c r="N219" s="9">
        <f t="shared" si="277"/>
        <v>34.440816727401085</v>
      </c>
    </row>
    <row r="220" spans="1:14" x14ac:dyDescent="0.3">
      <c r="A220" s="46" t="s">
        <v>129</v>
      </c>
      <c r="B220" s="47" t="s">
        <v>168</v>
      </c>
      <c r="C220" s="47">
        <v>4.3478260869565188E-2</v>
      </c>
      <c r="D220" s="47">
        <v>0.125</v>
      </c>
      <c r="E220" s="47">
        <v>3.7037037037036979E-2</v>
      </c>
      <c r="F220" s="47">
        <v>-0.1071428571428571</v>
      </c>
      <c r="G220" s="47">
        <v>-0.12</v>
      </c>
      <c r="H220" s="47">
        <v>4.5454545454545414E-2</v>
      </c>
      <c r="I220" s="47">
        <v>-0.10869565217391308</v>
      </c>
      <c r="J220" s="47">
        <v>-1.4705882352941124E-2</v>
      </c>
      <c r="K220" s="47">
        <v>-1.4705882352941124E-2</v>
      </c>
      <c r="L220" s="47">
        <v>-1.4705882352941124E-2</v>
      </c>
      <c r="M220" s="47">
        <v>-1.4705882352941124E-2</v>
      </c>
      <c r="N220" s="47">
        <v>-1.4705882352941124E-2</v>
      </c>
    </row>
    <row r="221" spans="1:14" x14ac:dyDescent="0.3">
      <c r="A221" s="46" t="s">
        <v>133</v>
      </c>
      <c r="B221" s="47">
        <v>1.4998369742419302E-2</v>
      </c>
      <c r="C221" s="47">
        <v>1.2681638044914135E-2</v>
      </c>
      <c r="D221" s="47">
        <v>1.2744866650932263E-2</v>
      </c>
      <c r="E221" s="47">
        <v>1.090767432800935E-2</v>
      </c>
      <c r="F221" s="47">
        <v>8.0541237113402053E-3</v>
      </c>
      <c r="G221" s="47">
        <v>6.5878125467884411E-3</v>
      </c>
      <c r="H221" s="47">
        <v>5.5488540410132689E-3</v>
      </c>
      <c r="I221" s="47">
        <v>5.4326222340002651E-3</v>
      </c>
      <c r="J221" s="47">
        <v>1.0738039907043834E-2</v>
      </c>
      <c r="K221" s="47">
        <v>1.0738039907043834E-2</v>
      </c>
      <c r="L221" s="47">
        <v>1.0738039907043834E-2</v>
      </c>
      <c r="M221" s="47">
        <v>1.0738039907043834E-2</v>
      </c>
      <c r="N221" s="47">
        <v>1.0738039907043834E-2</v>
      </c>
    </row>
    <row r="222" spans="1:14" x14ac:dyDescent="0.3">
      <c r="A222" s="9" t="s">
        <v>134</v>
      </c>
      <c r="B222" s="9">
        <f>B216-B219</f>
        <v>993</v>
      </c>
      <c r="C222" s="9">
        <f t="shared" ref="C222:I222" si="278">C216-C219</f>
        <v>1372</v>
      </c>
      <c r="D222" s="9">
        <f t="shared" si="278"/>
        <v>1507</v>
      </c>
      <c r="E222" s="9">
        <f t="shared" si="278"/>
        <v>1807</v>
      </c>
      <c r="F222" s="9">
        <f t="shared" si="278"/>
        <v>2376</v>
      </c>
      <c r="G222" s="9">
        <f t="shared" si="278"/>
        <v>2490</v>
      </c>
      <c r="H222" s="9">
        <f t="shared" si="278"/>
        <v>3243</v>
      </c>
      <c r="I222" s="9">
        <f t="shared" si="278"/>
        <v>2365</v>
      </c>
      <c r="J222" s="3">
        <f>I222</f>
        <v>2365</v>
      </c>
      <c r="K222" s="3">
        <f t="shared" ref="K222:N222" si="279">J222</f>
        <v>2365</v>
      </c>
      <c r="L222" s="3">
        <f t="shared" si="279"/>
        <v>2365</v>
      </c>
      <c r="M222" s="3">
        <f t="shared" si="279"/>
        <v>2365</v>
      </c>
      <c r="N222" s="3">
        <f t="shared" si="279"/>
        <v>2365</v>
      </c>
    </row>
    <row r="223" spans="1:14" x14ac:dyDescent="0.3">
      <c r="A223" s="46" t="s">
        <v>129</v>
      </c>
      <c r="B223" s="47" t="s">
        <v>168</v>
      </c>
      <c r="C223" s="47">
        <v>0.38167170191339372</v>
      </c>
      <c r="D223" s="47">
        <v>9.8396501457725938E-2</v>
      </c>
      <c r="E223" s="47">
        <v>0.19907100199071004</v>
      </c>
      <c r="F223" s="47">
        <v>0.31488655229662421</v>
      </c>
      <c r="G223" s="47">
        <v>4.7979797979798011E-2</v>
      </c>
      <c r="H223" s="47">
        <v>0.30240963855421676</v>
      </c>
      <c r="I223" s="47">
        <v>-0.27073697193956214</v>
      </c>
      <c r="J223" s="47">
        <v>0.3523613963039014</v>
      </c>
      <c r="K223" s="47">
        <v>0.3523613963039014</v>
      </c>
      <c r="L223" s="47">
        <v>0.3523613963039014</v>
      </c>
      <c r="M223" s="47">
        <v>0.3523613963039014</v>
      </c>
      <c r="N223" s="47">
        <v>0.3523613963039014</v>
      </c>
    </row>
    <row r="224" spans="1:14" x14ac:dyDescent="0.3">
      <c r="A224" s="46" t="s">
        <v>131</v>
      </c>
      <c r="B224" s="47">
        <v>0.3237691555265732</v>
      </c>
      <c r="C224" s="47">
        <v>0.36248348745046233</v>
      </c>
      <c r="D224" s="47">
        <v>0.35567618598064671</v>
      </c>
      <c r="E224" s="47">
        <v>0.35196727697701596</v>
      </c>
      <c r="F224" s="47">
        <v>0.38273195876288657</v>
      </c>
      <c r="G224" s="47">
        <v>0.37281030094325496</v>
      </c>
      <c r="H224" s="47">
        <v>0.39119420989143544</v>
      </c>
      <c r="I224" s="47">
        <v>0.31336955081489332</v>
      </c>
      <c r="J224" s="47">
        <v>0.26388332398429359</v>
      </c>
      <c r="K224" s="47">
        <v>0.26388332398429359</v>
      </c>
      <c r="L224" s="47">
        <v>0.26388332398429359</v>
      </c>
      <c r="M224" s="47">
        <v>0.26388332398429359</v>
      </c>
      <c r="N224" s="47">
        <v>0.26388332398429359</v>
      </c>
    </row>
    <row r="225" spans="1:14" x14ac:dyDescent="0.3">
      <c r="A225" s="9" t="s">
        <v>135</v>
      </c>
      <c r="B225" s="9">
        <v>69</v>
      </c>
      <c r="C225" s="9">
        <v>44</v>
      </c>
      <c r="D225" s="9">
        <v>51</v>
      </c>
      <c r="E225" s="9">
        <v>76</v>
      </c>
      <c r="F225" s="9">
        <v>49</v>
      </c>
      <c r="G225" s="9">
        <v>28</v>
      </c>
      <c r="H225" s="9">
        <v>94</v>
      </c>
      <c r="I225" s="9">
        <v>78</v>
      </c>
      <c r="J225" s="3">
        <f>I225</f>
        <v>78</v>
      </c>
      <c r="K225" s="3">
        <f t="shared" ref="K225:N225" si="280">J225</f>
        <v>78</v>
      </c>
      <c r="L225" s="3">
        <f t="shared" si="280"/>
        <v>78</v>
      </c>
      <c r="M225" s="3">
        <f t="shared" si="280"/>
        <v>78</v>
      </c>
      <c r="N225" s="3">
        <f t="shared" si="280"/>
        <v>78</v>
      </c>
    </row>
    <row r="226" spans="1:14" x14ac:dyDescent="0.3">
      <c r="A226" s="46" t="s">
        <v>129</v>
      </c>
      <c r="B226" s="47" t="s">
        <v>168</v>
      </c>
      <c r="C226" s="47">
        <v>-0.3623188405797102</v>
      </c>
      <c r="D226" s="47">
        <v>0.15909090909090917</v>
      </c>
      <c r="E226" s="47">
        <v>0.49019607843137258</v>
      </c>
      <c r="F226" s="47">
        <v>-0.35526315789473684</v>
      </c>
      <c r="G226" s="47">
        <v>-0.4285714285714286</v>
      </c>
      <c r="H226" s="47">
        <v>2.3571428571428572</v>
      </c>
      <c r="I226" s="47">
        <v>-0.17021276595744683</v>
      </c>
      <c r="J226" s="47">
        <v>0.28758169934640532</v>
      </c>
      <c r="K226" s="47">
        <v>0.28758169934640532</v>
      </c>
      <c r="L226" s="47">
        <v>0.28758169934640532</v>
      </c>
      <c r="M226" s="47">
        <v>0.28758169934640532</v>
      </c>
      <c r="N226" s="47">
        <v>0.28758169934640532</v>
      </c>
    </row>
    <row r="227" spans="1:14" x14ac:dyDescent="0.3">
      <c r="A227" s="46" t="s">
        <v>133</v>
      </c>
      <c r="B227" s="47">
        <v>2.2497554613628953E-2</v>
      </c>
      <c r="C227" s="47">
        <v>1.1624834874504624E-2</v>
      </c>
      <c r="D227" s="47">
        <v>1.2036818503658248E-2</v>
      </c>
      <c r="E227" s="47">
        <v>1.4803272302298403E-2</v>
      </c>
      <c r="F227" s="47">
        <v>7.8930412371134018E-3</v>
      </c>
      <c r="G227" s="47">
        <v>4.1922443479562805E-3</v>
      </c>
      <c r="H227" s="47">
        <v>1.1338962605548853E-2</v>
      </c>
      <c r="I227" s="47">
        <v>1.0335232542732211E-2</v>
      </c>
      <c r="J227" s="47">
        <v>1.5786521355877874E-2</v>
      </c>
      <c r="K227" s="47">
        <v>1.5786521355877874E-2</v>
      </c>
      <c r="L227" s="47">
        <v>1.5786521355877874E-2</v>
      </c>
      <c r="M227" s="47">
        <v>1.5786521355877874E-2</v>
      </c>
      <c r="N227" s="47">
        <v>1.5786521355877874E-2</v>
      </c>
    </row>
    <row r="228" spans="1:14" x14ac:dyDescent="0.3">
      <c r="A228" s="9" t="s">
        <v>143</v>
      </c>
      <c r="B228" s="9">
        <f>(B202+B225)-B219</f>
        <v>3090</v>
      </c>
      <c r="C228" s="9">
        <f t="shared" ref="C228:I228" si="281">(C202+C225)-C219</f>
        <v>3781</v>
      </c>
      <c r="D228" s="9">
        <f t="shared" si="281"/>
        <v>4234</v>
      </c>
      <c r="E228" s="9">
        <f t="shared" si="281"/>
        <v>5154</v>
      </c>
      <c r="F228" s="9">
        <f t="shared" si="281"/>
        <v>6207</v>
      </c>
      <c r="G228" s="9">
        <f t="shared" si="281"/>
        <v>6663</v>
      </c>
      <c r="H228" s="9">
        <f t="shared" si="281"/>
        <v>8338</v>
      </c>
      <c r="I228" s="9">
        <f t="shared" si="281"/>
        <v>7584</v>
      </c>
      <c r="J228" s="3">
        <f>I228</f>
        <v>7584</v>
      </c>
      <c r="K228" s="3">
        <f t="shared" ref="K228:N228" si="282">J228</f>
        <v>7584</v>
      </c>
      <c r="L228" s="3">
        <f t="shared" si="282"/>
        <v>7584</v>
      </c>
      <c r="M228" s="3">
        <f t="shared" si="282"/>
        <v>7584</v>
      </c>
      <c r="N228" s="3">
        <f t="shared" si="282"/>
        <v>7584</v>
      </c>
    </row>
    <row r="229" spans="1:14" x14ac:dyDescent="0.3">
      <c r="A229" s="46" t="s">
        <v>129</v>
      </c>
      <c r="B229" s="47" t="str">
        <f t="shared" ref="B229" si="283">+IFERROR(B228/A228-1,"nm")</f>
        <v>nm</v>
      </c>
      <c r="C229" s="47">
        <f t="shared" ref="C229" si="284">+IFERROR(C228/B228-1,"nm")</f>
        <v>0.22362459546925573</v>
      </c>
      <c r="D229" s="47">
        <f t="shared" ref="D229" si="285">+IFERROR(D228/C228-1,"nm")</f>
        <v>0.11980957418672311</v>
      </c>
      <c r="E229" s="47">
        <f t="shared" ref="E229" si="286">+IFERROR(E228/D228-1,"nm")</f>
        <v>0.2172886159659897</v>
      </c>
      <c r="F229" s="47">
        <f t="shared" ref="F229" si="287">+IFERROR(F228/E228-1,"nm")</f>
        <v>0.20430733410942947</v>
      </c>
      <c r="G229" s="47">
        <f t="shared" ref="G229" si="288">+IFERROR(G228/F228-1,"nm")</f>
        <v>7.3465442242629297E-2</v>
      </c>
      <c r="H229" s="47">
        <f t="shared" ref="H229" si="289">+IFERROR(H228/G228-1,"nm")</f>
        <v>0.25138826354494981</v>
      </c>
      <c r="I229" s="47">
        <f t="shared" ref="I229" si="290">+IFERROR(I228/H228-1,"nm")</f>
        <v>-9.0429359558647171E-2</v>
      </c>
      <c r="J229" s="47">
        <f t="shared" ref="J229" si="291">+IFERROR(J228/I228-1,"nm")</f>
        <v>0</v>
      </c>
      <c r="K229" s="47">
        <f t="shared" ref="K229" si="292">+IFERROR(K228/J228-1,"nm")</f>
        <v>0</v>
      </c>
      <c r="L229" s="47">
        <f t="shared" ref="L229" si="293">+IFERROR(L228/K228-1,"nm")</f>
        <v>0</v>
      </c>
      <c r="M229" s="47">
        <f t="shared" ref="M229" si="294">+IFERROR(M228/L228-1,"nm")</f>
        <v>0</v>
      </c>
      <c r="N229" s="47">
        <f t="shared" ref="N229" si="295">+IFERROR(N228/M228-1,"nm")</f>
        <v>0</v>
      </c>
    </row>
    <row r="230" spans="1:14" x14ac:dyDescent="0.3">
      <c r="A230" s="46" t="s">
        <v>133</v>
      </c>
      <c r="B230" s="47">
        <f t="shared" ref="B230:N230" si="296">+IFERROR(B228/B$21,"nm")</f>
        <v>0.22489082969432314</v>
      </c>
      <c r="C230" s="47">
        <f t="shared" si="296"/>
        <v>0.25609590896775941</v>
      </c>
      <c r="D230" s="47">
        <f t="shared" si="296"/>
        <v>0.27825972660357517</v>
      </c>
      <c r="E230" s="47">
        <f t="shared" si="296"/>
        <v>0.34695388757993939</v>
      </c>
      <c r="F230" s="47">
        <f t="shared" si="296"/>
        <v>0.39032826059615144</v>
      </c>
      <c r="G230" s="47">
        <f t="shared" si="296"/>
        <v>0.46002485501242751</v>
      </c>
      <c r="H230" s="47">
        <f t="shared" si="296"/>
        <v>0.48536003259793936</v>
      </c>
      <c r="I230" s="47">
        <f t="shared" si="296"/>
        <v>0.41322944477742057</v>
      </c>
      <c r="J230" s="47">
        <f t="shared" si="296"/>
        <v>0.41322944477742057</v>
      </c>
      <c r="K230" s="47">
        <f t="shared" si="296"/>
        <v>0.41322944477742057</v>
      </c>
      <c r="L230" s="47">
        <f t="shared" si="296"/>
        <v>0.41322944477742057</v>
      </c>
      <c r="M230" s="47">
        <f t="shared" si="296"/>
        <v>0.41322944477742057</v>
      </c>
      <c r="N230" s="47">
        <f t="shared" si="296"/>
        <v>0.41322944477742057</v>
      </c>
    </row>
    <row r="231" spans="1:14" x14ac:dyDescent="0.3">
      <c r="A231" s="43" t="s">
        <v>166</v>
      </c>
      <c r="B231" s="43"/>
      <c r="C231" s="43"/>
      <c r="D231" s="43"/>
      <c r="E231" s="43"/>
      <c r="F231" s="43"/>
      <c r="G231" s="43"/>
      <c r="H231" s="43"/>
      <c r="I231" s="43"/>
    </row>
    <row r="232" spans="1:14" x14ac:dyDescent="0.3">
      <c r="A232" s="9" t="s">
        <v>136</v>
      </c>
      <c r="B232" s="9">
        <f>B234+B238+B242</f>
        <v>0</v>
      </c>
      <c r="C232" s="9">
        <f t="shared" ref="C232:N232" si="297">C234+C238+C242</f>
        <v>0</v>
      </c>
      <c r="D232" s="9">
        <f t="shared" si="297"/>
        <v>4737</v>
      </c>
      <c r="E232" s="9">
        <f t="shared" si="297"/>
        <v>5166</v>
      </c>
      <c r="F232" s="9">
        <f t="shared" si="297"/>
        <v>5254</v>
      </c>
      <c r="G232" s="9">
        <f t="shared" si="297"/>
        <v>5028</v>
      </c>
      <c r="H232" s="9">
        <f t="shared" si="297"/>
        <v>5343</v>
      </c>
      <c r="I232" s="9">
        <f t="shared" si="297"/>
        <v>5955</v>
      </c>
      <c r="J232" s="9">
        <f>J234+J238+J242</f>
        <v>5955</v>
      </c>
      <c r="K232" s="9">
        <f t="shared" si="297"/>
        <v>5955</v>
      </c>
      <c r="L232" s="9">
        <f t="shared" si="297"/>
        <v>5955</v>
      </c>
      <c r="M232" s="9">
        <f t="shared" si="297"/>
        <v>5955</v>
      </c>
      <c r="N232" s="9">
        <f t="shared" si="297"/>
        <v>5955</v>
      </c>
    </row>
    <row r="233" spans="1:14" x14ac:dyDescent="0.3">
      <c r="A233" s="44" t="s">
        <v>129</v>
      </c>
      <c r="B233" s="47" t="s">
        <v>168</v>
      </c>
      <c r="C233" s="47" t="s">
        <v>168</v>
      </c>
      <c r="D233" s="47" t="s">
        <v>168</v>
      </c>
      <c r="E233" s="47">
        <v>9.0563647878403986E-2</v>
      </c>
      <c r="F233" s="47">
        <v>1.7034456058846237E-2</v>
      </c>
      <c r="G233" s="47">
        <v>-4.3014845831747195E-2</v>
      </c>
      <c r="H233" s="47">
        <v>6.2649164677804237E-2</v>
      </c>
      <c r="I233" s="47">
        <v>0.11454239191465465</v>
      </c>
      <c r="J233" s="47">
        <v>8.9298184357541999E-2</v>
      </c>
      <c r="K233" s="47">
        <v>8.9298184357541999E-2</v>
      </c>
      <c r="L233" s="47">
        <v>8.9298184357541999E-2</v>
      </c>
      <c r="M233" s="47">
        <v>8.9298184357541999E-2</v>
      </c>
      <c r="N233" s="47">
        <v>8.9298184357541999E-2</v>
      </c>
    </row>
    <row r="234" spans="1:14" x14ac:dyDescent="0.3">
      <c r="A234" s="45" t="s">
        <v>113</v>
      </c>
      <c r="B234" s="3">
        <v>0</v>
      </c>
      <c r="C234" s="3">
        <v>0</v>
      </c>
      <c r="D234" s="3">
        <v>3285</v>
      </c>
      <c r="E234" s="3">
        <v>3575</v>
      </c>
      <c r="F234" s="3">
        <v>3622</v>
      </c>
      <c r="G234" s="3">
        <v>3449</v>
      </c>
      <c r="H234" s="3">
        <v>3659</v>
      </c>
      <c r="I234" s="3">
        <v>4111</v>
      </c>
      <c r="J234" s="3">
        <f>I234</f>
        <v>4111</v>
      </c>
      <c r="K234" s="3">
        <f t="shared" ref="K234:N234" si="298">J234</f>
        <v>4111</v>
      </c>
      <c r="L234" s="3">
        <f t="shared" si="298"/>
        <v>4111</v>
      </c>
      <c r="M234" s="3">
        <f t="shared" si="298"/>
        <v>4111</v>
      </c>
      <c r="N234" s="3">
        <f t="shared" si="298"/>
        <v>4111</v>
      </c>
    </row>
    <row r="235" spans="1:14" x14ac:dyDescent="0.3">
      <c r="A235" s="44" t="s">
        <v>129</v>
      </c>
      <c r="B235" s="47" t="s">
        <v>168</v>
      </c>
      <c r="C235" s="47" t="s">
        <v>168</v>
      </c>
      <c r="D235" s="47" t="s">
        <v>168</v>
      </c>
      <c r="E235" s="47">
        <v>8.8280060882800715E-2</v>
      </c>
      <c r="F235" s="47">
        <v>1.3146853146853044E-2</v>
      </c>
      <c r="G235" s="47">
        <v>-4.7763666482606326E-2</v>
      </c>
      <c r="H235" s="47">
        <v>6.0887213685126174E-2</v>
      </c>
      <c r="I235" s="47">
        <v>0.12353101940420874</v>
      </c>
      <c r="J235" s="47">
        <v>5.9971305595408975E-2</v>
      </c>
      <c r="K235" s="47">
        <v>5.9971305595408975E-2</v>
      </c>
      <c r="L235" s="47">
        <v>5.9971305595408975E-2</v>
      </c>
      <c r="M235" s="47">
        <v>5.9971305595408975E-2</v>
      </c>
      <c r="N235" s="47">
        <v>5.9971305595408975E-2</v>
      </c>
    </row>
    <row r="236" spans="1:14" x14ac:dyDescent="0.3">
      <c r="A236" s="44" t="s">
        <v>137</v>
      </c>
      <c r="B236" s="47">
        <v>0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30">
        <v>0.09</v>
      </c>
      <c r="K236" s="30">
        <v>0.09</v>
      </c>
      <c r="L236" s="30">
        <v>0.09</v>
      </c>
      <c r="M236" s="30">
        <v>0.09</v>
      </c>
      <c r="N236" s="30">
        <v>0.09</v>
      </c>
    </row>
    <row r="237" spans="1:14" x14ac:dyDescent="0.3">
      <c r="A237" s="44" t="s">
        <v>138</v>
      </c>
      <c r="B237" s="47" t="s">
        <v>168</v>
      </c>
      <c r="C237" s="47" t="s">
        <v>168</v>
      </c>
      <c r="D237" s="47" t="s">
        <v>168</v>
      </c>
      <c r="E237" s="47">
        <v>8.8280060882800715E-2</v>
      </c>
      <c r="F237" s="47">
        <v>1.3146853146853044E-2</v>
      </c>
      <c r="G237" s="47">
        <v>-4.7763666482606326E-2</v>
      </c>
      <c r="H237" s="47">
        <v>6.0887213685126174E-2</v>
      </c>
      <c r="I237" s="47">
        <v>0.12353101940420874</v>
      </c>
      <c r="J237" s="49">
        <v>0</v>
      </c>
      <c r="K237" s="49">
        <v>0</v>
      </c>
      <c r="L237" s="49">
        <v>0</v>
      </c>
      <c r="M237" s="49">
        <v>0</v>
      </c>
      <c r="N237" s="49">
        <v>0</v>
      </c>
    </row>
    <row r="238" spans="1:14" x14ac:dyDescent="0.3">
      <c r="A238" s="45" t="s">
        <v>114</v>
      </c>
      <c r="B238" s="3">
        <v>0</v>
      </c>
      <c r="C238" s="3">
        <v>0</v>
      </c>
      <c r="D238" s="3">
        <v>1185</v>
      </c>
      <c r="E238" s="3">
        <v>1347</v>
      </c>
      <c r="F238" s="3">
        <v>1395</v>
      </c>
      <c r="G238" s="3">
        <v>1365</v>
      </c>
      <c r="H238" s="3">
        <v>1494</v>
      </c>
      <c r="I238" s="3">
        <v>1610</v>
      </c>
      <c r="J238" s="3">
        <f>I238</f>
        <v>1610</v>
      </c>
      <c r="K238" s="3">
        <f t="shared" ref="K238:N238" si="299">J238</f>
        <v>1610</v>
      </c>
      <c r="L238" s="3">
        <f t="shared" si="299"/>
        <v>1610</v>
      </c>
      <c r="M238" s="3">
        <f t="shared" si="299"/>
        <v>1610</v>
      </c>
      <c r="N238" s="3">
        <f t="shared" si="299"/>
        <v>1610</v>
      </c>
    </row>
    <row r="239" spans="1:14" x14ac:dyDescent="0.3">
      <c r="A239" s="44" t="s">
        <v>129</v>
      </c>
      <c r="B239" s="47" t="s">
        <v>168</v>
      </c>
      <c r="C239" s="47" t="s">
        <v>168</v>
      </c>
      <c r="D239" s="47" t="s">
        <v>168</v>
      </c>
      <c r="E239" s="47">
        <v>0.13670886075949373</v>
      </c>
      <c r="F239" s="47">
        <v>3.563474387527843E-2</v>
      </c>
      <c r="G239" s="47">
        <v>-2.1505376344086002E-2</v>
      </c>
      <c r="H239" s="47">
        <v>9.4505494505494614E-2</v>
      </c>
      <c r="I239" s="47">
        <v>7.7643908969210251E-2</v>
      </c>
      <c r="J239" s="47">
        <v>0.13288288288288297</v>
      </c>
      <c r="K239" s="47">
        <v>0.13288288288288297</v>
      </c>
      <c r="L239" s="47">
        <v>0.13288288288288297</v>
      </c>
      <c r="M239" s="47">
        <v>0.13288288288288297</v>
      </c>
      <c r="N239" s="47">
        <v>0.13288288288288297</v>
      </c>
    </row>
    <row r="240" spans="1:14" x14ac:dyDescent="0.3">
      <c r="A240" s="44" t="s">
        <v>137</v>
      </c>
      <c r="B240" s="30">
        <v>0.12</v>
      </c>
      <c r="C240" s="30">
        <v>0.08</v>
      </c>
      <c r="D240" s="30">
        <v>0.03</v>
      </c>
      <c r="E240" s="30">
        <v>0.01</v>
      </c>
      <c r="F240" s="30">
        <v>7.0000000000000007E-2</v>
      </c>
      <c r="G240" s="30">
        <v>-0.12</v>
      </c>
      <c r="H240" s="30">
        <v>0.08</v>
      </c>
      <c r="I240" s="30">
        <v>0.09</v>
      </c>
      <c r="J240" s="30">
        <v>0.16</v>
      </c>
      <c r="K240" s="30">
        <v>0.16</v>
      </c>
      <c r="L240" s="30">
        <v>0.16</v>
      </c>
      <c r="M240" s="30">
        <v>0.16</v>
      </c>
      <c r="N240" s="30">
        <v>0.16</v>
      </c>
    </row>
    <row r="241" spans="1:14" x14ac:dyDescent="0.3">
      <c r="A241" s="44" t="s">
        <v>138</v>
      </c>
      <c r="B241" s="47" t="s">
        <v>168</v>
      </c>
      <c r="C241" s="47" t="s">
        <v>168</v>
      </c>
      <c r="D241" s="47" t="s">
        <v>168</v>
      </c>
      <c r="E241" s="47">
        <v>0.12670886075949372</v>
      </c>
      <c r="F241" s="47">
        <v>-3.4365256124721577E-2</v>
      </c>
      <c r="G241" s="47">
        <v>9.8494623655913993E-2</v>
      </c>
      <c r="H241" s="47">
        <v>1.4505494505494612E-2</v>
      </c>
      <c r="I241" s="47">
        <v>-1.2356091030789745E-2</v>
      </c>
      <c r="J241" s="49">
        <v>0</v>
      </c>
      <c r="K241" s="49">
        <v>0</v>
      </c>
      <c r="L241" s="49">
        <v>0</v>
      </c>
      <c r="M241" s="49">
        <v>0</v>
      </c>
      <c r="N241" s="49">
        <v>0</v>
      </c>
    </row>
    <row r="242" spans="1:14" x14ac:dyDescent="0.3">
      <c r="A242" s="45" t="s">
        <v>115</v>
      </c>
      <c r="B242" s="3">
        <v>0</v>
      </c>
      <c r="C242" s="3">
        <v>0</v>
      </c>
      <c r="D242" s="3">
        <v>267</v>
      </c>
      <c r="E242" s="3">
        <v>244</v>
      </c>
      <c r="F242" s="3">
        <v>237</v>
      </c>
      <c r="G242" s="3">
        <v>214</v>
      </c>
      <c r="H242" s="3">
        <v>190</v>
      </c>
      <c r="I242" s="3">
        <v>234</v>
      </c>
      <c r="J242" s="3">
        <f>I242</f>
        <v>234</v>
      </c>
      <c r="K242" s="3">
        <f t="shared" ref="K242:N242" si="300">J242</f>
        <v>234</v>
      </c>
      <c r="L242" s="3">
        <f t="shared" si="300"/>
        <v>234</v>
      </c>
      <c r="M242" s="3">
        <f t="shared" si="300"/>
        <v>234</v>
      </c>
      <c r="N242" s="3">
        <f t="shared" si="300"/>
        <v>234</v>
      </c>
    </row>
    <row r="243" spans="1:14" x14ac:dyDescent="0.3">
      <c r="A243" s="44" t="s">
        <v>129</v>
      </c>
      <c r="B243" s="47" t="s">
        <v>168</v>
      </c>
      <c r="C243" s="47" t="s">
        <v>168</v>
      </c>
      <c r="D243" s="47" t="s">
        <v>168</v>
      </c>
      <c r="E243" s="47">
        <v>-8.6142322097378266E-2</v>
      </c>
      <c r="F243" s="47">
        <v>-2.8688524590163911E-2</v>
      </c>
      <c r="G243" s="47">
        <v>-9.7046413502109741E-2</v>
      </c>
      <c r="H243" s="47">
        <v>-0.11214953271028039</v>
      </c>
      <c r="I243" s="47">
        <v>0.23157894736842111</v>
      </c>
      <c r="J243" s="47">
        <v>0.15102040816326534</v>
      </c>
      <c r="K243" s="47">
        <v>0.15102040816326534</v>
      </c>
      <c r="L243" s="47">
        <v>0.15102040816326534</v>
      </c>
      <c r="M243" s="47">
        <v>0.15102040816326534</v>
      </c>
      <c r="N243" s="47">
        <v>0.15102040816326534</v>
      </c>
    </row>
    <row r="244" spans="1:14" x14ac:dyDescent="0.3">
      <c r="A244" s="44" t="s">
        <v>137</v>
      </c>
      <c r="B244" s="47">
        <v>0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I244" s="47">
        <v>0</v>
      </c>
      <c r="J244" s="30">
        <v>0.17</v>
      </c>
      <c r="K244" s="30">
        <v>0.17</v>
      </c>
      <c r="L244" s="30">
        <v>0.17</v>
      </c>
      <c r="M244" s="30">
        <v>0.17</v>
      </c>
      <c r="N244" s="30">
        <v>0.17</v>
      </c>
    </row>
    <row r="245" spans="1:14" x14ac:dyDescent="0.3">
      <c r="A245" s="44" t="s">
        <v>138</v>
      </c>
      <c r="B245" s="47" t="s">
        <v>168</v>
      </c>
      <c r="C245" s="47" t="s">
        <v>168</v>
      </c>
      <c r="D245" s="47" t="s">
        <v>168</v>
      </c>
      <c r="E245" s="47">
        <v>-8.6142322097378266E-2</v>
      </c>
      <c r="F245" s="47">
        <v>-2.8688524590163911E-2</v>
      </c>
      <c r="G245" s="47">
        <v>-9.7046413502109741E-2</v>
      </c>
      <c r="H245" s="47">
        <v>-0.11214953271028039</v>
      </c>
      <c r="I245" s="47">
        <v>0.23157894736842111</v>
      </c>
      <c r="J245" s="49">
        <v>0</v>
      </c>
      <c r="K245" s="49">
        <v>0</v>
      </c>
      <c r="L245" s="49">
        <v>0</v>
      </c>
      <c r="M245" s="49">
        <v>0</v>
      </c>
      <c r="N245" s="49">
        <v>0</v>
      </c>
    </row>
    <row r="246" spans="1:14" x14ac:dyDescent="0.3">
      <c r="A246" s="9" t="s">
        <v>130</v>
      </c>
      <c r="B246" s="48">
        <v>0</v>
      </c>
      <c r="C246" s="48">
        <v>42</v>
      </c>
      <c r="D246" s="48">
        <v>1034</v>
      </c>
      <c r="E246" s="48">
        <v>1244</v>
      </c>
      <c r="F246" s="48">
        <v>1376</v>
      </c>
      <c r="G246" s="48">
        <v>1230</v>
      </c>
      <c r="H246" s="48">
        <v>1573</v>
      </c>
      <c r="I246" s="48">
        <v>1938</v>
      </c>
      <c r="J246" s="3">
        <f>I246</f>
        <v>1938</v>
      </c>
      <c r="K246" s="3">
        <f t="shared" ref="K246:N246" si="301">J246</f>
        <v>1938</v>
      </c>
      <c r="L246" s="3">
        <f t="shared" si="301"/>
        <v>1938</v>
      </c>
      <c r="M246" s="3">
        <f t="shared" si="301"/>
        <v>1938</v>
      </c>
      <c r="N246" s="3">
        <f t="shared" si="301"/>
        <v>1938</v>
      </c>
    </row>
    <row r="247" spans="1:14" x14ac:dyDescent="0.3">
      <c r="A247" s="46" t="s">
        <v>129</v>
      </c>
      <c r="B247" s="47" t="s">
        <v>168</v>
      </c>
      <c r="C247" s="47" t="s">
        <v>168</v>
      </c>
      <c r="D247" s="47">
        <v>23.61904761904762</v>
      </c>
      <c r="E247" s="47">
        <v>0.20309477756286265</v>
      </c>
      <c r="F247" s="47">
        <v>0.10610932475884249</v>
      </c>
      <c r="G247" s="47">
        <v>-0.10610465116279066</v>
      </c>
      <c r="H247" s="47">
        <v>0.27886178861788613</v>
      </c>
      <c r="I247" s="47">
        <v>0.23204068658614108</v>
      </c>
      <c r="J247" s="47">
        <v>0.33294437961882539</v>
      </c>
      <c r="K247" s="47">
        <v>0.33294437961882539</v>
      </c>
      <c r="L247" s="47">
        <v>0.33294437961882539</v>
      </c>
      <c r="M247" s="47">
        <v>0.33294437961882539</v>
      </c>
      <c r="N247" s="47">
        <v>0.33294437961882539</v>
      </c>
    </row>
    <row r="248" spans="1:14" x14ac:dyDescent="0.3">
      <c r="A248" s="46" t="s">
        <v>131</v>
      </c>
      <c r="B248" s="47" t="str">
        <f>+IFERROR(B246/B$232,"nm")</f>
        <v>nm</v>
      </c>
      <c r="C248" s="47" t="str">
        <f t="shared" ref="C248:N248" si="302">+IFERROR(C246/C$232,"nm")</f>
        <v>nm</v>
      </c>
      <c r="D248" s="47">
        <f t="shared" si="302"/>
        <v>0.21828161283512773</v>
      </c>
      <c r="E248" s="47">
        <f t="shared" si="302"/>
        <v>0.2408052651955091</v>
      </c>
      <c r="F248" s="47">
        <f t="shared" si="302"/>
        <v>0.26189569851541683</v>
      </c>
      <c r="G248" s="47">
        <f t="shared" si="302"/>
        <v>0.24463007159904535</v>
      </c>
      <c r="H248" s="47">
        <f t="shared" si="302"/>
        <v>0.2944038929440389</v>
      </c>
      <c r="I248" s="47">
        <f t="shared" si="302"/>
        <v>0.32544080604534004</v>
      </c>
      <c r="J248" s="47">
        <f t="shared" si="302"/>
        <v>0.32544080604534004</v>
      </c>
      <c r="K248" s="47">
        <f t="shared" si="302"/>
        <v>0.32544080604534004</v>
      </c>
      <c r="L248" s="47">
        <f t="shared" si="302"/>
        <v>0.32544080604534004</v>
      </c>
      <c r="M248" s="47">
        <f t="shared" si="302"/>
        <v>0.32544080604534004</v>
      </c>
      <c r="N248" s="47">
        <f t="shared" si="302"/>
        <v>0.32544080604534004</v>
      </c>
    </row>
    <row r="249" spans="1:14" x14ac:dyDescent="0.3">
      <c r="A249" s="9" t="s">
        <v>132</v>
      </c>
      <c r="B249" s="9">
        <v>0</v>
      </c>
      <c r="C249" s="9">
        <v>42</v>
      </c>
      <c r="D249" s="9">
        <v>54</v>
      </c>
      <c r="E249" s="9">
        <v>55</v>
      </c>
      <c r="F249" s="9">
        <v>53</v>
      </c>
      <c r="G249" s="9">
        <v>46</v>
      </c>
      <c r="H249" s="9">
        <v>43</v>
      </c>
      <c r="I249" s="9">
        <v>42</v>
      </c>
      <c r="J249" s="3">
        <f>I249</f>
        <v>42</v>
      </c>
      <c r="K249" s="3">
        <f t="shared" ref="K249:N249" si="303">J249</f>
        <v>42</v>
      </c>
      <c r="L249" s="3">
        <f t="shared" si="303"/>
        <v>42</v>
      </c>
      <c r="M249" s="3">
        <f t="shared" si="303"/>
        <v>42</v>
      </c>
      <c r="N249" s="3">
        <f t="shared" si="303"/>
        <v>42</v>
      </c>
    </row>
    <row r="250" spans="1:14" x14ac:dyDescent="0.3">
      <c r="A250" s="46" t="s">
        <v>129</v>
      </c>
      <c r="B250" s="47" t="s">
        <v>168</v>
      </c>
      <c r="C250" s="47" t="s">
        <v>168</v>
      </c>
      <c r="D250" s="47">
        <v>0.28571428571428581</v>
      </c>
      <c r="E250" s="47">
        <v>1.8518518518518601E-2</v>
      </c>
      <c r="F250" s="47">
        <v>-3.6363636363636376E-2</v>
      </c>
      <c r="G250" s="47">
        <v>-0.13207547169811318</v>
      </c>
      <c r="H250" s="47">
        <v>-6.5217391304347783E-2</v>
      </c>
      <c r="I250" s="47">
        <v>-2.3255813953488413E-2</v>
      </c>
      <c r="J250" s="47">
        <v>-1.4705882352941124E-2</v>
      </c>
      <c r="K250" s="47">
        <v>-1.4705882352941124E-2</v>
      </c>
      <c r="L250" s="47">
        <v>-1.4705882352941124E-2</v>
      </c>
      <c r="M250" s="47">
        <v>-1.4705882352941124E-2</v>
      </c>
      <c r="N250" s="47">
        <v>-1.4705882352941124E-2</v>
      </c>
    </row>
    <row r="251" spans="1:14" x14ac:dyDescent="0.3">
      <c r="A251" s="46" t="s">
        <v>133</v>
      </c>
      <c r="B251" s="47" t="s">
        <v>168</v>
      </c>
      <c r="C251" s="47" t="s">
        <v>168</v>
      </c>
      <c r="D251" s="47">
        <v>1.1399620012666244E-2</v>
      </c>
      <c r="E251" s="47">
        <v>1.064653503677894E-2</v>
      </c>
      <c r="F251" s="47">
        <v>1.0087552341073468E-2</v>
      </c>
      <c r="G251" s="47">
        <v>9.148766905330152E-3</v>
      </c>
      <c r="H251" s="47">
        <v>8.0479131574022079E-3</v>
      </c>
      <c r="I251" s="47">
        <v>7.0528967254408059E-3</v>
      </c>
      <c r="J251" s="47">
        <v>1.0738039907043834E-2</v>
      </c>
      <c r="K251" s="47">
        <v>1.0738039907043834E-2</v>
      </c>
      <c r="L251" s="47">
        <v>1.0738039907043834E-2</v>
      </c>
      <c r="M251" s="47">
        <v>1.0738039907043834E-2</v>
      </c>
      <c r="N251" s="47">
        <v>1.0738039907043834E-2</v>
      </c>
    </row>
    <row r="252" spans="1:14" x14ac:dyDescent="0.3">
      <c r="A252" s="9" t="s">
        <v>134</v>
      </c>
      <c r="B252" s="9">
        <f>B246-B249</f>
        <v>0</v>
      </c>
      <c r="C252" s="9">
        <f t="shared" ref="C252:I252" si="304">C246-C249</f>
        <v>0</v>
      </c>
      <c r="D252" s="9">
        <f t="shared" si="304"/>
        <v>980</v>
      </c>
      <c r="E252" s="9">
        <f t="shared" si="304"/>
        <v>1189</v>
      </c>
      <c r="F252" s="9">
        <f t="shared" si="304"/>
        <v>1323</v>
      </c>
      <c r="G252" s="9">
        <f t="shared" si="304"/>
        <v>1184</v>
      </c>
      <c r="H252" s="9">
        <f t="shared" si="304"/>
        <v>1530</v>
      </c>
      <c r="I252" s="9">
        <f t="shared" si="304"/>
        <v>1896</v>
      </c>
      <c r="J252" s="3">
        <f>I252</f>
        <v>1896</v>
      </c>
      <c r="K252" s="3">
        <f t="shared" ref="K252:N252" si="305">J252</f>
        <v>1896</v>
      </c>
      <c r="L252" s="3">
        <f t="shared" si="305"/>
        <v>1896</v>
      </c>
      <c r="M252" s="3">
        <f t="shared" si="305"/>
        <v>1896</v>
      </c>
      <c r="N252" s="3">
        <f t="shared" si="305"/>
        <v>1896</v>
      </c>
    </row>
    <row r="253" spans="1:14" x14ac:dyDescent="0.3">
      <c r="A253" s="46" t="s">
        <v>129</v>
      </c>
      <c r="B253" s="47" t="s">
        <v>168</v>
      </c>
      <c r="C253" s="47" t="s">
        <v>168</v>
      </c>
      <c r="D253" s="47" t="s">
        <v>168</v>
      </c>
      <c r="E253" s="47">
        <v>0.21326530612244898</v>
      </c>
      <c r="F253" s="47">
        <v>0.11269974768713209</v>
      </c>
      <c r="G253" s="47">
        <v>-0.1050642479213908</v>
      </c>
      <c r="H253" s="47">
        <v>0.29222972972972983</v>
      </c>
      <c r="I253" s="47">
        <v>0.23921568627450984</v>
      </c>
      <c r="J253" s="47">
        <v>0.3523613963039014</v>
      </c>
      <c r="K253" s="47">
        <v>0.3523613963039014</v>
      </c>
      <c r="L253" s="47">
        <v>0.3523613963039014</v>
      </c>
      <c r="M253" s="47">
        <v>0.3523613963039014</v>
      </c>
      <c r="N253" s="47">
        <v>0.3523613963039014</v>
      </c>
    </row>
    <row r="254" spans="1:14" x14ac:dyDescent="0.3">
      <c r="A254" s="46" t="s">
        <v>131</v>
      </c>
      <c r="B254" s="47" t="s">
        <v>168</v>
      </c>
      <c r="C254" s="47" t="s">
        <v>168</v>
      </c>
      <c r="D254" s="47">
        <v>0.20688199282246147</v>
      </c>
      <c r="E254" s="47">
        <v>0.23015873015873015</v>
      </c>
      <c r="F254" s="47">
        <v>0.25180814617434338</v>
      </c>
      <c r="G254" s="47">
        <v>0.2354813046937152</v>
      </c>
      <c r="H254" s="47">
        <v>0.28635597978663674</v>
      </c>
      <c r="I254" s="47">
        <v>0.31838790931989924</v>
      </c>
      <c r="J254" s="47">
        <v>0.26388332398429359</v>
      </c>
      <c r="K254" s="47">
        <v>0.26388332398429359</v>
      </c>
      <c r="L254" s="47">
        <v>0.26388332398429359</v>
      </c>
      <c r="M254" s="47">
        <v>0.26388332398429359</v>
      </c>
      <c r="N254" s="47">
        <v>0.26388332398429359</v>
      </c>
    </row>
    <row r="255" spans="1:14" x14ac:dyDescent="0.3">
      <c r="A255" s="9" t="s">
        <v>135</v>
      </c>
      <c r="B255" s="9">
        <v>0</v>
      </c>
      <c r="C255" s="9">
        <v>62</v>
      </c>
      <c r="D255" s="9">
        <v>59</v>
      </c>
      <c r="E255" s="9">
        <v>49</v>
      </c>
      <c r="F255" s="9">
        <v>47</v>
      </c>
      <c r="G255" s="9">
        <v>41</v>
      </c>
      <c r="H255" s="9">
        <v>54</v>
      </c>
      <c r="I255" s="9">
        <v>56</v>
      </c>
      <c r="J255" s="3">
        <f>I255</f>
        <v>56</v>
      </c>
      <c r="K255" s="3">
        <f t="shared" ref="K255:N255" si="306">J255</f>
        <v>56</v>
      </c>
      <c r="L255" s="3">
        <f t="shared" si="306"/>
        <v>56</v>
      </c>
      <c r="M255" s="3">
        <f t="shared" si="306"/>
        <v>56</v>
      </c>
      <c r="N255" s="3">
        <f t="shared" si="306"/>
        <v>56</v>
      </c>
    </row>
    <row r="256" spans="1:14" x14ac:dyDescent="0.3">
      <c r="A256" s="46" t="s">
        <v>129</v>
      </c>
      <c r="B256" s="47" t="s">
        <v>168</v>
      </c>
      <c r="C256" s="47" t="s">
        <v>168</v>
      </c>
      <c r="D256" s="47">
        <v>-4.8387096774193505E-2</v>
      </c>
      <c r="E256" s="47">
        <v>-0.16949152542372881</v>
      </c>
      <c r="F256" s="47">
        <v>-4.081632653061229E-2</v>
      </c>
      <c r="G256" s="47">
        <v>-0.12765957446808507</v>
      </c>
      <c r="H256" s="47">
        <v>0.31707317073170738</v>
      </c>
      <c r="I256" s="47">
        <v>3.7037037037036979E-2</v>
      </c>
      <c r="J256" s="47">
        <v>0.28758169934640532</v>
      </c>
      <c r="K256" s="47">
        <v>0.28758169934640532</v>
      </c>
      <c r="L256" s="47">
        <v>0.28758169934640532</v>
      </c>
      <c r="M256" s="47">
        <v>0.28758169934640532</v>
      </c>
      <c r="N256" s="47">
        <v>0.28758169934640532</v>
      </c>
    </row>
    <row r="257" spans="1:14" x14ac:dyDescent="0.3">
      <c r="A257" s="46" t="s">
        <v>133</v>
      </c>
      <c r="B257" s="47" t="s">
        <v>168</v>
      </c>
      <c r="C257" s="47" t="s">
        <v>168</v>
      </c>
      <c r="D257" s="47">
        <v>1.2455140384209416E-2</v>
      </c>
      <c r="E257" s="47">
        <v>9.485094850948509E-3</v>
      </c>
      <c r="F257" s="47">
        <v>8.9455652835934533E-3</v>
      </c>
      <c r="G257" s="47">
        <v>8.1543357199681775E-3</v>
      </c>
      <c r="H257" s="47">
        <v>1.0106681639528355E-2</v>
      </c>
      <c r="I257" s="47">
        <v>9.4038623005877411E-3</v>
      </c>
      <c r="J257" s="47">
        <v>1.5786521355877874E-2</v>
      </c>
      <c r="K257" s="47">
        <v>1.5786521355877874E-2</v>
      </c>
      <c r="L257" s="47">
        <v>1.5786521355877874E-2</v>
      </c>
      <c r="M257" s="47">
        <v>1.5786521355877874E-2</v>
      </c>
      <c r="N257" s="47">
        <v>1.5786521355877874E-2</v>
      </c>
    </row>
    <row r="258" spans="1:14" x14ac:dyDescent="0.3">
      <c r="A258" s="9" t="s">
        <v>143</v>
      </c>
      <c r="B258" s="9">
        <f>(B232+B255)-B249</f>
        <v>0</v>
      </c>
      <c r="C258" s="9">
        <f t="shared" ref="C258:I258" si="307">(C232+C255)-C249</f>
        <v>20</v>
      </c>
      <c r="D258" s="9">
        <f t="shared" si="307"/>
        <v>4742</v>
      </c>
      <c r="E258" s="9">
        <f t="shared" si="307"/>
        <v>5160</v>
      </c>
      <c r="F258" s="9">
        <f t="shared" si="307"/>
        <v>5248</v>
      </c>
      <c r="G258" s="9">
        <f t="shared" si="307"/>
        <v>5023</v>
      </c>
      <c r="H258" s="9">
        <f t="shared" si="307"/>
        <v>5354</v>
      </c>
      <c r="I258" s="9">
        <f t="shared" si="307"/>
        <v>5969</v>
      </c>
      <c r="J258" s="3">
        <f>I258</f>
        <v>5969</v>
      </c>
      <c r="K258" s="3">
        <f t="shared" ref="K258:N258" si="308">J258</f>
        <v>5969</v>
      </c>
      <c r="L258" s="3">
        <f t="shared" si="308"/>
        <v>5969</v>
      </c>
      <c r="M258" s="3">
        <f t="shared" si="308"/>
        <v>5969</v>
      </c>
      <c r="N258" s="3">
        <f t="shared" si="308"/>
        <v>5969</v>
      </c>
    </row>
    <row r="259" spans="1:14" x14ac:dyDescent="0.3">
      <c r="A259" s="46" t="s">
        <v>129</v>
      </c>
      <c r="B259" s="47" t="str">
        <f t="shared" ref="B259" si="309">+IFERROR(B258/A258-1,"nm")</f>
        <v>nm</v>
      </c>
      <c r="C259" s="47" t="str">
        <f t="shared" ref="C259" si="310">+IFERROR(C258/B258-1,"nm")</f>
        <v>nm</v>
      </c>
      <c r="D259" s="47">
        <f t="shared" ref="D259" si="311">+IFERROR(D258/C258-1,"nm")</f>
        <v>236.1</v>
      </c>
      <c r="E259" s="47">
        <f t="shared" ref="E259" si="312">+IFERROR(E258/D258-1,"nm")</f>
        <v>8.8148460565162345E-2</v>
      </c>
      <c r="F259" s="47">
        <f t="shared" ref="F259" si="313">+IFERROR(F258/E258-1,"nm")</f>
        <v>1.7054263565891459E-2</v>
      </c>
      <c r="G259" s="47">
        <f t="shared" ref="G259" si="314">+IFERROR(G258/F258-1,"nm")</f>
        <v>-4.2873475609756073E-2</v>
      </c>
      <c r="H259" s="47">
        <f t="shared" ref="H259" si="315">+IFERROR(H258/G258-1,"nm")</f>
        <v>6.5896874377861847E-2</v>
      </c>
      <c r="I259" s="47">
        <f t="shared" ref="I259" si="316">+IFERROR(I258/H258-1,"nm")</f>
        <v>0.11486738886813597</v>
      </c>
      <c r="J259" s="47">
        <f t="shared" ref="J259" si="317">+IFERROR(J258/I258-1,"nm")</f>
        <v>0</v>
      </c>
      <c r="K259" s="47">
        <f t="shared" ref="K259" si="318">+IFERROR(K258/J258-1,"nm")</f>
        <v>0</v>
      </c>
      <c r="L259" s="47">
        <f t="shared" ref="L259" si="319">+IFERROR(L258/K258-1,"nm")</f>
        <v>0</v>
      </c>
      <c r="M259" s="47">
        <f t="shared" ref="M259" si="320">+IFERROR(M258/L258-1,"nm")</f>
        <v>0</v>
      </c>
      <c r="N259" s="47">
        <f t="shared" ref="N259" si="321">+IFERROR(N258/M258-1,"nm")</f>
        <v>0</v>
      </c>
    </row>
    <row r="260" spans="1:14" x14ac:dyDescent="0.3">
      <c r="A260" s="46" t="s">
        <v>133</v>
      </c>
      <c r="B260" s="47">
        <f t="shared" ref="B260:N260" si="322">+IFERROR(B258/B$21,"nm")</f>
        <v>0</v>
      </c>
      <c r="C260" s="47">
        <f t="shared" si="322"/>
        <v>1.35464643727987E-3</v>
      </c>
      <c r="D260" s="47">
        <f t="shared" si="322"/>
        <v>0.31164563617245006</v>
      </c>
      <c r="E260" s="47">
        <f t="shared" si="322"/>
        <v>0.34735779198922923</v>
      </c>
      <c r="F260" s="47">
        <f t="shared" si="322"/>
        <v>0.33002138095837003</v>
      </c>
      <c r="G260" s="47">
        <f t="shared" si="322"/>
        <v>0.3467964650648992</v>
      </c>
      <c r="H260" s="47">
        <f t="shared" si="322"/>
        <v>0.31165958437627334</v>
      </c>
      <c r="I260" s="47">
        <f t="shared" si="322"/>
        <v>0.32523293194573094</v>
      </c>
      <c r="J260" s="47">
        <f t="shared" si="322"/>
        <v>0.32523293194573094</v>
      </c>
      <c r="K260" s="47">
        <f t="shared" si="322"/>
        <v>0.32523293194573094</v>
      </c>
      <c r="L260" s="47">
        <f t="shared" si="322"/>
        <v>0.32523293194573094</v>
      </c>
      <c r="M260" s="47">
        <f t="shared" si="322"/>
        <v>0.32523293194573094</v>
      </c>
      <c r="N260" s="47">
        <f t="shared" si="322"/>
        <v>0.32523293194573094</v>
      </c>
    </row>
    <row r="261" spans="1:14" x14ac:dyDescent="0.3">
      <c r="A261" s="43" t="s">
        <v>107</v>
      </c>
      <c r="B261" s="43"/>
      <c r="C261" s="43"/>
      <c r="D261" s="43"/>
      <c r="E261" s="43"/>
      <c r="F261" s="43"/>
      <c r="G261" s="43"/>
      <c r="H261" s="43"/>
      <c r="I261" s="43"/>
    </row>
    <row r="262" spans="1:14" x14ac:dyDescent="0.3">
      <c r="A262" s="9" t="s">
        <v>136</v>
      </c>
      <c r="B262" s="9">
        <v>115</v>
      </c>
      <c r="C262" s="9">
        <v>73</v>
      </c>
      <c r="D262" s="9">
        <v>73</v>
      </c>
      <c r="E262" s="9">
        <v>88</v>
      </c>
      <c r="F262" s="9">
        <v>42</v>
      </c>
      <c r="G262" s="9">
        <v>30</v>
      </c>
      <c r="H262" s="9">
        <v>25</v>
      </c>
      <c r="I262" s="9">
        <v>102</v>
      </c>
      <c r="J262" s="9">
        <f>I262</f>
        <v>102</v>
      </c>
      <c r="K262" s="9">
        <f t="shared" ref="K262:N262" si="323">J262</f>
        <v>102</v>
      </c>
      <c r="L262" s="9">
        <f t="shared" si="323"/>
        <v>102</v>
      </c>
      <c r="M262" s="9">
        <f t="shared" si="323"/>
        <v>102</v>
      </c>
      <c r="N262" s="9">
        <f t="shared" si="323"/>
        <v>102</v>
      </c>
    </row>
    <row r="263" spans="1:14" x14ac:dyDescent="0.3">
      <c r="A263" s="44" t="s">
        <v>129</v>
      </c>
      <c r="B263" s="47" t="s">
        <v>168</v>
      </c>
      <c r="C263" s="47">
        <v>-0.36521739130434783</v>
      </c>
      <c r="D263" s="47">
        <v>0</v>
      </c>
      <c r="E263" s="47">
        <v>0.20547945205479445</v>
      </c>
      <c r="F263" s="47">
        <v>-0.52272727272727271</v>
      </c>
      <c r="G263" s="47">
        <v>-0.2857142857142857</v>
      </c>
      <c r="H263" s="47">
        <v>-0.16666666666666663</v>
      </c>
      <c r="I263" s="47">
        <v>3.08</v>
      </c>
      <c r="J263" s="47">
        <v>8.9298184357541999E-2</v>
      </c>
      <c r="K263" s="47">
        <v>8.9298184357541999E-2</v>
      </c>
      <c r="L263" s="47">
        <v>8.9298184357541999E-2</v>
      </c>
      <c r="M263" s="47">
        <v>8.9298184357541999E-2</v>
      </c>
      <c r="N263" s="47">
        <v>8.9298184357541999E-2</v>
      </c>
    </row>
    <row r="264" spans="1:14" x14ac:dyDescent="0.3">
      <c r="A264" s="45" t="s">
        <v>113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9" t="e">
        <f>I264*(1+I265)</f>
        <v>#VALUE!</v>
      </c>
      <c r="K264" s="9" t="e">
        <f t="shared" ref="K264:N264" si="324">J264*(1+J265)</f>
        <v>#VALUE!</v>
      </c>
      <c r="L264" s="9" t="e">
        <f t="shared" si="324"/>
        <v>#VALUE!</v>
      </c>
      <c r="M264" s="9" t="e">
        <f t="shared" si="324"/>
        <v>#VALUE!</v>
      </c>
      <c r="N264" s="9" t="e">
        <f t="shared" si="324"/>
        <v>#VALUE!</v>
      </c>
    </row>
    <row r="265" spans="1:14" x14ac:dyDescent="0.3">
      <c r="A265" s="44" t="s">
        <v>129</v>
      </c>
      <c r="B265" s="47" t="s">
        <v>168</v>
      </c>
      <c r="C265" s="47" t="s">
        <v>168</v>
      </c>
      <c r="D265" s="47" t="s">
        <v>168</v>
      </c>
      <c r="E265" s="47" t="s">
        <v>168</v>
      </c>
      <c r="F265" s="47" t="s">
        <v>168</v>
      </c>
      <c r="G265" s="47" t="s">
        <v>168</v>
      </c>
      <c r="H265" s="47" t="s">
        <v>168</v>
      </c>
      <c r="I265" s="47" t="s">
        <v>168</v>
      </c>
      <c r="J265" s="47">
        <v>5.9971305595408975E-2</v>
      </c>
      <c r="K265" s="47">
        <v>5.9971305595408975E-2</v>
      </c>
      <c r="L265" s="47">
        <v>5.9971305595408975E-2</v>
      </c>
      <c r="M265" s="47">
        <v>5.9971305595408975E-2</v>
      </c>
      <c r="N265" s="47">
        <v>5.9971305595408975E-2</v>
      </c>
    </row>
    <row r="266" spans="1:14" x14ac:dyDescent="0.3">
      <c r="A266" s="44" t="s">
        <v>137</v>
      </c>
      <c r="B266" s="47">
        <v>0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30">
        <v>0.09</v>
      </c>
      <c r="K266" s="30">
        <v>0.09</v>
      </c>
      <c r="L266" s="30">
        <v>0.09</v>
      </c>
      <c r="M266" s="30">
        <v>0.09</v>
      </c>
      <c r="N266" s="30">
        <v>0.09</v>
      </c>
    </row>
    <row r="267" spans="1:14" x14ac:dyDescent="0.3">
      <c r="A267" s="44" t="s">
        <v>138</v>
      </c>
      <c r="B267" s="47" t="s">
        <v>168</v>
      </c>
      <c r="C267" s="47" t="s">
        <v>168</v>
      </c>
      <c r="D267" s="47" t="s">
        <v>168</v>
      </c>
      <c r="E267" s="47" t="s">
        <v>168</v>
      </c>
      <c r="F267" s="47" t="s">
        <v>168</v>
      </c>
      <c r="G267" s="47" t="s">
        <v>168</v>
      </c>
      <c r="H267" s="47" t="s">
        <v>168</v>
      </c>
      <c r="I267" s="47" t="s">
        <v>168</v>
      </c>
      <c r="J267" s="47">
        <v>-3.0028694404591022E-2</v>
      </c>
      <c r="K267" s="47">
        <v>-3.0028694404591022E-2</v>
      </c>
      <c r="L267" s="47">
        <v>-3.0028694404591022E-2</v>
      </c>
      <c r="M267" s="47">
        <v>-3.0028694404591022E-2</v>
      </c>
      <c r="N267" s="47">
        <v>-3.0028694404591022E-2</v>
      </c>
    </row>
    <row r="268" spans="1:14" x14ac:dyDescent="0.3">
      <c r="A268" s="45" t="s">
        <v>114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9" t="e">
        <f>I268*(1+I269)</f>
        <v>#VALUE!</v>
      </c>
      <c r="K268" s="9" t="e">
        <f t="shared" ref="K268:N268" si="325">J268*(1+J269)</f>
        <v>#VALUE!</v>
      </c>
      <c r="L268" s="9" t="e">
        <f t="shared" si="325"/>
        <v>#VALUE!</v>
      </c>
      <c r="M268" s="9" t="e">
        <f t="shared" si="325"/>
        <v>#VALUE!</v>
      </c>
      <c r="N268" s="9" t="e">
        <f t="shared" si="325"/>
        <v>#VALUE!</v>
      </c>
    </row>
    <row r="269" spans="1:14" x14ac:dyDescent="0.3">
      <c r="A269" s="44" t="s">
        <v>129</v>
      </c>
      <c r="B269" s="47" t="s">
        <v>168</v>
      </c>
      <c r="C269" s="47" t="s">
        <v>168</v>
      </c>
      <c r="D269" s="47" t="s">
        <v>168</v>
      </c>
      <c r="E269" s="47" t="s">
        <v>168</v>
      </c>
      <c r="F269" s="47" t="s">
        <v>168</v>
      </c>
      <c r="G269" s="47" t="s">
        <v>168</v>
      </c>
      <c r="H269" s="47" t="s">
        <v>168</v>
      </c>
      <c r="I269" s="47" t="s">
        <v>168</v>
      </c>
      <c r="J269" s="47">
        <v>0.13288288288288297</v>
      </c>
      <c r="K269" s="47">
        <v>0.13288288288288297</v>
      </c>
      <c r="L269" s="47">
        <v>0.13288288288288297</v>
      </c>
      <c r="M269" s="47">
        <v>0.13288288288288297</v>
      </c>
      <c r="N269" s="47">
        <v>0.13288288288288297</v>
      </c>
    </row>
    <row r="270" spans="1:14" x14ac:dyDescent="0.3">
      <c r="A270" s="44" t="s">
        <v>137</v>
      </c>
      <c r="B270" s="30">
        <v>0.12</v>
      </c>
      <c r="C270" s="30">
        <v>0.08</v>
      </c>
      <c r="D270" s="30">
        <v>0.03</v>
      </c>
      <c r="E270" s="30">
        <v>0.01</v>
      </c>
      <c r="F270" s="30">
        <v>7.0000000000000007E-2</v>
      </c>
      <c r="G270" s="30">
        <v>-0.12</v>
      </c>
      <c r="H270" s="30">
        <v>0.08</v>
      </c>
      <c r="I270" s="30">
        <v>0.09</v>
      </c>
      <c r="J270" s="30">
        <v>0.16</v>
      </c>
      <c r="K270" s="30">
        <v>0.16</v>
      </c>
      <c r="L270" s="30">
        <v>0.16</v>
      </c>
      <c r="M270" s="30">
        <v>0.16</v>
      </c>
      <c r="N270" s="30">
        <v>0.16</v>
      </c>
    </row>
    <row r="271" spans="1:14" x14ac:dyDescent="0.3">
      <c r="A271" s="44" t="s">
        <v>138</v>
      </c>
      <c r="B271" s="47" t="s">
        <v>168</v>
      </c>
      <c r="C271" s="47" t="s">
        <v>168</v>
      </c>
      <c r="D271" s="47" t="s">
        <v>168</v>
      </c>
      <c r="E271" s="47" t="s">
        <v>168</v>
      </c>
      <c r="F271" s="47" t="s">
        <v>168</v>
      </c>
      <c r="G271" s="47" t="s">
        <v>168</v>
      </c>
      <c r="H271" s="47" t="s">
        <v>168</v>
      </c>
      <c r="I271" s="47" t="s">
        <v>168</v>
      </c>
      <c r="J271" s="47">
        <v>-2.7117117117117034E-2</v>
      </c>
      <c r="K271" s="47">
        <v>-2.7117117117117034E-2</v>
      </c>
      <c r="L271" s="47">
        <v>-2.7117117117117034E-2</v>
      </c>
      <c r="M271" s="47">
        <v>-2.7117117117117034E-2</v>
      </c>
      <c r="N271" s="47">
        <v>-2.7117117117117034E-2</v>
      </c>
    </row>
    <row r="272" spans="1:14" x14ac:dyDescent="0.3">
      <c r="A272" s="45" t="s">
        <v>115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9" t="e">
        <f>I272*(1+I273)</f>
        <v>#VALUE!</v>
      </c>
      <c r="K272" s="9" t="e">
        <f t="shared" ref="K272:N272" si="326">J272*(1+J273)</f>
        <v>#VALUE!</v>
      </c>
      <c r="L272" s="9" t="e">
        <f t="shared" si="326"/>
        <v>#VALUE!</v>
      </c>
      <c r="M272" s="9" t="e">
        <f t="shared" si="326"/>
        <v>#VALUE!</v>
      </c>
      <c r="N272" s="9" t="e">
        <f t="shared" si="326"/>
        <v>#VALUE!</v>
      </c>
    </row>
    <row r="273" spans="1:14" x14ac:dyDescent="0.3">
      <c r="A273" s="44" t="s">
        <v>129</v>
      </c>
      <c r="B273" s="47" t="s">
        <v>168</v>
      </c>
      <c r="C273" s="47" t="s">
        <v>168</v>
      </c>
      <c r="D273" s="47" t="s">
        <v>168</v>
      </c>
      <c r="E273" s="47" t="s">
        <v>168</v>
      </c>
      <c r="F273" s="47" t="s">
        <v>168</v>
      </c>
      <c r="G273" s="47" t="s">
        <v>168</v>
      </c>
      <c r="H273" s="47" t="s">
        <v>168</v>
      </c>
      <c r="I273" s="47" t="s">
        <v>168</v>
      </c>
      <c r="J273" s="47">
        <v>0.15102040816326534</v>
      </c>
      <c r="K273" s="47">
        <v>0.15102040816326534</v>
      </c>
      <c r="L273" s="47">
        <v>0.15102040816326534</v>
      </c>
      <c r="M273" s="47">
        <v>0.15102040816326534</v>
      </c>
      <c r="N273" s="47">
        <v>0.15102040816326534</v>
      </c>
    </row>
    <row r="274" spans="1:14" x14ac:dyDescent="0.3">
      <c r="A274" s="44" t="s">
        <v>137</v>
      </c>
      <c r="B274" s="47">
        <v>0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30">
        <v>0.17</v>
      </c>
      <c r="K274" s="30">
        <v>0.17</v>
      </c>
      <c r="L274" s="30">
        <v>0.17</v>
      </c>
      <c r="M274" s="30">
        <v>0.17</v>
      </c>
      <c r="N274" s="30">
        <v>0.17</v>
      </c>
    </row>
    <row r="275" spans="1:14" x14ac:dyDescent="0.3">
      <c r="A275" s="44" t="s">
        <v>138</v>
      </c>
      <c r="B275" s="47" t="s">
        <v>168</v>
      </c>
      <c r="C275" s="47" t="s">
        <v>168</v>
      </c>
      <c r="D275" s="47" t="s">
        <v>168</v>
      </c>
      <c r="E275" s="47" t="s">
        <v>168</v>
      </c>
      <c r="F275" s="47" t="s">
        <v>168</v>
      </c>
      <c r="G275" s="47" t="s">
        <v>168</v>
      </c>
      <c r="H275" s="47" t="s">
        <v>168</v>
      </c>
      <c r="I275" s="47" t="s">
        <v>168</v>
      </c>
      <c r="J275" s="47">
        <v>-1.8979591836734672E-2</v>
      </c>
      <c r="K275" s="47">
        <v>-1.8979591836734672E-2</v>
      </c>
      <c r="L275" s="47">
        <v>-1.8979591836734672E-2</v>
      </c>
      <c r="M275" s="47">
        <v>-1.8979591836734672E-2</v>
      </c>
      <c r="N275" s="47">
        <v>-1.8979591836734672E-2</v>
      </c>
    </row>
    <row r="276" spans="1:14" x14ac:dyDescent="0.3">
      <c r="A276" s="9" t="s">
        <v>130</v>
      </c>
      <c r="B276" s="48">
        <v>-2057</v>
      </c>
      <c r="C276" s="48">
        <v>-2366</v>
      </c>
      <c r="D276" s="48">
        <v>-2444</v>
      </c>
      <c r="E276" s="48">
        <v>-2441</v>
      </c>
      <c r="F276" s="48">
        <v>-3067</v>
      </c>
      <c r="G276" s="48">
        <v>-3254</v>
      </c>
      <c r="H276" s="48">
        <v>-3434</v>
      </c>
      <c r="I276" s="48">
        <v>-4042</v>
      </c>
      <c r="J276" s="3">
        <f>I276</f>
        <v>-4042</v>
      </c>
      <c r="K276" s="3">
        <f t="shared" ref="K276:N276" si="327">J276</f>
        <v>-4042</v>
      </c>
      <c r="L276" s="3">
        <f t="shared" si="327"/>
        <v>-4042</v>
      </c>
      <c r="M276" s="3">
        <f t="shared" si="327"/>
        <v>-4042</v>
      </c>
      <c r="N276" s="3">
        <f t="shared" si="327"/>
        <v>-4042</v>
      </c>
    </row>
    <row r="277" spans="1:14" x14ac:dyDescent="0.3">
      <c r="A277" s="46" t="s">
        <v>129</v>
      </c>
      <c r="B277" s="47" t="s">
        <v>168</v>
      </c>
      <c r="C277" s="47">
        <v>0.15021876519202726</v>
      </c>
      <c r="D277" s="47">
        <v>3.2967032967033072E-2</v>
      </c>
      <c r="E277" s="47">
        <v>-1.2274959083469206E-3</v>
      </c>
      <c r="F277" s="47">
        <v>0.25645227365833678</v>
      </c>
      <c r="G277" s="47">
        <v>6.0971633518095869E-2</v>
      </c>
      <c r="H277" s="47">
        <v>5.5316533497234088E-2</v>
      </c>
      <c r="I277" s="47">
        <v>0.1770529994175889</v>
      </c>
      <c r="J277" s="47">
        <v>0.33294437961882539</v>
      </c>
      <c r="K277" s="47">
        <v>0.33294437961882539</v>
      </c>
      <c r="L277" s="47">
        <v>0.33294437961882539</v>
      </c>
      <c r="M277" s="47">
        <v>0.33294437961882539</v>
      </c>
      <c r="N277" s="47">
        <v>0.33294437961882539</v>
      </c>
    </row>
    <row r="278" spans="1:14" x14ac:dyDescent="0.3">
      <c r="A278" s="46" t="s">
        <v>131</v>
      </c>
      <c r="B278" s="47">
        <f>+IFERROR(B276/B$262,"nm")</f>
        <v>-17.88695652173913</v>
      </c>
      <c r="C278" s="47">
        <f t="shared" ref="C278:N278" si="328">+IFERROR(C276/C$262,"nm")</f>
        <v>-32.410958904109592</v>
      </c>
      <c r="D278" s="47">
        <f t="shared" si="328"/>
        <v>-33.479452054794521</v>
      </c>
      <c r="E278" s="47">
        <f t="shared" si="328"/>
        <v>-27.738636363636363</v>
      </c>
      <c r="F278" s="47">
        <f t="shared" si="328"/>
        <v>-73.023809523809518</v>
      </c>
      <c r="G278" s="47">
        <f t="shared" si="328"/>
        <v>-108.46666666666667</v>
      </c>
      <c r="H278" s="47">
        <f t="shared" si="328"/>
        <v>-137.36000000000001</v>
      </c>
      <c r="I278" s="47">
        <f t="shared" si="328"/>
        <v>-39.627450980392155</v>
      </c>
      <c r="J278" s="47">
        <f t="shared" si="328"/>
        <v>-39.627450980392155</v>
      </c>
      <c r="K278" s="47">
        <f t="shared" si="328"/>
        <v>-39.627450980392155</v>
      </c>
      <c r="L278" s="47">
        <f t="shared" si="328"/>
        <v>-39.627450980392155</v>
      </c>
      <c r="M278" s="47">
        <f t="shared" si="328"/>
        <v>-39.627450980392155</v>
      </c>
      <c r="N278" s="47">
        <f t="shared" si="328"/>
        <v>-39.627450980392155</v>
      </c>
    </row>
    <row r="279" spans="1:14" x14ac:dyDescent="0.3">
      <c r="A279" s="9" t="s">
        <v>132</v>
      </c>
      <c r="B279" s="9">
        <v>210</v>
      </c>
      <c r="C279" s="9">
        <v>230</v>
      </c>
      <c r="D279" s="9">
        <v>233</v>
      </c>
      <c r="E279" s="9">
        <v>217</v>
      </c>
      <c r="F279" s="9">
        <v>195</v>
      </c>
      <c r="G279" s="9">
        <v>214</v>
      </c>
      <c r="H279" s="9">
        <v>222</v>
      </c>
      <c r="I279" s="9">
        <v>220</v>
      </c>
      <c r="J279" s="3">
        <f>I279</f>
        <v>220</v>
      </c>
      <c r="K279" s="3">
        <f t="shared" ref="K279:N279" si="329">J279</f>
        <v>220</v>
      </c>
      <c r="L279" s="3">
        <f t="shared" si="329"/>
        <v>220</v>
      </c>
      <c r="M279" s="3">
        <f t="shared" si="329"/>
        <v>220</v>
      </c>
      <c r="N279" s="3">
        <f t="shared" si="329"/>
        <v>220</v>
      </c>
    </row>
    <row r="280" spans="1:14" x14ac:dyDescent="0.3">
      <c r="A280" s="46" t="s">
        <v>129</v>
      </c>
      <c r="B280" s="47" t="s">
        <v>168</v>
      </c>
      <c r="C280" s="47">
        <v>9.5238095238095344E-2</v>
      </c>
      <c r="D280" s="47">
        <v>1.304347826086949E-2</v>
      </c>
      <c r="E280" s="47">
        <v>-6.8669527896995763E-2</v>
      </c>
      <c r="F280" s="47">
        <v>-0.10138248847926268</v>
      </c>
      <c r="G280" s="47">
        <v>9.7435897435897534E-2</v>
      </c>
      <c r="H280" s="47">
        <v>3.7383177570093462E-2</v>
      </c>
      <c r="I280" s="47">
        <v>-9.009009009009028E-3</v>
      </c>
      <c r="J280" s="47">
        <v>-1.4705882352941124E-2</v>
      </c>
      <c r="K280" s="47">
        <v>-1.4705882352941124E-2</v>
      </c>
      <c r="L280" s="47">
        <v>-1.4705882352941124E-2</v>
      </c>
      <c r="M280" s="47">
        <v>-1.4705882352941124E-2</v>
      </c>
      <c r="N280" s="47">
        <v>-1.4705882352941124E-2</v>
      </c>
    </row>
    <row r="281" spans="1:14" x14ac:dyDescent="0.3">
      <c r="A281" s="46" t="s">
        <v>133</v>
      </c>
      <c r="B281" s="47">
        <v>1.8260869565217399</v>
      </c>
      <c r="C281" s="47">
        <v>3.1506849315068495</v>
      </c>
      <c r="D281" s="47">
        <v>3.1917808219178081</v>
      </c>
      <c r="E281" s="47">
        <v>2.4659090909090908</v>
      </c>
      <c r="F281" s="47">
        <v>4.6428571428571432</v>
      </c>
      <c r="G281" s="47">
        <v>7.1333333333333337</v>
      </c>
      <c r="H281" s="47">
        <v>8.8800000000000008</v>
      </c>
      <c r="I281" s="47">
        <v>2.1568627450980391</v>
      </c>
      <c r="J281" s="47">
        <v>1.0738039907043834E-2</v>
      </c>
      <c r="K281" s="47">
        <v>1.0738039907043834E-2</v>
      </c>
      <c r="L281" s="47">
        <v>1.0738039907043834E-2</v>
      </c>
      <c r="M281" s="47">
        <v>1.0738039907043834E-2</v>
      </c>
      <c r="N281" s="47">
        <v>1.0738039907043834E-2</v>
      </c>
    </row>
    <row r="282" spans="1:14" x14ac:dyDescent="0.3">
      <c r="A282" s="9" t="s">
        <v>134</v>
      </c>
      <c r="B282" s="9">
        <f>B276-B279</f>
        <v>-2267</v>
      </c>
      <c r="C282" s="9">
        <f t="shared" ref="C282:I282" si="330">C276-C279</f>
        <v>-2596</v>
      </c>
      <c r="D282" s="9">
        <f t="shared" si="330"/>
        <v>-2677</v>
      </c>
      <c r="E282" s="9">
        <f t="shared" si="330"/>
        <v>-2658</v>
      </c>
      <c r="F282" s="9">
        <f t="shared" si="330"/>
        <v>-3262</v>
      </c>
      <c r="G282" s="9">
        <f t="shared" si="330"/>
        <v>-3468</v>
      </c>
      <c r="H282" s="9">
        <f t="shared" si="330"/>
        <v>-3656</v>
      </c>
      <c r="I282" s="9">
        <f t="shared" si="330"/>
        <v>-4262</v>
      </c>
      <c r="J282" s="9">
        <f>I276-I279</f>
        <v>-4262</v>
      </c>
      <c r="K282" s="9">
        <f t="shared" ref="K282:N282" si="331">J276-J279</f>
        <v>-4262</v>
      </c>
      <c r="L282" s="9">
        <f t="shared" si="331"/>
        <v>-4262</v>
      </c>
      <c r="M282" s="9">
        <f t="shared" si="331"/>
        <v>-4262</v>
      </c>
      <c r="N282" s="9">
        <f t="shared" si="331"/>
        <v>-4262</v>
      </c>
    </row>
    <row r="283" spans="1:14" x14ac:dyDescent="0.3">
      <c r="A283" s="46" t="s">
        <v>129</v>
      </c>
      <c r="B283" s="47" t="s">
        <v>168</v>
      </c>
      <c r="C283" s="47">
        <v>0.145125716806352</v>
      </c>
      <c r="D283" s="47">
        <v>3.1201848998459125E-2</v>
      </c>
      <c r="E283" s="47">
        <v>-7.097497198356395E-3</v>
      </c>
      <c r="F283" s="47">
        <v>0.22723852520692245</v>
      </c>
      <c r="G283" s="47">
        <v>6.3151440833844275E-2</v>
      </c>
      <c r="H283" s="47">
        <v>5.4209919261822392E-2</v>
      </c>
      <c r="I283" s="47">
        <v>0.16575492341356668</v>
      </c>
      <c r="J283" s="47">
        <v>0.3523613963039014</v>
      </c>
      <c r="K283" s="47">
        <v>0.3523613963039014</v>
      </c>
      <c r="L283" s="47">
        <v>0.3523613963039014</v>
      </c>
      <c r="M283" s="47">
        <v>0.3523613963039014</v>
      </c>
      <c r="N283" s="47">
        <v>0.3523613963039014</v>
      </c>
    </row>
    <row r="284" spans="1:14" x14ac:dyDescent="0.3">
      <c r="A284" s="46" t="s">
        <v>131</v>
      </c>
      <c r="B284" s="47">
        <v>-19.713043478260868</v>
      </c>
      <c r="C284" s="47">
        <v>-35.561643835616437</v>
      </c>
      <c r="D284" s="47">
        <v>-36.671232876712303</v>
      </c>
      <c r="E284" s="47">
        <v>-30.204545454545453</v>
      </c>
      <c r="F284" s="47">
        <v>-77.666666666666671</v>
      </c>
      <c r="G284" s="47">
        <v>-115.6</v>
      </c>
      <c r="H284" s="47">
        <v>-146.24</v>
      </c>
      <c r="I284" s="47">
        <v>-41.784313725490193</v>
      </c>
      <c r="J284" s="47">
        <v>0.26388332398429359</v>
      </c>
      <c r="K284" s="47">
        <v>0.26388332398429359</v>
      </c>
      <c r="L284" s="47">
        <v>0.26388332398429359</v>
      </c>
      <c r="M284" s="47">
        <v>0.26388332398429359</v>
      </c>
      <c r="N284" s="47">
        <v>0.26388332398429359</v>
      </c>
    </row>
    <row r="285" spans="1:14" x14ac:dyDescent="0.3">
      <c r="A285" s="9" t="s">
        <v>135</v>
      </c>
      <c r="B285" s="9">
        <v>225</v>
      </c>
      <c r="C285" s="9">
        <v>258</v>
      </c>
      <c r="D285" s="9">
        <v>278</v>
      </c>
      <c r="E285" s="9">
        <v>286</v>
      </c>
      <c r="F285" s="9">
        <v>278</v>
      </c>
      <c r="G285" s="9">
        <v>438</v>
      </c>
      <c r="H285" s="9">
        <v>278</v>
      </c>
      <c r="I285" s="9">
        <v>222</v>
      </c>
      <c r="J285" s="3">
        <f>I285</f>
        <v>222</v>
      </c>
      <c r="K285" s="3">
        <f t="shared" ref="K285:N285" si="332">J285</f>
        <v>222</v>
      </c>
      <c r="L285" s="3">
        <f t="shared" si="332"/>
        <v>222</v>
      </c>
      <c r="M285" s="3">
        <f t="shared" si="332"/>
        <v>222</v>
      </c>
      <c r="N285" s="3">
        <f t="shared" si="332"/>
        <v>222</v>
      </c>
    </row>
    <row r="286" spans="1:14" x14ac:dyDescent="0.3">
      <c r="A286" s="46" t="s">
        <v>129</v>
      </c>
      <c r="B286" s="47" t="s">
        <v>168</v>
      </c>
      <c r="C286" s="47">
        <v>0.14666666666666672</v>
      </c>
      <c r="D286" s="47">
        <v>7.7519379844961156E-2</v>
      </c>
      <c r="E286" s="47">
        <v>2.877697841726623E-2</v>
      </c>
      <c r="F286" s="47">
        <v>-2.7972027972028024E-2</v>
      </c>
      <c r="G286" s="47">
        <v>0.57553956834532372</v>
      </c>
      <c r="H286" s="47">
        <v>-0.36529680365296802</v>
      </c>
      <c r="I286" s="47">
        <v>-0.20143884892086328</v>
      </c>
      <c r="J286" s="47">
        <v>0.28758169934640532</v>
      </c>
      <c r="K286" s="47">
        <v>0.28758169934640532</v>
      </c>
      <c r="L286" s="47">
        <v>0.28758169934640532</v>
      </c>
      <c r="M286" s="47">
        <v>0.28758169934640532</v>
      </c>
      <c r="N286" s="47">
        <v>0.28758169934640532</v>
      </c>
    </row>
    <row r="287" spans="1:14" x14ac:dyDescent="0.3">
      <c r="A287" s="46" t="s">
        <v>133</v>
      </c>
      <c r="B287" s="47">
        <v>1.9565217391304299</v>
      </c>
      <c r="C287" s="47">
        <v>3.5342465753424657</v>
      </c>
      <c r="D287" s="47">
        <v>3.8082191780821919</v>
      </c>
      <c r="E287" s="47">
        <v>3.25</v>
      </c>
      <c r="F287" s="47">
        <v>6.6190476190476186</v>
      </c>
      <c r="G287" s="47">
        <v>14.6</v>
      </c>
      <c r="H287" s="47">
        <v>11.12</v>
      </c>
      <c r="I287" s="47">
        <v>2.1764705882352939</v>
      </c>
      <c r="J287" s="47">
        <v>1.5786521355877874E-2</v>
      </c>
      <c r="K287" s="47">
        <v>1.5786521355877874E-2</v>
      </c>
      <c r="L287" s="47">
        <v>1.5786521355877874E-2</v>
      </c>
      <c r="M287" s="47">
        <v>1.5786521355877874E-2</v>
      </c>
      <c r="N287" s="47">
        <v>1.5786521355877874E-2</v>
      </c>
    </row>
    <row r="288" spans="1:14" x14ac:dyDescent="0.3">
      <c r="A288" s="9" t="s">
        <v>143</v>
      </c>
      <c r="B288" s="9">
        <f>(B262+B285)-B279</f>
        <v>130</v>
      </c>
      <c r="C288" s="9">
        <f t="shared" ref="C288:I288" si="333">(C262+C285)-C279</f>
        <v>101</v>
      </c>
      <c r="D288" s="9">
        <f t="shared" si="333"/>
        <v>118</v>
      </c>
      <c r="E288" s="9">
        <f t="shared" si="333"/>
        <v>157</v>
      </c>
      <c r="F288" s="9">
        <f t="shared" si="333"/>
        <v>125</v>
      </c>
      <c r="G288" s="9">
        <f t="shared" si="333"/>
        <v>254</v>
      </c>
      <c r="H288" s="9">
        <f t="shared" si="333"/>
        <v>81</v>
      </c>
      <c r="I288" s="9">
        <f t="shared" si="333"/>
        <v>104</v>
      </c>
      <c r="J288" s="3">
        <f>I288</f>
        <v>104</v>
      </c>
      <c r="K288" s="3">
        <f t="shared" ref="K288:N288" si="334">J288</f>
        <v>104</v>
      </c>
      <c r="L288" s="3">
        <f t="shared" si="334"/>
        <v>104</v>
      </c>
      <c r="M288" s="3">
        <f t="shared" si="334"/>
        <v>104</v>
      </c>
      <c r="N288" s="3">
        <f t="shared" si="334"/>
        <v>104</v>
      </c>
    </row>
    <row r="289" spans="1:14" x14ac:dyDescent="0.3">
      <c r="A289" s="46" t="s">
        <v>129</v>
      </c>
      <c r="B289" s="47" t="str">
        <f t="shared" ref="B289" si="335">+IFERROR(B288/A288-1,"nm")</f>
        <v>nm</v>
      </c>
      <c r="C289" s="47">
        <f t="shared" ref="C289" si="336">+IFERROR(C288/B288-1,"nm")</f>
        <v>-0.22307692307692306</v>
      </c>
      <c r="D289" s="47">
        <f t="shared" ref="D289" si="337">+IFERROR(D288/C288-1,"nm")</f>
        <v>0.16831683168316824</v>
      </c>
      <c r="E289" s="47">
        <f t="shared" ref="E289" si="338">+IFERROR(E288/D288-1,"nm")</f>
        <v>0.33050847457627119</v>
      </c>
      <c r="F289" s="47">
        <f t="shared" ref="F289" si="339">+IFERROR(F288/E288-1,"nm")</f>
        <v>-0.20382165605095537</v>
      </c>
      <c r="G289" s="47">
        <f t="shared" ref="G289" si="340">+IFERROR(G288/F288-1,"nm")</f>
        <v>1.032</v>
      </c>
      <c r="H289" s="47">
        <f t="shared" ref="H289" si="341">+IFERROR(H288/G288-1,"nm")</f>
        <v>-0.68110236220472442</v>
      </c>
      <c r="I289" s="47">
        <f t="shared" ref="I289" si="342">+IFERROR(I288/H288-1,"nm")</f>
        <v>0.28395061728395055</v>
      </c>
      <c r="J289" s="47">
        <f t="shared" ref="J289" si="343">+IFERROR(J288/I288-1,"nm")</f>
        <v>0</v>
      </c>
      <c r="K289" s="47">
        <f t="shared" ref="K289" si="344">+IFERROR(K288/J288-1,"nm")</f>
        <v>0</v>
      </c>
      <c r="L289" s="47">
        <f t="shared" ref="L289" si="345">+IFERROR(L288/K288-1,"nm")</f>
        <v>0</v>
      </c>
      <c r="M289" s="47">
        <f t="shared" ref="M289" si="346">+IFERROR(M288/L288-1,"nm")</f>
        <v>0</v>
      </c>
      <c r="N289" s="47">
        <f t="shared" ref="N289" si="347">+IFERROR(N288/M288-1,"nm")</f>
        <v>0</v>
      </c>
    </row>
    <row r="290" spans="1:14" x14ac:dyDescent="0.3">
      <c r="A290" s="46" t="s">
        <v>133</v>
      </c>
      <c r="B290" s="47">
        <f t="shared" ref="B290:N290" si="348">+IFERROR(B288/B$21,"nm")</f>
        <v>9.4614264919941782E-3</v>
      </c>
      <c r="C290" s="47">
        <f t="shared" si="348"/>
        <v>6.8409645082633435E-3</v>
      </c>
      <c r="D290" s="47">
        <f>+IFERROR(D288/D$262,"nm")</f>
        <v>1.6164383561643836</v>
      </c>
      <c r="E290" s="47">
        <f t="shared" si="348"/>
        <v>1.0568832043083136E-2</v>
      </c>
      <c r="F290" s="47">
        <f t="shared" si="348"/>
        <v>7.8606464595648348E-3</v>
      </c>
      <c r="G290" s="47">
        <f t="shared" si="348"/>
        <v>1.7536592101629386E-2</v>
      </c>
      <c r="H290" s="47">
        <f t="shared" si="348"/>
        <v>4.7150590837650623E-3</v>
      </c>
      <c r="I290" s="47">
        <f t="shared" si="348"/>
        <v>5.6666485043317168E-3</v>
      </c>
      <c r="J290" s="47">
        <f t="shared" si="348"/>
        <v>5.6666485043317168E-3</v>
      </c>
      <c r="K290" s="47">
        <f t="shared" si="348"/>
        <v>5.6666485043317168E-3</v>
      </c>
      <c r="L290" s="47">
        <f t="shared" si="348"/>
        <v>5.6666485043317168E-3</v>
      </c>
      <c r="M290" s="47">
        <f t="shared" si="348"/>
        <v>5.6666485043317168E-3</v>
      </c>
      <c r="N290" s="47">
        <f t="shared" si="348"/>
        <v>5.6666485043317168E-3</v>
      </c>
    </row>
    <row r="291" spans="1:14" x14ac:dyDescent="0.3">
      <c r="A291" s="43" t="s">
        <v>104</v>
      </c>
      <c r="B291" s="43"/>
      <c r="C291" s="43"/>
      <c r="D291" s="43"/>
      <c r="E291" s="43"/>
      <c r="F291" s="43"/>
      <c r="G291" s="43"/>
      <c r="H291" s="43"/>
      <c r="I291" s="43"/>
    </row>
    <row r="292" spans="1:14" x14ac:dyDescent="0.3">
      <c r="A292" s="9" t="s">
        <v>136</v>
      </c>
      <c r="B292" s="9">
        <v>1982</v>
      </c>
      <c r="C292" s="9">
        <v>1955</v>
      </c>
      <c r="D292" s="9">
        <v>2042</v>
      </c>
      <c r="E292" s="9">
        <v>1886</v>
      </c>
      <c r="F292" s="9">
        <v>1906</v>
      </c>
      <c r="G292" s="9">
        <v>1846</v>
      </c>
      <c r="H292" s="9">
        <f t="shared" ref="H292:N292" si="349">H294+H298+H302</f>
        <v>2119</v>
      </c>
      <c r="I292" s="9">
        <f t="shared" si="349"/>
        <v>2223</v>
      </c>
      <c r="J292" s="9">
        <f>J294+J298+J302</f>
        <v>2223</v>
      </c>
      <c r="K292" s="9">
        <f t="shared" si="349"/>
        <v>2223</v>
      </c>
      <c r="L292" s="9">
        <f t="shared" si="349"/>
        <v>2223</v>
      </c>
      <c r="M292" s="9">
        <f t="shared" si="349"/>
        <v>2223</v>
      </c>
      <c r="N292" s="9">
        <f t="shared" si="349"/>
        <v>2223</v>
      </c>
    </row>
    <row r="293" spans="1:14" x14ac:dyDescent="0.3">
      <c r="A293" s="44" t="s">
        <v>129</v>
      </c>
      <c r="B293" s="47" t="s">
        <v>168</v>
      </c>
      <c r="C293" s="47">
        <v>-1.3622603430877955E-2</v>
      </c>
      <c r="D293" s="47">
        <v>4.4501278772378416E-2</v>
      </c>
      <c r="E293" s="47">
        <v>-7.6395690499510338E-2</v>
      </c>
      <c r="F293" s="47">
        <v>1.0604453870625585E-2</v>
      </c>
      <c r="G293" s="47">
        <v>-3.147953830010497E-2</v>
      </c>
      <c r="H293" s="47">
        <v>0.19447453954496208</v>
      </c>
      <c r="I293" s="47">
        <v>6.3945578231292544E-2</v>
      </c>
      <c r="J293" s="47">
        <v>6.3945578231292544E-2</v>
      </c>
      <c r="K293" s="47">
        <v>6.3945578231292544E-2</v>
      </c>
      <c r="L293" s="47">
        <v>6.3945578231292544E-2</v>
      </c>
      <c r="M293" s="47">
        <v>6.3945578231292544E-2</v>
      </c>
      <c r="N293" s="47">
        <v>6.3945578231292544E-2</v>
      </c>
    </row>
    <row r="294" spans="1:14" x14ac:dyDescent="0.3">
      <c r="A294" s="45" t="s">
        <v>113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1986</v>
      </c>
      <c r="I294" s="3">
        <v>2094</v>
      </c>
      <c r="J294" s="3">
        <f>I294</f>
        <v>2094</v>
      </c>
      <c r="K294" s="3">
        <f t="shared" ref="K294:N294" si="350">J294</f>
        <v>2094</v>
      </c>
      <c r="L294" s="3">
        <f t="shared" si="350"/>
        <v>2094</v>
      </c>
      <c r="M294" s="3">
        <f t="shared" si="350"/>
        <v>2094</v>
      </c>
      <c r="N294" s="3">
        <f t="shared" si="350"/>
        <v>2094</v>
      </c>
    </row>
    <row r="295" spans="1:14" x14ac:dyDescent="0.3">
      <c r="A295" s="44" t="s">
        <v>129</v>
      </c>
      <c r="B295" s="47" t="s">
        <v>168</v>
      </c>
      <c r="C295" s="47" t="s">
        <v>168</v>
      </c>
      <c r="D295" s="47" t="s">
        <v>168</v>
      </c>
      <c r="E295" s="47" t="s">
        <v>168</v>
      </c>
      <c r="F295" s="47" t="s">
        <v>168</v>
      </c>
      <c r="G295" s="47" t="s">
        <v>168</v>
      </c>
      <c r="H295" s="47" t="s">
        <v>168</v>
      </c>
      <c r="I295" s="47">
        <v>5.4380664652567967E-2</v>
      </c>
      <c r="J295" s="47">
        <v>5.4380664652567967E-2</v>
      </c>
      <c r="K295" s="47">
        <v>5.4380664652567967E-2</v>
      </c>
      <c r="L295" s="47">
        <v>5.4380664652567967E-2</v>
      </c>
      <c r="M295" s="47">
        <v>5.4380664652567967E-2</v>
      </c>
      <c r="N295" s="47">
        <v>5.4380664652567967E-2</v>
      </c>
    </row>
    <row r="296" spans="1:14" x14ac:dyDescent="0.3">
      <c r="A296" s="44" t="s">
        <v>137</v>
      </c>
      <c r="B296" s="47">
        <v>0</v>
      </c>
      <c r="C296" s="47">
        <v>0</v>
      </c>
      <c r="D296" s="47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</row>
    <row r="297" spans="1:14" x14ac:dyDescent="0.3">
      <c r="A297" s="44" t="s">
        <v>138</v>
      </c>
      <c r="B297" s="47" t="s">
        <v>168</v>
      </c>
      <c r="C297" s="47" t="s">
        <v>168</v>
      </c>
      <c r="D297" s="47" t="s">
        <v>168</v>
      </c>
      <c r="E297" s="47" t="s">
        <v>168</v>
      </c>
      <c r="F297" s="47" t="s">
        <v>168</v>
      </c>
      <c r="G297" s="47" t="s">
        <v>168</v>
      </c>
      <c r="H297" s="47" t="s">
        <v>168</v>
      </c>
      <c r="I297" s="47">
        <v>5.4380664652567967E-2</v>
      </c>
      <c r="J297" s="49">
        <v>0</v>
      </c>
      <c r="K297" s="49">
        <v>0</v>
      </c>
      <c r="L297" s="49">
        <v>0</v>
      </c>
      <c r="M297" s="49">
        <v>0</v>
      </c>
      <c r="N297" s="49">
        <v>0</v>
      </c>
    </row>
    <row r="298" spans="1:14" x14ac:dyDescent="0.3">
      <c r="A298" s="45" t="s">
        <v>114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104</v>
      </c>
      <c r="I298" s="3">
        <v>103</v>
      </c>
      <c r="J298" s="3">
        <f>I298</f>
        <v>103</v>
      </c>
      <c r="K298" s="3">
        <f t="shared" ref="K298:N298" si="351">J298</f>
        <v>103</v>
      </c>
      <c r="L298" s="3">
        <f t="shared" si="351"/>
        <v>103</v>
      </c>
      <c r="M298" s="3">
        <f t="shared" si="351"/>
        <v>103</v>
      </c>
      <c r="N298" s="3">
        <f t="shared" si="351"/>
        <v>103</v>
      </c>
    </row>
    <row r="299" spans="1:14" x14ac:dyDescent="0.3">
      <c r="A299" s="44" t="s">
        <v>129</v>
      </c>
      <c r="B299" s="47" t="s">
        <v>168</v>
      </c>
      <c r="C299" s="47" t="s">
        <v>168</v>
      </c>
      <c r="D299" s="47" t="s">
        <v>168</v>
      </c>
      <c r="E299" s="47" t="s">
        <v>168</v>
      </c>
      <c r="F299" s="47" t="s">
        <v>168</v>
      </c>
      <c r="G299" s="47" t="s">
        <v>168</v>
      </c>
      <c r="H299" s="47" t="s">
        <v>168</v>
      </c>
      <c r="I299" s="47">
        <v>-9.6153846153845812E-3</v>
      </c>
      <c r="J299" s="47">
        <v>-9.6153846153845812E-3</v>
      </c>
      <c r="K299" s="47">
        <v>-9.6153846153845812E-3</v>
      </c>
      <c r="L299" s="47">
        <v>-9.6153846153845812E-3</v>
      </c>
      <c r="M299" s="47">
        <v>-9.6153846153845812E-3</v>
      </c>
      <c r="N299" s="47">
        <v>-9.6153846153845812E-3</v>
      </c>
    </row>
    <row r="300" spans="1:14" x14ac:dyDescent="0.3">
      <c r="A300" s="44" t="s">
        <v>137</v>
      </c>
      <c r="B300" s="30">
        <v>0.12</v>
      </c>
      <c r="C300" s="30">
        <v>0.08</v>
      </c>
      <c r="D300" s="30">
        <v>0.03</v>
      </c>
      <c r="E300" s="30">
        <v>0.01</v>
      </c>
      <c r="F300" s="30">
        <v>7.0000000000000007E-2</v>
      </c>
      <c r="G300" s="30">
        <v>-0.12</v>
      </c>
      <c r="H300" s="30">
        <v>0.08</v>
      </c>
      <c r="I300" s="30">
        <v>0.09</v>
      </c>
      <c r="J300" s="49">
        <v>0</v>
      </c>
      <c r="K300" s="49">
        <v>0</v>
      </c>
      <c r="L300" s="49">
        <v>0</v>
      </c>
      <c r="M300" s="49">
        <v>0</v>
      </c>
      <c r="N300" s="49">
        <v>0</v>
      </c>
    </row>
    <row r="301" spans="1:14" x14ac:dyDescent="0.3">
      <c r="A301" s="44" t="s">
        <v>138</v>
      </c>
      <c r="B301" s="47" t="s">
        <v>168</v>
      </c>
      <c r="C301" s="47" t="s">
        <v>168</v>
      </c>
      <c r="D301" s="47" t="s">
        <v>168</v>
      </c>
      <c r="E301" s="47" t="s">
        <v>168</v>
      </c>
      <c r="F301" s="47" t="s">
        <v>168</v>
      </c>
      <c r="G301" s="47" t="s">
        <v>168</v>
      </c>
      <c r="H301" s="47" t="s">
        <v>168</v>
      </c>
      <c r="I301" s="47">
        <v>-9.9615384615384578E-2</v>
      </c>
      <c r="J301" s="47">
        <v>-9.9615384615384578E-2</v>
      </c>
      <c r="K301" s="47">
        <v>-9.9615384615384578E-2</v>
      </c>
      <c r="L301" s="47">
        <v>-9.9615384615384578E-2</v>
      </c>
      <c r="M301" s="47">
        <v>-9.9615384615384578E-2</v>
      </c>
      <c r="N301" s="47">
        <v>-9.9615384615384578E-2</v>
      </c>
    </row>
    <row r="302" spans="1:14" x14ac:dyDescent="0.3">
      <c r="A302" s="45" t="s">
        <v>115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29</v>
      </c>
      <c r="I302" s="3">
        <v>26</v>
      </c>
      <c r="J302" s="3">
        <f>I302</f>
        <v>26</v>
      </c>
      <c r="K302" s="3">
        <f t="shared" ref="K302:N302" si="352">J302</f>
        <v>26</v>
      </c>
      <c r="L302" s="3">
        <f t="shared" si="352"/>
        <v>26</v>
      </c>
      <c r="M302" s="3">
        <f t="shared" si="352"/>
        <v>26</v>
      </c>
      <c r="N302" s="3">
        <f t="shared" si="352"/>
        <v>26</v>
      </c>
    </row>
    <row r="303" spans="1:14" x14ac:dyDescent="0.3">
      <c r="A303" s="44" t="s">
        <v>129</v>
      </c>
      <c r="B303" s="47" t="s">
        <v>168</v>
      </c>
      <c r="C303" s="47" t="s">
        <v>168</v>
      </c>
      <c r="D303" s="47" t="s">
        <v>168</v>
      </c>
      <c r="E303" s="47" t="s">
        <v>168</v>
      </c>
      <c r="F303" s="47" t="s">
        <v>168</v>
      </c>
      <c r="G303" s="47" t="s">
        <v>168</v>
      </c>
      <c r="H303" s="47" t="s">
        <v>168</v>
      </c>
      <c r="I303" s="47">
        <v>-0.10344827586206895</v>
      </c>
      <c r="J303" s="47">
        <v>-0.10344827586206895</v>
      </c>
      <c r="K303" s="47">
        <v>-0.10344827586206895</v>
      </c>
      <c r="L303" s="47">
        <v>-0.10344827586206895</v>
      </c>
      <c r="M303" s="47">
        <v>-0.10344827586206895</v>
      </c>
      <c r="N303" s="47">
        <v>-0.10344827586206895</v>
      </c>
    </row>
    <row r="304" spans="1:14" x14ac:dyDescent="0.3">
      <c r="A304" s="44" t="s">
        <v>137</v>
      </c>
      <c r="B304" s="47">
        <v>0</v>
      </c>
      <c r="C304" s="47">
        <v>0</v>
      </c>
      <c r="D304" s="47">
        <v>0</v>
      </c>
      <c r="E304" s="47">
        <v>0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</row>
    <row r="305" spans="1:14" x14ac:dyDescent="0.3">
      <c r="A305" s="44" t="s">
        <v>138</v>
      </c>
      <c r="B305" s="47" t="s">
        <v>168</v>
      </c>
      <c r="C305" s="47" t="s">
        <v>168</v>
      </c>
      <c r="D305" s="47" t="s">
        <v>168</v>
      </c>
      <c r="E305" s="47" t="s">
        <v>168</v>
      </c>
      <c r="F305" s="47" t="s">
        <v>168</v>
      </c>
      <c r="G305" s="47" t="s">
        <v>168</v>
      </c>
      <c r="H305" s="47" t="s">
        <v>168</v>
      </c>
      <c r="I305" s="47">
        <v>-0.10344827586206895</v>
      </c>
      <c r="J305" s="49">
        <v>0</v>
      </c>
      <c r="K305" s="49">
        <v>0</v>
      </c>
      <c r="L305" s="49">
        <v>0</v>
      </c>
      <c r="M305" s="49">
        <v>0</v>
      </c>
      <c r="N305" s="49">
        <v>0</v>
      </c>
    </row>
    <row r="306" spans="1:14" x14ac:dyDescent="0.3">
      <c r="A306" s="56" t="s">
        <v>130</v>
      </c>
      <c r="B306" s="57">
        <v>535</v>
      </c>
      <c r="C306" s="55">
        <v>514</v>
      </c>
      <c r="D306" s="55">
        <v>505</v>
      </c>
      <c r="E306" s="55">
        <v>343</v>
      </c>
      <c r="F306" s="55">
        <v>334</v>
      </c>
      <c r="G306" s="55">
        <v>322</v>
      </c>
      <c r="H306" s="55">
        <v>569</v>
      </c>
      <c r="I306" s="55">
        <v>691</v>
      </c>
      <c r="J306" s="3">
        <f>I306</f>
        <v>691</v>
      </c>
      <c r="K306" s="3">
        <f t="shared" ref="K306:N306" si="353">J306</f>
        <v>691</v>
      </c>
      <c r="L306" s="3">
        <f t="shared" si="353"/>
        <v>691</v>
      </c>
      <c r="M306" s="3">
        <f t="shared" si="353"/>
        <v>691</v>
      </c>
      <c r="N306" s="3">
        <f t="shared" si="353"/>
        <v>691</v>
      </c>
    </row>
    <row r="307" spans="1:14" x14ac:dyDescent="0.3">
      <c r="A307" s="46" t="s">
        <v>129</v>
      </c>
      <c r="B307" s="47" t="s">
        <v>168</v>
      </c>
      <c r="C307" s="47">
        <v>0.15021876519202726</v>
      </c>
      <c r="D307" s="47">
        <v>3.2967032967033072E-2</v>
      </c>
      <c r="E307" s="47">
        <v>-1.2274959083469206E-3</v>
      </c>
      <c r="F307" s="47">
        <v>0.25645227365833678</v>
      </c>
      <c r="G307" s="47">
        <v>6.0971633518095869E-2</v>
      </c>
      <c r="H307" s="47">
        <v>5.5316533497234088E-2</v>
      </c>
      <c r="I307" s="47">
        <v>0.1770529994175889</v>
      </c>
      <c r="J307" s="47">
        <v>0.1770529994175889</v>
      </c>
      <c r="K307" s="47">
        <v>0.1770529994175889</v>
      </c>
      <c r="L307" s="47">
        <v>0.1770529994175889</v>
      </c>
      <c r="M307" s="47">
        <v>0.1770529994175889</v>
      </c>
      <c r="N307" s="47">
        <v>0.1770529994175889</v>
      </c>
    </row>
    <row r="308" spans="1:14" x14ac:dyDescent="0.3">
      <c r="A308" s="46" t="s">
        <v>131</v>
      </c>
      <c r="B308" s="47">
        <f>+IFERROR(B306/B$292,"nm")</f>
        <v>0.26992936427850656</v>
      </c>
      <c r="C308" s="47">
        <f t="shared" ref="C308:N308" si="354">+IFERROR(C306/C$292,"nm")</f>
        <v>0.26291560102301792</v>
      </c>
      <c r="D308" s="47">
        <f t="shared" si="354"/>
        <v>0.24730656219392752</v>
      </c>
      <c r="E308" s="47">
        <f t="shared" si="354"/>
        <v>0.18186638388123011</v>
      </c>
      <c r="F308" s="47">
        <f t="shared" si="354"/>
        <v>0.17523609653725078</v>
      </c>
      <c r="G308" s="47">
        <f t="shared" si="354"/>
        <v>0.17443120260021669</v>
      </c>
      <c r="H308" s="47">
        <f t="shared" si="354"/>
        <v>0.26852288815478997</v>
      </c>
      <c r="I308" s="47">
        <f t="shared" si="354"/>
        <v>0.31084120557804767</v>
      </c>
      <c r="J308" s="47">
        <f t="shared" si="354"/>
        <v>0.31084120557804767</v>
      </c>
      <c r="K308" s="47">
        <f t="shared" si="354"/>
        <v>0.31084120557804767</v>
      </c>
      <c r="L308" s="47">
        <f t="shared" si="354"/>
        <v>0.31084120557804767</v>
      </c>
      <c r="M308" s="47">
        <f t="shared" si="354"/>
        <v>0.31084120557804767</v>
      </c>
      <c r="N308" s="47">
        <f t="shared" si="354"/>
        <v>0.31084120557804767</v>
      </c>
    </row>
    <row r="309" spans="1:14" x14ac:dyDescent="0.3">
      <c r="A309" s="9" t="s">
        <v>132</v>
      </c>
      <c r="B309" s="9">
        <v>18</v>
      </c>
      <c r="C309" s="9">
        <v>27</v>
      </c>
      <c r="D309" s="9">
        <v>28</v>
      </c>
      <c r="E309" s="9">
        <v>33</v>
      </c>
      <c r="F309" s="9">
        <v>31</v>
      </c>
      <c r="G309" s="9">
        <v>25</v>
      </c>
      <c r="H309" s="9">
        <v>26</v>
      </c>
      <c r="I309" s="9">
        <v>22</v>
      </c>
      <c r="J309" s="3">
        <f>I309</f>
        <v>22</v>
      </c>
      <c r="K309" s="3">
        <f t="shared" ref="K309:N309" si="355">J309</f>
        <v>22</v>
      </c>
      <c r="L309" s="3">
        <f t="shared" si="355"/>
        <v>22</v>
      </c>
      <c r="M309" s="3">
        <f t="shared" si="355"/>
        <v>22</v>
      </c>
      <c r="N309" s="3">
        <f t="shared" si="355"/>
        <v>22</v>
      </c>
    </row>
    <row r="310" spans="1:14" x14ac:dyDescent="0.3">
      <c r="A310" s="46" t="s">
        <v>129</v>
      </c>
      <c r="B310" s="47" t="s">
        <v>168</v>
      </c>
      <c r="C310" s="47">
        <v>0.5</v>
      </c>
      <c r="D310" s="47">
        <v>3.7037037037036979E-2</v>
      </c>
      <c r="E310" s="47">
        <v>0.1785714285714286</v>
      </c>
      <c r="F310" s="47">
        <v>-6.0606060606060552E-2</v>
      </c>
      <c r="G310" s="47">
        <v>-0.19354838709677424</v>
      </c>
      <c r="H310" s="47">
        <v>4.0000000000000036E-2</v>
      </c>
      <c r="I310" s="47">
        <v>-0.15384615384615385</v>
      </c>
      <c r="J310" s="47">
        <v>-0.15384615384615385</v>
      </c>
      <c r="K310" s="47">
        <v>-0.15384615384615385</v>
      </c>
      <c r="L310" s="47">
        <v>-0.15384615384615385</v>
      </c>
      <c r="M310" s="47">
        <v>-0.15384615384615385</v>
      </c>
      <c r="N310" s="47">
        <v>-0.15384615384615385</v>
      </c>
    </row>
    <row r="311" spans="1:14" x14ac:dyDescent="0.3">
      <c r="A311" s="46" t="s">
        <v>133</v>
      </c>
      <c r="B311" s="47">
        <v>9.0817356205852677E-3</v>
      </c>
      <c r="C311" s="47">
        <v>1.3810741687979539E-2</v>
      </c>
      <c r="D311" s="47">
        <v>1.3712047012732615E-2</v>
      </c>
      <c r="E311" s="47">
        <v>1.7497348886532343E-2</v>
      </c>
      <c r="F311" s="47">
        <v>1.6264428121720881E-2</v>
      </c>
      <c r="G311" s="47">
        <v>1.3542795232936078E-2</v>
      </c>
      <c r="H311" s="47">
        <v>1.1791383219954649E-2</v>
      </c>
      <c r="I311" s="47">
        <v>9.3776641091219103E-3</v>
      </c>
      <c r="J311" s="47">
        <v>9.3776641091219103E-3</v>
      </c>
      <c r="K311" s="47">
        <v>9.3776641091219103E-3</v>
      </c>
      <c r="L311" s="47">
        <v>9.3776641091219103E-3</v>
      </c>
      <c r="M311" s="47">
        <v>9.3776641091219103E-3</v>
      </c>
      <c r="N311" s="47">
        <v>9.3776641091219103E-3</v>
      </c>
    </row>
    <row r="312" spans="1:14" x14ac:dyDescent="0.3">
      <c r="A312" s="9" t="s">
        <v>134</v>
      </c>
      <c r="B312" s="9">
        <f>B306-B309</f>
        <v>517</v>
      </c>
      <c r="C312" s="9">
        <f t="shared" ref="C312:I312" si="356">C306-C309</f>
        <v>487</v>
      </c>
      <c r="D312" s="9">
        <f t="shared" si="356"/>
        <v>477</v>
      </c>
      <c r="E312" s="9">
        <f t="shared" si="356"/>
        <v>310</v>
      </c>
      <c r="F312" s="9">
        <f t="shared" si="356"/>
        <v>303</v>
      </c>
      <c r="G312" s="9">
        <f t="shared" si="356"/>
        <v>297</v>
      </c>
      <c r="H312" s="9">
        <f t="shared" si="356"/>
        <v>543</v>
      </c>
      <c r="I312" s="9">
        <f t="shared" si="356"/>
        <v>669</v>
      </c>
      <c r="J312" s="9">
        <f>I306-I309</f>
        <v>669</v>
      </c>
      <c r="K312" s="9">
        <f t="shared" ref="K312:N312" si="357">J306-J309</f>
        <v>669</v>
      </c>
      <c r="L312" s="9">
        <f t="shared" si="357"/>
        <v>669</v>
      </c>
      <c r="M312" s="9">
        <f t="shared" si="357"/>
        <v>669</v>
      </c>
      <c r="N312" s="9">
        <f t="shared" si="357"/>
        <v>669</v>
      </c>
    </row>
    <row r="313" spans="1:14" x14ac:dyDescent="0.3">
      <c r="A313" s="46" t="s">
        <v>129</v>
      </c>
      <c r="B313" s="47" t="s">
        <v>168</v>
      </c>
      <c r="C313" s="47">
        <v>-5.8027079303675011E-2</v>
      </c>
      <c r="D313" s="47">
        <v>-2.0533880903490731E-2</v>
      </c>
      <c r="E313" s="47">
        <v>-0.35010482180293501</v>
      </c>
      <c r="F313" s="47">
        <v>-2.2580645161290325E-2</v>
      </c>
      <c r="G313" s="47">
        <v>-1.980198019801982E-2</v>
      </c>
      <c r="H313" s="47">
        <v>0.82828282828282829</v>
      </c>
      <c r="I313" s="47">
        <v>0.2320441988950277</v>
      </c>
      <c r="J313" s="47">
        <v>0.2320441988950277</v>
      </c>
      <c r="K313" s="47">
        <v>0.2320441988950277</v>
      </c>
      <c r="L313" s="47">
        <v>0.2320441988950277</v>
      </c>
      <c r="M313" s="47">
        <v>0.2320441988950277</v>
      </c>
      <c r="N313" s="47">
        <v>0.2320441988950277</v>
      </c>
    </row>
    <row r="314" spans="1:14" x14ac:dyDescent="0.3">
      <c r="A314" s="46" t="s">
        <v>131</v>
      </c>
      <c r="B314" s="47">
        <v>0.26084762865792127</v>
      </c>
      <c r="C314" s="47">
        <v>0.24910485933503837</v>
      </c>
      <c r="D314" s="47">
        <v>0.23359451518119489</v>
      </c>
      <c r="E314" s="47">
        <v>0.16436903499469777</v>
      </c>
      <c r="F314" s="47">
        <v>0.1589716684155299</v>
      </c>
      <c r="G314" s="47">
        <v>0.16088840736728061</v>
      </c>
      <c r="H314" s="47">
        <v>0.24625850340136055</v>
      </c>
      <c r="I314" s="47">
        <v>0.28516624040920718</v>
      </c>
      <c r="J314" s="47">
        <v>0.28516624040920718</v>
      </c>
      <c r="K314" s="47">
        <v>0.28516624040920718</v>
      </c>
      <c r="L314" s="47">
        <v>0.28516624040920718</v>
      </c>
      <c r="M314" s="47">
        <v>0.28516624040920718</v>
      </c>
      <c r="N314" s="47">
        <v>0.28516624040920718</v>
      </c>
    </row>
    <row r="315" spans="1:14" x14ac:dyDescent="0.3">
      <c r="A315" s="9" t="s">
        <v>135</v>
      </c>
      <c r="B315" s="9">
        <v>69</v>
      </c>
      <c r="C315" s="9">
        <v>39</v>
      </c>
      <c r="D315" s="9">
        <v>30</v>
      </c>
      <c r="E315" s="9">
        <v>22</v>
      </c>
      <c r="F315" s="9">
        <v>18</v>
      </c>
      <c r="G315" s="9">
        <v>12</v>
      </c>
      <c r="H315" s="9">
        <v>7</v>
      </c>
      <c r="I315" s="9">
        <v>9</v>
      </c>
      <c r="J315" s="3">
        <f>I315</f>
        <v>9</v>
      </c>
      <c r="K315" s="3">
        <f t="shared" ref="K315:N315" si="358">J315</f>
        <v>9</v>
      </c>
      <c r="L315" s="3">
        <f t="shared" si="358"/>
        <v>9</v>
      </c>
      <c r="M315" s="3">
        <f t="shared" si="358"/>
        <v>9</v>
      </c>
      <c r="N315" s="3">
        <f t="shared" si="358"/>
        <v>9</v>
      </c>
    </row>
    <row r="316" spans="1:14" x14ac:dyDescent="0.3">
      <c r="A316" s="46" t="s">
        <v>129</v>
      </c>
      <c r="B316" s="47" t="s">
        <v>168</v>
      </c>
      <c r="C316" s="47">
        <v>-0.43478260869565222</v>
      </c>
      <c r="D316" s="47">
        <v>-0.23076923076923073</v>
      </c>
      <c r="E316" s="47">
        <v>-0.26666666666666672</v>
      </c>
      <c r="F316" s="47">
        <v>-0.18181818181818177</v>
      </c>
      <c r="G316" s="47">
        <v>-0.33333333333333337</v>
      </c>
      <c r="H316" s="47">
        <v>-0.41666666666666663</v>
      </c>
      <c r="I316" s="47">
        <v>0.28571428571428581</v>
      </c>
      <c r="J316" s="47">
        <v>0.28571428571428581</v>
      </c>
      <c r="K316" s="47">
        <v>0.28571428571428581</v>
      </c>
      <c r="L316" s="47">
        <v>0.28571428571428581</v>
      </c>
      <c r="M316" s="47">
        <v>0.28571428571428581</v>
      </c>
      <c r="N316" s="47">
        <v>0.28571428571428581</v>
      </c>
    </row>
    <row r="317" spans="1:14" x14ac:dyDescent="0.3">
      <c r="A317" s="46" t="s">
        <v>133</v>
      </c>
      <c r="B317" s="47">
        <v>5.0218340611353713E-3</v>
      </c>
      <c r="C317" s="47">
        <v>2.6415605526957462E-3</v>
      </c>
      <c r="D317" s="47">
        <v>1.9716088328075709E-3</v>
      </c>
      <c r="E317" s="47">
        <v>1.4809828340626053E-3</v>
      </c>
      <c r="F317" s="47">
        <v>1.1319330901773362E-3</v>
      </c>
      <c r="G317" s="47">
        <v>8.2850041425020708E-4</v>
      </c>
      <c r="H317" s="47">
        <v>4.0747424180685721E-4</v>
      </c>
      <c r="I317" s="47">
        <v>4.9038304364409089E-4</v>
      </c>
      <c r="J317" s="47">
        <v>4.9038304364409089E-4</v>
      </c>
      <c r="K317" s="47">
        <v>4.9038304364409089E-4</v>
      </c>
      <c r="L317" s="47">
        <v>4.9038304364409089E-4</v>
      </c>
      <c r="M317" s="47">
        <v>4.9038304364409089E-4</v>
      </c>
      <c r="N317" s="47">
        <v>4.9038304364409089E-4</v>
      </c>
    </row>
    <row r="318" spans="1:14" x14ac:dyDescent="0.3">
      <c r="A318" s="9" t="s">
        <v>143</v>
      </c>
      <c r="B318" s="9">
        <f>(B292+B315)-B309</f>
        <v>2033</v>
      </c>
      <c r="C318" s="9">
        <f t="shared" ref="C318:I318" si="359">(C292+C315)-C309</f>
        <v>1967</v>
      </c>
      <c r="D318" s="9">
        <f t="shared" si="359"/>
        <v>2044</v>
      </c>
      <c r="E318" s="9">
        <f t="shared" si="359"/>
        <v>1875</v>
      </c>
      <c r="F318" s="9">
        <f t="shared" si="359"/>
        <v>1893</v>
      </c>
      <c r="G318" s="9">
        <f t="shared" si="359"/>
        <v>1833</v>
      </c>
      <c r="H318" s="9">
        <f t="shared" si="359"/>
        <v>2100</v>
      </c>
      <c r="I318" s="9">
        <f t="shared" si="359"/>
        <v>2210</v>
      </c>
      <c r="J318" s="3">
        <f>I318</f>
        <v>2210</v>
      </c>
      <c r="K318" s="3">
        <f t="shared" ref="K318:N318" si="360">J318</f>
        <v>2210</v>
      </c>
      <c r="L318" s="3">
        <f t="shared" si="360"/>
        <v>2210</v>
      </c>
      <c r="M318" s="3">
        <f t="shared" si="360"/>
        <v>2210</v>
      </c>
      <c r="N318" s="3">
        <f t="shared" si="360"/>
        <v>2210</v>
      </c>
    </row>
    <row r="319" spans="1:14" x14ac:dyDescent="0.3">
      <c r="A319" s="46" t="s">
        <v>129</v>
      </c>
      <c r="B319" s="47" t="str">
        <f t="shared" ref="B319" si="361">+IFERROR(B318/A318-1,"nm")</f>
        <v>nm</v>
      </c>
      <c r="C319" s="47">
        <f t="shared" ref="C319" si="362">+IFERROR(C318/B318-1,"nm")</f>
        <v>-3.2464338416133831E-2</v>
      </c>
      <c r="D319" s="47">
        <f t="shared" ref="D319" si="363">+IFERROR(D318/C318-1,"nm")</f>
        <v>3.9145907473309594E-2</v>
      </c>
      <c r="E319" s="47">
        <f t="shared" ref="E319" si="364">+IFERROR(E318/D318-1,"nm")</f>
        <v>-8.2681017612524443E-2</v>
      </c>
      <c r="F319" s="47">
        <f t="shared" ref="F319" si="365">+IFERROR(F318/E318-1,"nm")</f>
        <v>9.6000000000000529E-3</v>
      </c>
      <c r="G319" s="47">
        <f t="shared" ref="G319" si="366">+IFERROR(G318/F318-1,"nm")</f>
        <v>-3.1695721077654504E-2</v>
      </c>
      <c r="H319" s="47">
        <f t="shared" ref="H319" si="367">+IFERROR(H318/G318-1,"nm")</f>
        <v>0.14566284779050731</v>
      </c>
      <c r="I319" s="47">
        <f t="shared" ref="I319" si="368">+IFERROR(I318/H318-1,"nm")</f>
        <v>5.2380952380952417E-2</v>
      </c>
      <c r="J319" s="47">
        <f t="shared" ref="J319" si="369">+IFERROR(J318/I318-1,"nm")</f>
        <v>0</v>
      </c>
      <c r="K319" s="47">
        <f t="shared" ref="K319" si="370">+IFERROR(K318/J318-1,"nm")</f>
        <v>0</v>
      </c>
      <c r="L319" s="47">
        <f t="shared" ref="L319" si="371">+IFERROR(L318/K318-1,"nm")</f>
        <v>0</v>
      </c>
      <c r="M319" s="47">
        <f t="shared" ref="M319" si="372">+IFERROR(M318/L318-1,"nm")</f>
        <v>0</v>
      </c>
      <c r="N319" s="47">
        <f t="shared" ref="N319" si="373">+IFERROR(N318/M318-1,"nm")</f>
        <v>0</v>
      </c>
    </row>
    <row r="320" spans="1:14" x14ac:dyDescent="0.3">
      <c r="A320" s="46" t="s">
        <v>133</v>
      </c>
      <c r="B320" s="47">
        <f t="shared" ref="B320:N320" si="374">+IFERROR(B318/B$21,"nm")</f>
        <v>0.14796215429403203</v>
      </c>
      <c r="C320" s="47">
        <f t="shared" si="374"/>
        <v>0.1332294771064752</v>
      </c>
      <c r="D320" s="47">
        <f t="shared" si="374"/>
        <v>0.1343322818086225</v>
      </c>
      <c r="E320" s="47">
        <f t="shared" si="374"/>
        <v>0.12622012790306295</v>
      </c>
      <c r="F320" s="47">
        <f t="shared" si="374"/>
        <v>0.11904162998364985</v>
      </c>
      <c r="G320" s="47">
        <f t="shared" si="374"/>
        <v>0.12655343827671914</v>
      </c>
      <c r="H320" s="47">
        <f t="shared" si="374"/>
        <v>0.12224227254205716</v>
      </c>
      <c r="I320" s="47">
        <f t="shared" si="374"/>
        <v>0.12041628071704899</v>
      </c>
      <c r="J320" s="47">
        <f t="shared" si="374"/>
        <v>0.12041628071704899</v>
      </c>
      <c r="K320" s="47">
        <f t="shared" si="374"/>
        <v>0.12041628071704899</v>
      </c>
      <c r="L320" s="47">
        <f t="shared" si="374"/>
        <v>0.12041628071704899</v>
      </c>
      <c r="M320" s="47">
        <f t="shared" si="374"/>
        <v>0.12041628071704899</v>
      </c>
      <c r="N320" s="47">
        <f t="shared" si="374"/>
        <v>0.12041628071704899</v>
      </c>
    </row>
    <row r="321" spans="1:14" x14ac:dyDescent="0.3">
      <c r="A321" s="43" t="s">
        <v>167</v>
      </c>
      <c r="B321" s="43"/>
      <c r="C321" s="43"/>
      <c r="D321" s="43"/>
      <c r="E321" s="43"/>
      <c r="F321" s="43"/>
      <c r="G321" s="43"/>
      <c r="H321" s="43"/>
      <c r="I321" s="43"/>
    </row>
    <row r="322" spans="1:14" x14ac:dyDescent="0.3">
      <c r="A322" s="9" t="s">
        <v>136</v>
      </c>
      <c r="B322" s="9">
        <v>-82</v>
      </c>
      <c r="C322" s="9">
        <v>-86</v>
      </c>
      <c r="D322" s="9">
        <v>75</v>
      </c>
      <c r="E322" s="9">
        <v>26</v>
      </c>
      <c r="F322" s="9">
        <v>-7</v>
      </c>
      <c r="G322" s="9">
        <v>-11</v>
      </c>
      <c r="H322" s="9">
        <v>40</v>
      </c>
      <c r="I322" s="9">
        <v>-72</v>
      </c>
      <c r="J322" s="9">
        <f>I322</f>
        <v>-72</v>
      </c>
      <c r="K322" s="9">
        <f t="shared" ref="K322:N322" si="375">J322</f>
        <v>-72</v>
      </c>
      <c r="L322" s="9">
        <f t="shared" si="375"/>
        <v>-72</v>
      </c>
      <c r="M322" s="9">
        <f t="shared" si="375"/>
        <v>-72</v>
      </c>
      <c r="N322" s="9">
        <f t="shared" si="375"/>
        <v>-72</v>
      </c>
    </row>
    <row r="323" spans="1:14" x14ac:dyDescent="0.3">
      <c r="A323" s="44" t="s">
        <v>129</v>
      </c>
      <c r="B323" s="47" t="s">
        <v>168</v>
      </c>
      <c r="C323" s="47">
        <v>4.8780487804878092E-2</v>
      </c>
      <c r="D323" s="47">
        <v>-1.8720930232558139</v>
      </c>
      <c r="E323" s="47">
        <v>-0.65333333333333332</v>
      </c>
      <c r="F323" s="47">
        <v>-1.2692307692307692</v>
      </c>
      <c r="G323" s="47">
        <v>0.5714285714285714</v>
      </c>
      <c r="H323" s="47">
        <v>-4.6363636363636367</v>
      </c>
      <c r="I323" s="47">
        <v>-2.8</v>
      </c>
      <c r="J323" s="47">
        <v>-2.8</v>
      </c>
      <c r="K323" s="47">
        <v>-2.8</v>
      </c>
      <c r="L323" s="47">
        <v>-2.8</v>
      </c>
      <c r="M323" s="47">
        <v>-2.8</v>
      </c>
      <c r="N323" s="47">
        <v>-2.8</v>
      </c>
    </row>
    <row r="324" spans="1:14" x14ac:dyDescent="0.3">
      <c r="A324" s="9" t="s">
        <v>130</v>
      </c>
      <c r="B324" s="48">
        <v>-1022</v>
      </c>
      <c r="C324" s="48">
        <v>-1089</v>
      </c>
      <c r="D324" s="48">
        <v>-633</v>
      </c>
      <c r="E324" s="48">
        <v>-1346</v>
      </c>
      <c r="F324" s="48">
        <v>-1694</v>
      </c>
      <c r="G324" s="48">
        <v>-1855</v>
      </c>
      <c r="H324" s="48">
        <v>-2120</v>
      </c>
      <c r="I324" s="48">
        <v>-2085</v>
      </c>
      <c r="J324" s="3">
        <f>I324</f>
        <v>-2085</v>
      </c>
      <c r="K324" s="3">
        <f t="shared" ref="K324:N324" si="376">J324</f>
        <v>-2085</v>
      </c>
      <c r="L324" s="3">
        <f t="shared" si="376"/>
        <v>-2085</v>
      </c>
      <c r="M324" s="3">
        <f t="shared" si="376"/>
        <v>-2085</v>
      </c>
      <c r="N324" s="3">
        <f t="shared" si="376"/>
        <v>-2085</v>
      </c>
    </row>
    <row r="325" spans="1:14" x14ac:dyDescent="0.3">
      <c r="A325" s="46" t="s">
        <v>129</v>
      </c>
      <c r="B325" s="47" t="s">
        <v>168</v>
      </c>
      <c r="C325" s="47">
        <v>6.5557729941291498E-2</v>
      </c>
      <c r="D325" s="47">
        <v>-0.41873278236914602</v>
      </c>
      <c r="E325" s="47">
        <v>1.126382306477093</v>
      </c>
      <c r="F325" s="47">
        <v>0.25854383358098065</v>
      </c>
      <c r="G325" s="47">
        <v>9.5041322314049603E-2</v>
      </c>
      <c r="H325" s="47">
        <v>0.14285714285714279</v>
      </c>
      <c r="I325" s="47">
        <v>-1.650943396226412E-2</v>
      </c>
      <c r="J325" s="47">
        <v>-1.650943396226412E-2</v>
      </c>
      <c r="K325" s="47">
        <v>-1.650943396226412E-2</v>
      </c>
      <c r="L325" s="47">
        <v>-1.650943396226412E-2</v>
      </c>
      <c r="M325" s="47">
        <v>-1.650943396226412E-2</v>
      </c>
      <c r="N325" s="47">
        <v>-1.650943396226412E-2</v>
      </c>
    </row>
    <row r="326" spans="1:14" x14ac:dyDescent="0.3">
      <c r="A326" s="46" t="s">
        <v>131</v>
      </c>
      <c r="B326" s="47">
        <f>+IFERROR(B324/B$322,"nm")</f>
        <v>12.463414634146341</v>
      </c>
      <c r="C326" s="47">
        <f t="shared" ref="C326:N326" si="377">+IFERROR(C324/C$322,"nm")</f>
        <v>12.662790697674419</v>
      </c>
      <c r="D326" s="47">
        <f t="shared" si="377"/>
        <v>-8.44</v>
      </c>
      <c r="E326" s="47">
        <f t="shared" si="377"/>
        <v>-51.769230769230766</v>
      </c>
      <c r="F326" s="47">
        <f t="shared" si="377"/>
        <v>242</v>
      </c>
      <c r="G326" s="47">
        <f t="shared" si="377"/>
        <v>168.63636363636363</v>
      </c>
      <c r="H326" s="47">
        <f t="shared" si="377"/>
        <v>-53</v>
      </c>
      <c r="I326" s="47">
        <f t="shared" si="377"/>
        <v>28.958333333333332</v>
      </c>
      <c r="J326" s="47">
        <f t="shared" si="377"/>
        <v>28.958333333333332</v>
      </c>
      <c r="K326" s="47">
        <f t="shared" si="377"/>
        <v>28.958333333333332</v>
      </c>
      <c r="L326" s="47">
        <f t="shared" si="377"/>
        <v>28.958333333333332</v>
      </c>
      <c r="M326" s="47">
        <f t="shared" si="377"/>
        <v>28.958333333333332</v>
      </c>
      <c r="N326" s="47">
        <f t="shared" si="377"/>
        <v>28.958333333333332</v>
      </c>
    </row>
    <row r="327" spans="1:14" x14ac:dyDescent="0.3">
      <c r="A327" s="9" t="s">
        <v>132</v>
      </c>
      <c r="B327" s="9">
        <v>75</v>
      </c>
      <c r="C327" s="9">
        <v>84</v>
      </c>
      <c r="D327" s="9">
        <v>91</v>
      </c>
      <c r="E327" s="9">
        <v>110</v>
      </c>
      <c r="F327" s="9">
        <v>116</v>
      </c>
      <c r="G327" s="9">
        <v>112</v>
      </c>
      <c r="H327" s="9">
        <v>141</v>
      </c>
      <c r="I327" s="9">
        <v>134</v>
      </c>
      <c r="J327" s="3">
        <f>I327</f>
        <v>134</v>
      </c>
      <c r="K327" s="3">
        <f t="shared" ref="K327:N327" si="378">J327</f>
        <v>134</v>
      </c>
      <c r="L327" s="3">
        <f t="shared" si="378"/>
        <v>134</v>
      </c>
      <c r="M327" s="3">
        <f t="shared" si="378"/>
        <v>134</v>
      </c>
      <c r="N327" s="3">
        <f t="shared" si="378"/>
        <v>134</v>
      </c>
    </row>
    <row r="328" spans="1:14" x14ac:dyDescent="0.3">
      <c r="A328" s="46" t="s">
        <v>129</v>
      </c>
      <c r="B328" s="47" t="s">
        <v>168</v>
      </c>
      <c r="C328" s="47">
        <v>0.12000000000000011</v>
      </c>
      <c r="D328" s="47">
        <v>8.3333333333333259E-2</v>
      </c>
      <c r="E328" s="47">
        <v>0.20879120879120872</v>
      </c>
      <c r="F328" s="47">
        <v>5.4545454545454453E-2</v>
      </c>
      <c r="G328" s="47">
        <v>-3.4482758620689613E-2</v>
      </c>
      <c r="H328" s="47">
        <v>0.2589285714285714</v>
      </c>
      <c r="I328" s="47">
        <v>-4.9645390070921946E-2</v>
      </c>
      <c r="J328" s="47">
        <v>-4.9645390070921946E-2</v>
      </c>
      <c r="K328" s="47">
        <v>-4.9645390070921946E-2</v>
      </c>
      <c r="L328" s="47">
        <v>-4.9645390070921946E-2</v>
      </c>
      <c r="M328" s="47">
        <v>-4.9645390070921946E-2</v>
      </c>
      <c r="N328" s="47">
        <v>-4.9645390070921946E-2</v>
      </c>
    </row>
    <row r="329" spans="1:14" x14ac:dyDescent="0.3">
      <c r="A329" s="46" t="s">
        <v>133</v>
      </c>
      <c r="B329" s="47">
        <v>-0.91463414634146345</v>
      </c>
      <c r="C329" s="47">
        <v>-0.97674418604651159</v>
      </c>
      <c r="D329" s="47">
        <v>1.2133333333333334</v>
      </c>
      <c r="E329" s="47">
        <v>4.2307692307692308</v>
      </c>
      <c r="F329" s="47">
        <v>-16.571428571428573</v>
      </c>
      <c r="G329" s="47">
        <v>-10.181818181818182</v>
      </c>
      <c r="H329" s="47">
        <v>3.5249999999999999</v>
      </c>
      <c r="I329" s="47">
        <v>-1.8611111111111112</v>
      </c>
      <c r="J329" s="47">
        <v>-1.8611111111111112</v>
      </c>
      <c r="K329" s="47">
        <v>-1.8611111111111112</v>
      </c>
      <c r="L329" s="47">
        <v>-1.8611111111111112</v>
      </c>
      <c r="M329" s="47">
        <v>-1.8611111111111112</v>
      </c>
      <c r="N329" s="47">
        <v>-1.8611111111111112</v>
      </c>
    </row>
    <row r="330" spans="1:14" x14ac:dyDescent="0.3">
      <c r="A330" s="9" t="s">
        <v>134</v>
      </c>
      <c r="B330" s="9">
        <f>B324-B327</f>
        <v>-1097</v>
      </c>
      <c r="C330" s="9">
        <f t="shared" ref="C330:I330" si="379">C324-C327</f>
        <v>-1173</v>
      </c>
      <c r="D330" s="9">
        <f t="shared" si="379"/>
        <v>-724</v>
      </c>
      <c r="E330" s="9">
        <f t="shared" si="379"/>
        <v>-1456</v>
      </c>
      <c r="F330" s="9">
        <f t="shared" si="379"/>
        <v>-1810</v>
      </c>
      <c r="G330" s="9">
        <f t="shared" si="379"/>
        <v>-1967</v>
      </c>
      <c r="H330" s="9">
        <f t="shared" si="379"/>
        <v>-2261</v>
      </c>
      <c r="I330" s="9">
        <f t="shared" si="379"/>
        <v>-2219</v>
      </c>
      <c r="J330" s="9">
        <f>I324-I327</f>
        <v>-2219</v>
      </c>
      <c r="K330" s="9">
        <f t="shared" ref="K330:N330" si="380">J324-J327</f>
        <v>-2219</v>
      </c>
      <c r="L330" s="9">
        <f t="shared" si="380"/>
        <v>-2219</v>
      </c>
      <c r="M330" s="9">
        <f t="shared" si="380"/>
        <v>-2219</v>
      </c>
      <c r="N330" s="9">
        <f t="shared" si="380"/>
        <v>-2219</v>
      </c>
    </row>
    <row r="331" spans="1:14" x14ac:dyDescent="0.3">
      <c r="A331" s="46" t="s">
        <v>129</v>
      </c>
      <c r="B331" s="47" t="s">
        <v>168</v>
      </c>
      <c r="C331" s="47">
        <v>6.9279854147675568E-2</v>
      </c>
      <c r="D331" s="47">
        <v>-0.38277919863597609</v>
      </c>
      <c r="E331" s="47">
        <v>1.0110497237569063</v>
      </c>
      <c r="F331" s="47">
        <v>0.24313186813186816</v>
      </c>
      <c r="G331" s="47">
        <v>8.6740331491712785E-2</v>
      </c>
      <c r="H331" s="47">
        <v>0.14946619217081847</v>
      </c>
      <c r="I331" s="47">
        <v>-1.8575851393188847E-2</v>
      </c>
      <c r="J331" s="47">
        <v>-1.8575851393188847E-2</v>
      </c>
      <c r="K331" s="47">
        <v>-1.8575851393188847E-2</v>
      </c>
      <c r="L331" s="47">
        <v>-1.8575851393188847E-2</v>
      </c>
      <c r="M331" s="47">
        <v>-1.8575851393188847E-2</v>
      </c>
      <c r="N331" s="47">
        <v>-1.8575851393188847E-2</v>
      </c>
    </row>
    <row r="332" spans="1:14" x14ac:dyDescent="0.3">
      <c r="A332" s="46" t="s">
        <v>131</v>
      </c>
      <c r="B332" s="47">
        <v>13.378048780487806</v>
      </c>
      <c r="C332" s="47">
        <v>13.63953488372093</v>
      </c>
      <c r="D332" s="47">
        <v>-9.6533333333333342</v>
      </c>
      <c r="E332" s="47">
        <v>-56</v>
      </c>
      <c r="F332" s="47">
        <v>258.57142857142856</v>
      </c>
      <c r="G332" s="47">
        <v>178.81818181818181</v>
      </c>
      <c r="H332" s="47">
        <v>-56.524999999999999</v>
      </c>
      <c r="I332" s="47">
        <v>30.819444444444443</v>
      </c>
      <c r="J332" s="47">
        <v>30.819444444444443</v>
      </c>
      <c r="K332" s="47">
        <v>30.819444444444443</v>
      </c>
      <c r="L332" s="47">
        <v>30.819444444444443</v>
      </c>
      <c r="M332" s="47">
        <v>30.819444444444443</v>
      </c>
      <c r="N332" s="47">
        <v>30.819444444444443</v>
      </c>
    </row>
    <row r="333" spans="1:14" x14ac:dyDescent="0.3">
      <c r="A333" s="9" t="s">
        <v>135</v>
      </c>
      <c r="B333" s="9">
        <v>104</v>
      </c>
      <c r="C333" s="9">
        <v>264</v>
      </c>
      <c r="D333" s="9">
        <v>291</v>
      </c>
      <c r="E333" s="9">
        <v>159</v>
      </c>
      <c r="F333" s="9">
        <v>377</v>
      </c>
      <c r="G333" s="9">
        <v>318</v>
      </c>
      <c r="H333" s="9">
        <v>11</v>
      </c>
      <c r="I333" s="9">
        <v>50</v>
      </c>
      <c r="J333" s="3">
        <f>I333</f>
        <v>50</v>
      </c>
      <c r="K333" s="3">
        <f t="shared" ref="K333:N333" si="381">J333</f>
        <v>50</v>
      </c>
      <c r="L333" s="3">
        <f t="shared" si="381"/>
        <v>50</v>
      </c>
      <c r="M333" s="3">
        <f t="shared" si="381"/>
        <v>50</v>
      </c>
      <c r="N333" s="3">
        <f t="shared" si="381"/>
        <v>50</v>
      </c>
    </row>
    <row r="334" spans="1:14" x14ac:dyDescent="0.3">
      <c r="A334" s="46" t="s">
        <v>129</v>
      </c>
      <c r="B334" s="47" t="s">
        <v>168</v>
      </c>
      <c r="C334" s="47">
        <v>1.5384615384615383</v>
      </c>
      <c r="D334" s="47">
        <v>0.10227272727272729</v>
      </c>
      <c r="E334" s="47">
        <v>-0.45360824742268047</v>
      </c>
      <c r="F334" s="47">
        <v>1.3710691823899372</v>
      </c>
      <c r="G334" s="47">
        <v>-0.156498673740053</v>
      </c>
      <c r="H334" s="47">
        <v>-0.96540880503144655</v>
      </c>
      <c r="I334" s="47">
        <v>3.5454545454545459</v>
      </c>
      <c r="J334" s="47">
        <v>3.5454545454545459</v>
      </c>
      <c r="K334" s="47">
        <v>3.5454545454545459</v>
      </c>
      <c r="L334" s="47">
        <v>3.5454545454545459</v>
      </c>
      <c r="M334" s="47">
        <v>3.5454545454545459</v>
      </c>
      <c r="N334" s="47">
        <v>3.5454545454545459</v>
      </c>
    </row>
    <row r="335" spans="1:14" x14ac:dyDescent="0.3">
      <c r="A335" s="46" t="s">
        <v>133</v>
      </c>
      <c r="B335" s="47">
        <v>-1.2682926829268293</v>
      </c>
      <c r="C335" s="47">
        <v>-3.0697674418604652</v>
      </c>
      <c r="D335" s="47">
        <v>3.88</v>
      </c>
      <c r="E335" s="47">
        <v>6.115384615384615</v>
      </c>
      <c r="F335" s="47">
        <v>-53.857142857142854</v>
      </c>
      <c r="G335" s="47">
        <v>-28.90909090909091</v>
      </c>
      <c r="H335" s="47">
        <v>0.27500000000000002</v>
      </c>
      <c r="I335" s="47">
        <v>-0.69444444444444442</v>
      </c>
      <c r="J335" s="47">
        <v>-0.69444444444444442</v>
      </c>
      <c r="K335" s="47">
        <v>-0.69444444444444442</v>
      </c>
      <c r="L335" s="47">
        <v>-0.69444444444444442</v>
      </c>
      <c r="M335" s="47">
        <v>-0.69444444444444442</v>
      </c>
      <c r="N335" s="47">
        <v>-0.69444444444444442</v>
      </c>
    </row>
    <row r="336" spans="1:14" x14ac:dyDescent="0.3">
      <c r="A336" s="9" t="s">
        <v>143</v>
      </c>
      <c r="B336" s="9">
        <f>+Historicals!B164</f>
        <v>713</v>
      </c>
      <c r="C336" s="9">
        <f>+Historicals!C164</f>
        <v>937</v>
      </c>
      <c r="D336" s="9">
        <f>+Historicals!D164</f>
        <v>1238</v>
      </c>
      <c r="E336" s="9">
        <f>+Historicals!E164</f>
        <v>1450</v>
      </c>
      <c r="F336" s="9">
        <f>+Historicals!F164</f>
        <v>1673</v>
      </c>
      <c r="G336" s="9">
        <f>+Historicals!G164</f>
        <v>1916</v>
      </c>
      <c r="H336" s="9">
        <f>+Historicals!H164</f>
        <v>1870</v>
      </c>
      <c r="I336" s="9">
        <f>+Historicals!I164</f>
        <v>1817</v>
      </c>
      <c r="J336" s="3">
        <f>I336</f>
        <v>1817</v>
      </c>
      <c r="K336" s="3">
        <f t="shared" ref="K336:N336" si="382">J336</f>
        <v>1817</v>
      </c>
      <c r="L336" s="3">
        <f t="shared" si="382"/>
        <v>1817</v>
      </c>
      <c r="M336" s="3">
        <f t="shared" si="382"/>
        <v>1817</v>
      </c>
      <c r="N336" s="3">
        <f t="shared" si="382"/>
        <v>1817</v>
      </c>
    </row>
    <row r="337" spans="1:14" x14ac:dyDescent="0.3">
      <c r="A337" s="46" t="s">
        <v>129</v>
      </c>
      <c r="B337" s="47" t="str">
        <f t="shared" ref="B337" si="383">+IFERROR(B336/A336-1,"nm")</f>
        <v>nm</v>
      </c>
      <c r="C337" s="47">
        <f t="shared" ref="C337" si="384">+IFERROR(C336/B336-1,"nm")</f>
        <v>0.31416549789621318</v>
      </c>
      <c r="D337" s="47">
        <f t="shared" ref="D337" si="385">+IFERROR(D336/C336-1,"nm")</f>
        <v>0.32123799359658478</v>
      </c>
      <c r="E337" s="47">
        <f t="shared" ref="E337" si="386">+IFERROR(E336/D336-1,"nm")</f>
        <v>0.17124394184168024</v>
      </c>
      <c r="F337" s="47">
        <f t="shared" ref="F337" si="387">+IFERROR(F336/E336-1,"nm")</f>
        <v>0.15379310344827579</v>
      </c>
      <c r="G337" s="47">
        <f t="shared" ref="G337" si="388">+IFERROR(G336/F336-1,"nm")</f>
        <v>0.14524805738194857</v>
      </c>
      <c r="H337" s="47">
        <f t="shared" ref="H337" si="389">+IFERROR(H336/G336-1,"nm")</f>
        <v>-2.4008350730688965E-2</v>
      </c>
      <c r="I337" s="47">
        <f>+IFERROR(I336/H336-1,"nm")</f>
        <v>-2.8342245989304793E-2</v>
      </c>
      <c r="J337" s="47">
        <f t="shared" ref="J337" si="390">+IFERROR(J336/I336-1,"nm")</f>
        <v>0</v>
      </c>
      <c r="K337" s="47">
        <f t="shared" ref="K337" si="391">+IFERROR(K336/J336-1,"nm")</f>
        <v>0</v>
      </c>
      <c r="L337" s="47">
        <f t="shared" ref="L337" si="392">+IFERROR(L336/K336-1,"nm")</f>
        <v>0</v>
      </c>
      <c r="M337" s="47">
        <f t="shared" ref="M337" si="393">+IFERROR(M336/L336-1,"nm")</f>
        <v>0</v>
      </c>
      <c r="N337" s="47">
        <f t="shared" ref="N337" si="394">+IFERROR(N336/M336-1,"nm")</f>
        <v>0</v>
      </c>
    </row>
    <row r="338" spans="1:14" x14ac:dyDescent="0.3">
      <c r="A338" s="46" t="s">
        <v>133</v>
      </c>
      <c r="B338" s="47">
        <f t="shared" ref="B338:N338" si="395">+IFERROR(B336/B$21,"nm")</f>
        <v>5.1892285298398837E-2</v>
      </c>
      <c r="C338" s="47">
        <f t="shared" si="395"/>
        <v>6.3465185586561904E-2</v>
      </c>
      <c r="D338" s="47">
        <f t="shared" si="395"/>
        <v>8.1361724500525756E-2</v>
      </c>
      <c r="E338" s="47">
        <f t="shared" si="395"/>
        <v>9.7610232245035344E-2</v>
      </c>
      <c r="F338" s="47">
        <f t="shared" si="395"/>
        <v>0.10520689221481574</v>
      </c>
      <c r="G338" s="47">
        <f t="shared" si="395"/>
        <v>0.13228389947528307</v>
      </c>
      <c r="H338" s="47">
        <f t="shared" si="395"/>
        <v>0.10885383316840329</v>
      </c>
      <c r="I338" s="47">
        <f t="shared" si="395"/>
        <v>9.9002887811257018E-2</v>
      </c>
      <c r="J338" s="47">
        <f t="shared" si="395"/>
        <v>9.9002887811257018E-2</v>
      </c>
      <c r="K338" s="47">
        <f t="shared" si="395"/>
        <v>9.9002887811257018E-2</v>
      </c>
      <c r="L338" s="47">
        <f t="shared" si="395"/>
        <v>9.9002887811257018E-2</v>
      </c>
      <c r="M338" s="47">
        <f t="shared" si="395"/>
        <v>9.9002887811257018E-2</v>
      </c>
      <c r="N338" s="47">
        <f t="shared" si="395"/>
        <v>9.9002887811257018E-2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2023-11-24T17:33:56Z</dcterms:modified>
</cp:coreProperties>
</file>