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343C2A2D-764A-4E92-9735-6E5FD1E5DA24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4" l="1"/>
  <c r="B54" i="4"/>
  <c r="C55" i="4"/>
  <c r="D55" i="4"/>
  <c r="E55" i="4"/>
  <c r="F55" i="4"/>
  <c r="G55" i="4"/>
  <c r="H55" i="4"/>
  <c r="I55" i="4"/>
  <c r="C54" i="4"/>
  <c r="D54" i="4"/>
  <c r="E54" i="4"/>
  <c r="F54" i="4"/>
  <c r="G54" i="4"/>
  <c r="H54" i="4"/>
  <c r="I54" i="4"/>
  <c r="C53" i="4"/>
  <c r="D53" i="4"/>
  <c r="E53" i="4"/>
  <c r="F53" i="4"/>
  <c r="G53" i="4"/>
  <c r="H53" i="4"/>
  <c r="I53" i="4"/>
  <c r="B55" i="4"/>
  <c r="C58" i="4" l="1"/>
  <c r="D58" i="4"/>
  <c r="E58" i="4"/>
  <c r="F58" i="4"/>
  <c r="G58" i="4"/>
  <c r="H58" i="4"/>
  <c r="I58" i="4"/>
  <c r="B58" i="4"/>
  <c r="B51" i="4" l="1"/>
  <c r="D51" i="4"/>
  <c r="E51" i="4"/>
  <c r="F51" i="4"/>
  <c r="G51" i="4"/>
  <c r="H51" i="4"/>
  <c r="I51" i="4"/>
  <c r="C51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B77" i="4"/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C32" i="4" s="1"/>
  <c r="D33" i="4"/>
  <c r="D32" i="4" s="1"/>
  <c r="E33" i="4"/>
  <c r="E32" i="4" s="1"/>
  <c r="F33" i="4"/>
  <c r="F32" i="4" s="1"/>
  <c r="G33" i="4"/>
  <c r="G32" i="4" s="1"/>
  <c r="H33" i="4"/>
  <c r="H32" i="4" s="1"/>
  <c r="I33" i="4"/>
  <c r="I32" i="4" s="1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B43" i="4" l="1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B52" i="4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49" i="4" s="1"/>
  <c r="I202" i="3"/>
  <c r="H5" i="4"/>
  <c r="H7" i="4" s="1"/>
  <c r="H11" i="4" s="1"/>
  <c r="H196" i="3"/>
  <c r="H6" i="3"/>
  <c r="H46" i="4"/>
  <c r="H49" i="4" s="1"/>
  <c r="H202" i="3"/>
  <c r="G5" i="4"/>
  <c r="G7" i="4" s="1"/>
  <c r="G11" i="4" s="1"/>
  <c r="G196" i="3"/>
  <c r="G6" i="3"/>
  <c r="G46" i="4"/>
  <c r="G49" i="4" s="1"/>
  <c r="G202" i="3"/>
  <c r="F5" i="4"/>
  <c r="F7" i="4" s="1"/>
  <c r="F11" i="4" s="1"/>
  <c r="F196" i="3"/>
  <c r="F6" i="3"/>
  <c r="F46" i="4"/>
  <c r="F49" i="4" s="1"/>
  <c r="F202" i="3"/>
  <c r="E5" i="4"/>
  <c r="E7" i="4" s="1"/>
  <c r="E11" i="4" s="1"/>
  <c r="E196" i="3"/>
  <c r="E6" i="3"/>
  <c r="E46" i="4"/>
  <c r="E49" i="4" s="1"/>
  <c r="E202" i="3"/>
  <c r="D5" i="4"/>
  <c r="D7" i="4" s="1"/>
  <c r="D11" i="4" s="1"/>
  <c r="D196" i="3"/>
  <c r="D6" i="3"/>
  <c r="D46" i="4"/>
  <c r="D49" i="4" s="1"/>
  <c r="D202" i="3"/>
  <c r="C5" i="4"/>
  <c r="C7" i="4" s="1"/>
  <c r="C11" i="4" s="1"/>
  <c r="C6" i="3"/>
  <c r="C196" i="3"/>
  <c r="C46" i="4"/>
  <c r="C49" i="4" s="1"/>
  <c r="C202" i="3"/>
  <c r="B5" i="4"/>
  <c r="B7" i="4" s="1"/>
  <c r="B11" i="4" s="1"/>
  <c r="B6" i="3"/>
  <c r="B196" i="3"/>
  <c r="B46" i="4"/>
  <c r="B49" i="4" s="1"/>
  <c r="B53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I36" i="1" l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66" i="4" s="1"/>
  <c r="B68" i="4" s="1"/>
  <c r="B13" i="4"/>
  <c r="C203" i="3"/>
  <c r="C197" i="3"/>
  <c r="C14" i="4"/>
  <c r="C66" i="4" s="1"/>
  <c r="C13" i="4"/>
  <c r="D203" i="3"/>
  <c r="D197" i="3"/>
  <c r="D14" i="4"/>
  <c r="D66" i="4" s="1"/>
  <c r="D13" i="4"/>
  <c r="E203" i="3"/>
  <c r="E197" i="3"/>
  <c r="E14" i="4"/>
  <c r="E66" i="4" s="1"/>
  <c r="E13" i="4"/>
  <c r="F203" i="3"/>
  <c r="F197" i="3"/>
  <c r="F14" i="4"/>
  <c r="F66" i="4" s="1"/>
  <c r="F13" i="4"/>
  <c r="G203" i="3"/>
  <c r="G197" i="3"/>
  <c r="G14" i="4"/>
  <c r="G66" i="4" s="1"/>
  <c r="G13" i="4"/>
  <c r="H203" i="3"/>
  <c r="H197" i="3"/>
  <c r="H14" i="4"/>
  <c r="H66" i="4" s="1"/>
  <c r="H13" i="4"/>
  <c r="I203" i="3"/>
  <c r="I197" i="3"/>
  <c r="I14" i="4"/>
  <c r="I66" i="4" s="1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B69" i="4" l="1"/>
  <c r="C67" i="4"/>
  <c r="C68" i="4" s="1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C69" i="4" l="1"/>
  <c r="D67" i="4"/>
  <c r="D68" i="4" s="1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D69" i="4" l="1"/>
  <c r="E67" i="4"/>
  <c r="E68" i="4" s="1"/>
  <c r="G96" i="1"/>
  <c r="G98" i="1" s="1"/>
  <c r="G99" i="1" s="1"/>
  <c r="B4" i="3"/>
  <c r="B4" i="4" s="1"/>
  <c r="E69" i="4" l="1"/>
  <c r="F67" i="4"/>
  <c r="F68" i="4" s="1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F69" i="4" l="1"/>
  <c r="G67" i="4"/>
  <c r="G68" i="4" s="1"/>
  <c r="J10" i="3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G69" i="4" l="1"/>
  <c r="H67" i="4"/>
  <c r="H68" i="4" s="1"/>
  <c r="J23" i="3"/>
  <c r="J21" i="3"/>
  <c r="J3" i="3" s="1"/>
  <c r="H69" i="4" l="1"/>
  <c r="I67" i="4"/>
  <c r="I68" i="4" s="1"/>
  <c r="I69" i="4" s="1"/>
  <c r="J35" i="3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<sst xmlns="http://schemas.openxmlformats.org/spreadsheetml/2006/main" count="534" uniqueCount="206">
  <si>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</si>
  <si>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</si>
  <si>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</si>
  <si>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</si>
  <si>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</si>
  <si>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</si>
  <si>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</si>
  <si>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</si>
  <si>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</si>
  <si>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</si>
  <si>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</si>
  <si>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</si>
  <si>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</si>
  <si>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</si>
  <si>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</si>
  <si>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</si>
  <si>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</si>
  <si>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</si>
  <si>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</si>
  <si>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</si>
  <si>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</si>
  <si>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</si>
  <si>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</si>
  <si>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</si>
  <si>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</si>
  <si>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</si>
  <si>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</si>
  <si>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</si>
  <si>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</si>
  <si>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</si>
  <si>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</si>
  <si>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</si>
  <si>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</si>
  <si>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</si>
  <si>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</si>
  <si>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</si>
  <si>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</si>
  <si>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</si>
  <si>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</si>
  <si>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</si>
  <si>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</si>
  <si>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</si>
  <si>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</si>
  <si>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</si>
  <si>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</si>
  <si>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</si>
  <si>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</si>
  <si>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</si>
  <si>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</si>
  <si>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</si>
  <si>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</si>
  <si>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</si>
  <si>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</si>
  <si>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</si>
  <si>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</si>
  <si>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</si>
  <si>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</si>
  <si>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</si>
  <si>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</si>
  <si>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</si>
  <si>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</si>
  <si>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</si>
  <si>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</si>
  <si>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</si>
  <si>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</si>
  <si>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</si>
  <si>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</si>
  <si>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</si>
  <si>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</si>
  <si>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</si>
  <si>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</si>
  <si>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</si>
  <si>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</si>
  <si>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</si>
  <si>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</si>
  <si>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</si>
  <si>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</si>
  <si>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</si>
  <si>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</si>
  <si>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</si>
  <si>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</si>
  <si>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</si>
  <si>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</si>
  <si>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</si>
  <si>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</si>
  <si>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</si>
  <si>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</si>
  <si>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</si>
  <si>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</si>
  <si>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</si>
  <si>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</si>
  <si>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</si>
  <si>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</si>
  <si>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</si>
  <si>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</si>
  <si>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</si>
  <si>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</si>
  <si>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</si>
  <si>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</si>
  <si>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</si>
  <si>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</si>
  <si>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</si>
  <si>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</si>
  <si>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</si>
  <si>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</si>
  <si>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</si>
  <si>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</si>
  <si>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</si>
  <si>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</si>
  <si>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</si>
  <si>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</si>
  <si>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</si>
  <si>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</si>
  <si>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</si>
  <si>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</si>
  <si>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</si>
  <si>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</si>
  <si>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</si>
  <si>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</si>
  <si>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</si>
  <si>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</si>
  <si>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</si>
  <si>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</si>
  <si>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</si>
  <si>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</si>
  <si>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</si>
  <si>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</si>
  <si>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</si>
  <si>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</si>
  <si>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</si>
  <si>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</si>
  <si>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</si>
  <si>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</si>
  <si>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</si>
  <si>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</si>
  <si>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</si>
  <si>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</si>
  <si>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</si>
  <si>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</si>
  <si>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</si>
  <si>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</si>
  <si>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</si>
  <si>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</si>
  <si>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</si>
  <si>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</si>
  <si>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</si>
  <si>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</si>
  <si>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</si>
  <si>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</si>
  <si>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</si>
  <si>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</si>
  <si>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</si>
  <si>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</si>
  <si>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</si>
  <si>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</si>
  <si>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</si>
  <si>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</si>
  <si>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</si>
  <si>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</si>
  <si>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</si>
  <si>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</si>
  <si>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</si>
  <si>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</si>
  <si>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</si>
  <si>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</si>
  <si>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</si>
  <si>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</si>
  <si>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</si>
  <si>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</si>
  <si>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</si>
  <si>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</si>
  <si>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</si>
  <si>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</si>
  <si>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</si>
  <si>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</si>
  <si>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</si>
  <si>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</si>
  <si>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</si>
  <si>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</si>
  <si>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</si>
  <si>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</si>
  <si>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</si>
  <si>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</si>
  <si>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</si>
  <si>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</si>
  <si>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</si>
  <si>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</si>
  <si>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</si>
  <si>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</si>
  <si>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</si>
  <si>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</si>
  <si>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</si>
  <si>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</si>
  <si>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</si>
  <si>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</si>
  <si>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</si>
  <si>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</si>
  <si>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</si>
  <si>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</si>
  <si>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</si>
  <si>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</si>
  <si>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</si>
  <si>
    <t>NOPAT + D&amp;A  - Change in WC + Other operating activities</t>
  </si>
  <si>
    <t>Capex from above (row 52)</t>
  </si>
  <si>
    <t>Make it Prior year - Current year or make bracket this and link with - sign (because the WC increase should reflect cash out flow)</t>
  </si>
  <si>
    <t>Should not include change in inventory, receivables and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</si>
</sst>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opLeftCell="A28" workbookViewId="0">
      <selection activeCell="A11" sqref="A11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200</v>
      </c>
    </row>
    <row r="3" spans="1:1" x14ac:dyDescent="0.25">
      <c r="A3" s="37" t="s">
        <v>147</v>
      </c>
    </row>
    <row r="4" spans="1:1" x14ac:dyDescent="0.25">
      <c r="A4" s="19" t="s">
        <v>201</v>
      </c>
    </row>
    <row r="5" spans="1:1" x14ac:dyDescent="0.25">
      <c r="A5" s="37"/>
    </row>
    <row r="7" spans="1:1" x14ac:dyDescent="0.25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61" activePane="bottomLeft" state="frozen"/>
      <selection pane="bottomLeft" activeCell="B76" sqref="B76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9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9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25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25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25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25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25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25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25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25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25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25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25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25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25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25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25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25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25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25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25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25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25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25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25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25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B9" sqref="B9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25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25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25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25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25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25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25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25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25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25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25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25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25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25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25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25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25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25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25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25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25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25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25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25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25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25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25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25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25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25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25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25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25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25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25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25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25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25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25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25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25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25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25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25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25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25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25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25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25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25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25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25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25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25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25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25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25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25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25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25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25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25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25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25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25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25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25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25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25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25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25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25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25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25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25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25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25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25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25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25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25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25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25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25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25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25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25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25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25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25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25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25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25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25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25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25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25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25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25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25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25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25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25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25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25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25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25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25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25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25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25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25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25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25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25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25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25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25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25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25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25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25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25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25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25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25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25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25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25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25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25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25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25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25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25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25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25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25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25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25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25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25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25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25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25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25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25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25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25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25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25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25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25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25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25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25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25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25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25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25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25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25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25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25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25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25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25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25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25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25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25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25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25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25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25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7"/>
  <sheetViews>
    <sheetView tabSelected="1" topLeftCell="A35" zoomScale="90" zoomScaleNormal="90" workbookViewId="0">
      <selection activeCell="K42" sqref="K42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9" width="12.85546875" customWidth="1"/>
    <col min="10" max="10" width="32.5703125" customWidth="1"/>
  </cols>
  <sheetData>
    <row r="1" spans="1:9" ht="66" customHeight="1" x14ac:dyDescent="0.25">
      <c r="A1" s="92" t="s">
        <v>197</v>
      </c>
      <c r="B1" s="93">
        <f t="shared" ref="B1:H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 t="shared" si="0"/>
        <v>2021</v>
      </c>
      <c r="I1" s="93">
        <v>2022</v>
      </c>
    </row>
    <row r="2" spans="1:9" x14ac:dyDescent="0.25">
      <c r="A2" s="94" t="s">
        <v>148</v>
      </c>
      <c r="B2" s="94"/>
      <c r="C2" s="94"/>
      <c r="D2" s="94"/>
      <c r="E2" s="94"/>
      <c r="F2" s="94"/>
      <c r="G2" s="94"/>
      <c r="H2" s="94"/>
      <c r="I2" s="94"/>
    </row>
    <row r="3" spans="1:9" x14ac:dyDescent="0.25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</row>
    <row r="4" spans="1:9" x14ac:dyDescent="0.25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</row>
    <row r="5" spans="1:9" x14ac:dyDescent="0.25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</row>
    <row r="6" spans="1:9" x14ac:dyDescent="0.25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</row>
    <row r="7" spans="1:9" x14ac:dyDescent="0.25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</row>
    <row r="8" spans="1:9" x14ac:dyDescent="0.25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</row>
    <row r="9" spans="1:9" x14ac:dyDescent="0.25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</row>
    <row r="10" spans="1:9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</row>
    <row r="11" spans="1:9" x14ac:dyDescent="0.25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</row>
    <row r="12" spans="1:9" x14ac:dyDescent="0.25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</row>
    <row r="13" spans="1:9" x14ac:dyDescent="0.25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</row>
    <row r="14" spans="1:9" ht="15.75" thickBot="1" x14ac:dyDescent="0.3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</row>
    <row r="15" spans="1:9" ht="15.75" thickTop="1" x14ac:dyDescent="0.25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</row>
    <row r="16" spans="1:9" x14ac:dyDescent="0.25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</row>
    <row r="17" spans="1:9" x14ac:dyDescent="0.25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</row>
    <row r="18" spans="1:9" x14ac:dyDescent="0.25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</row>
    <row r="19" spans="1:9" x14ac:dyDescent="0.25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</row>
    <row r="20" spans="1:9" x14ac:dyDescent="0.25">
      <c r="A20" s="110" t="s">
        <v>157</v>
      </c>
      <c r="B20" s="94"/>
      <c r="C20" s="94"/>
      <c r="D20" s="94"/>
      <c r="E20" s="94"/>
      <c r="F20" s="94"/>
      <c r="G20" s="94"/>
      <c r="H20" s="94"/>
      <c r="I20" s="94"/>
    </row>
    <row r="21" spans="1:9" x14ac:dyDescent="0.25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</row>
    <row r="22" spans="1:9" x14ac:dyDescent="0.25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</row>
    <row r="23" spans="1:9" x14ac:dyDescent="0.25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</row>
    <row r="24" spans="1:9" x14ac:dyDescent="0.25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</row>
    <row r="25" spans="1:9" x14ac:dyDescent="0.25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</row>
    <row r="26" spans="1:9" x14ac:dyDescent="0.25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</row>
    <row r="27" spans="1:9" x14ac:dyDescent="0.25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</row>
    <row r="28" spans="1:9" x14ac:dyDescent="0.25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</row>
    <row r="29" spans="1:9" x14ac:dyDescent="0.25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</row>
    <row r="30" spans="1:9" x14ac:dyDescent="0.25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</row>
    <row r="31" spans="1:9" ht="15.75" thickBot="1" x14ac:dyDescent="0.3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</row>
    <row r="32" spans="1:9" ht="15.75" thickTop="1" x14ac:dyDescent="0.25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</row>
    <row r="33" spans="1:9" x14ac:dyDescent="0.25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</row>
    <row r="34" spans="1:9" x14ac:dyDescent="0.25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</row>
    <row r="35" spans="1:9" x14ac:dyDescent="0.25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</row>
    <row r="36" spans="1:9" x14ac:dyDescent="0.25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</row>
    <row r="37" spans="1:9" x14ac:dyDescent="0.25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</row>
    <row r="38" spans="1:9" x14ac:dyDescent="0.25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</row>
    <row r="39" spans="1:9" x14ac:dyDescent="0.25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</row>
    <row r="40" spans="1:9" x14ac:dyDescent="0.25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</row>
    <row r="41" spans="1:9" x14ac:dyDescent="0.25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</row>
    <row r="42" spans="1:9" x14ac:dyDescent="0.25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</row>
    <row r="43" spans="1:9" ht="15.75" thickBot="1" x14ac:dyDescent="0.3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</row>
    <row r="44" spans="1:9" ht="15.75" thickTop="1" x14ac:dyDescent="0.25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</row>
    <row r="45" spans="1:9" x14ac:dyDescent="0.25">
      <c r="A45" s="110" t="s">
        <v>176</v>
      </c>
      <c r="B45" s="94"/>
      <c r="C45" s="94"/>
      <c r="D45" s="94"/>
      <c r="E45" s="94"/>
      <c r="F45" s="94"/>
      <c r="G45" s="94"/>
      <c r="H45" s="94"/>
      <c r="I45" s="94"/>
    </row>
    <row r="46" spans="1:9" x14ac:dyDescent="0.25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</row>
    <row r="47" spans="1:9" x14ac:dyDescent="0.25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</row>
    <row r="48" spans="1:9" x14ac:dyDescent="0.25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</row>
    <row r="49" spans="1:10" x14ac:dyDescent="0.25">
      <c r="A49" s="95" t="s">
        <v>178</v>
      </c>
      <c r="B49" s="96">
        <f>B46-B48</f>
        <v>2971</v>
      </c>
      <c r="C49" s="96">
        <f t="shared" ref="C49:I49" si="12">C46-C48</f>
        <v>3894</v>
      </c>
      <c r="D49" s="96">
        <f t="shared" si="12"/>
        <v>4242</v>
      </c>
      <c r="E49" s="96">
        <f t="shared" si="12"/>
        <v>3850</v>
      </c>
      <c r="F49" s="96">
        <f t="shared" si="12"/>
        <v>4093</v>
      </c>
      <c r="G49" s="96">
        <f t="shared" si="12"/>
        <v>1948</v>
      </c>
      <c r="H49" s="96">
        <f t="shared" si="12"/>
        <v>5746</v>
      </c>
      <c r="I49" s="96">
        <f t="shared" si="12"/>
        <v>5625</v>
      </c>
    </row>
    <row r="50" spans="1:10" x14ac:dyDescent="0.25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</row>
    <row r="51" spans="1:10" x14ac:dyDescent="0.25">
      <c r="A51" s="105" t="s">
        <v>180</v>
      </c>
      <c r="B51" s="124">
        <f>-(B23-B77)</f>
        <v>-1138</v>
      </c>
      <c r="C51" s="124">
        <f>-(C23-B23)</f>
        <v>-324</v>
      </c>
      <c r="D51" s="124">
        <f t="shared" ref="D51:I51" si="13">-(D23-C23)</f>
        <v>-796</v>
      </c>
      <c r="E51" s="124">
        <f t="shared" si="13"/>
        <v>204</v>
      </c>
      <c r="F51" s="124">
        <f t="shared" si="13"/>
        <v>-802</v>
      </c>
      <c r="G51" s="124">
        <f t="shared" si="13"/>
        <v>-586</v>
      </c>
      <c r="H51" s="124">
        <f t="shared" si="13"/>
        <v>-613</v>
      </c>
      <c r="I51" s="124">
        <f t="shared" si="13"/>
        <v>-1248</v>
      </c>
      <c r="J51" t="s">
        <v>204</v>
      </c>
    </row>
    <row r="52" spans="1:10" x14ac:dyDescent="0.25">
      <c r="A52" s="105" t="s">
        <v>135</v>
      </c>
      <c r="B52" s="104">
        <f>-'Segmental forecast'!B14</f>
        <v>-963</v>
      </c>
      <c r="C52" s="104">
        <f>-'Segmental forecast'!C14</f>
        <v>-1143</v>
      </c>
      <c r="D52" s="104">
        <f>-'Segmental forecast'!D14</f>
        <v>-1105</v>
      </c>
      <c r="E52" s="104">
        <f>-'Segmental forecast'!E14</f>
        <v>-1028</v>
      </c>
      <c r="F52" s="104">
        <f>-'Segmental forecast'!F14</f>
        <v>-1119</v>
      </c>
      <c r="G52" s="104">
        <f>-'Segmental forecast'!G14</f>
        <v>-1086</v>
      </c>
      <c r="H52" s="104">
        <f>-'Segmental forecast'!H14</f>
        <v>-695</v>
      </c>
      <c r="I52" s="104">
        <f>-'Segmental forecast'!I14</f>
        <v>-758</v>
      </c>
    </row>
    <row r="53" spans="1:10" x14ac:dyDescent="0.25">
      <c r="A53" s="95" t="s">
        <v>181</v>
      </c>
      <c r="B53" s="96">
        <f>(B49+B47)-(B51-B52)</f>
        <v>3752</v>
      </c>
      <c r="C53" s="96">
        <f t="shared" ref="C53:I53" si="14">(C49+C47)-(C51-C52)</f>
        <v>3724</v>
      </c>
      <c r="D53" s="96">
        <f t="shared" si="14"/>
        <v>4639</v>
      </c>
      <c r="E53" s="96">
        <f t="shared" si="14"/>
        <v>3365</v>
      </c>
      <c r="F53" s="96">
        <f t="shared" si="14"/>
        <v>4481</v>
      </c>
      <c r="G53" s="96">
        <f t="shared" si="14"/>
        <v>2169</v>
      </c>
      <c r="H53" s="96">
        <f t="shared" si="14"/>
        <v>6408</v>
      </c>
      <c r="I53" s="96">
        <f t="shared" si="14"/>
        <v>6832</v>
      </c>
    </row>
    <row r="54" spans="1:10" x14ac:dyDescent="0.25">
      <c r="A54" s="105" t="s">
        <v>182</v>
      </c>
      <c r="B54" s="104">
        <f>+SUM(Historicals!B67:B70)</f>
        <v>545</v>
      </c>
      <c r="C54" s="104">
        <f>+SUM(Historicals!C67:C70)</f>
        <v>267</v>
      </c>
      <c r="D54" s="104">
        <f>+SUM(Historicals!D67:D70)</f>
        <v>-165</v>
      </c>
      <c r="E54" s="104">
        <f>+SUM(Historicals!E67:E70)</f>
        <v>793</v>
      </c>
      <c r="F54" s="104">
        <f>+SUM(Historicals!F67:F70)</f>
        <v>607</v>
      </c>
      <c r="G54" s="104">
        <f>+SUM(Historicals!G67:G70)</f>
        <v>470</v>
      </c>
      <c r="H54" s="104">
        <f>+SUM(Historicals!H67:H70)</f>
        <v>141</v>
      </c>
      <c r="I54" s="104">
        <f>+SUM(Historicals!I67:I70)</f>
        <v>85</v>
      </c>
      <c r="J54" t="s">
        <v>205</v>
      </c>
    </row>
    <row r="55" spans="1:10" x14ac:dyDescent="0.25">
      <c r="A55" s="114" t="s">
        <v>183</v>
      </c>
      <c r="B55" s="115">
        <f>B49+B47-B51+B54</f>
        <v>5260</v>
      </c>
      <c r="C55" s="115">
        <f t="shared" ref="C55:I55" si="15">C49+C47-C51+C54</f>
        <v>5134</v>
      </c>
      <c r="D55" s="115">
        <f t="shared" si="15"/>
        <v>5579</v>
      </c>
      <c r="E55" s="115">
        <f t="shared" si="15"/>
        <v>5186</v>
      </c>
      <c r="F55" s="115">
        <f t="shared" si="15"/>
        <v>6207</v>
      </c>
      <c r="G55" s="115">
        <f t="shared" si="15"/>
        <v>3725</v>
      </c>
      <c r="H55" s="115">
        <f t="shared" si="15"/>
        <v>7244</v>
      </c>
      <c r="I55" s="115">
        <f t="shared" si="15"/>
        <v>7675</v>
      </c>
      <c r="J55" s="115" t="s">
        <v>202</v>
      </c>
    </row>
    <row r="56" spans="1:10" x14ac:dyDescent="0.25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</row>
    <row r="57" spans="1:10" x14ac:dyDescent="0.25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</row>
    <row r="58" spans="1:10" x14ac:dyDescent="0.25">
      <c r="A58" s="114" t="s">
        <v>186</v>
      </c>
      <c r="B58" s="115">
        <f>B52+B57</f>
        <v>-175</v>
      </c>
      <c r="C58" s="115">
        <f t="shared" ref="C58:I58" si="16">C52+C57</f>
        <v>-1034</v>
      </c>
      <c r="D58" s="115">
        <f t="shared" si="16"/>
        <v>-1008</v>
      </c>
      <c r="E58" s="115">
        <f t="shared" si="16"/>
        <v>276</v>
      </c>
      <c r="F58" s="115">
        <f t="shared" si="16"/>
        <v>-264</v>
      </c>
      <c r="G58" s="115">
        <f t="shared" si="16"/>
        <v>-1028</v>
      </c>
      <c r="H58" s="115">
        <f t="shared" si="16"/>
        <v>-3800</v>
      </c>
      <c r="I58" s="115">
        <f t="shared" si="16"/>
        <v>-1524</v>
      </c>
      <c r="J58" t="s">
        <v>203</v>
      </c>
    </row>
    <row r="59" spans="1:10" x14ac:dyDescent="0.25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</row>
    <row r="60" spans="1:10" x14ac:dyDescent="0.25">
      <c r="A60" s="106" t="s">
        <v>129</v>
      </c>
      <c r="B60" s="61" t="str">
        <f>IFERROR((B59-A59)/A59,"nm")</f>
        <v>nm</v>
      </c>
      <c r="C60" s="61">
        <f t="shared" ref="C60:I60" si="17">IFERROR((C59-B59)/B59,"nm")</f>
        <v>0.35198019801980196</v>
      </c>
      <c r="D60" s="61">
        <f t="shared" si="17"/>
        <v>1.0984987184181618E-3</v>
      </c>
      <c r="E60" s="61">
        <f t="shared" si="17"/>
        <v>0.28785662033650328</v>
      </c>
      <c r="F60" s="61">
        <f t="shared" si="17"/>
        <v>1.8460664583925021E-2</v>
      </c>
      <c r="G60" s="61">
        <f t="shared" si="17"/>
        <v>-0.39152258784160626</v>
      </c>
      <c r="H60" s="61">
        <f t="shared" si="17"/>
        <v>-1.2584784601283225</v>
      </c>
      <c r="I60" s="61">
        <f t="shared" si="17"/>
        <v>-6.0762411347517729</v>
      </c>
    </row>
    <row r="61" spans="1:10" x14ac:dyDescent="0.25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</row>
    <row r="62" spans="1:10" x14ac:dyDescent="0.25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</row>
    <row r="63" spans="1:10" x14ac:dyDescent="0.25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</row>
    <row r="64" spans="1:10" x14ac:dyDescent="0.25">
      <c r="A64" s="114" t="s">
        <v>191</v>
      </c>
      <c r="B64" s="115">
        <f>B59+B61+B62+B63</f>
        <v>-2790</v>
      </c>
      <c r="C64" s="115">
        <f t="shared" ref="C64:I64" si="18">C59+C61+C62+C63</f>
        <v>-2671</v>
      </c>
      <c r="D64" s="115">
        <f t="shared" si="18"/>
        <v>-2148</v>
      </c>
      <c r="E64" s="115">
        <f t="shared" si="18"/>
        <v>-4835</v>
      </c>
      <c r="F64" s="115">
        <f t="shared" si="18"/>
        <v>-5293</v>
      </c>
      <c r="G64" s="115">
        <f t="shared" si="18"/>
        <v>2491</v>
      </c>
      <c r="H64" s="115">
        <f t="shared" si="18"/>
        <v>-1459</v>
      </c>
      <c r="I64" s="115">
        <f t="shared" si="18"/>
        <v>-4836</v>
      </c>
    </row>
    <row r="65" spans="1:9" x14ac:dyDescent="0.25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</row>
    <row r="66" spans="1:9" x14ac:dyDescent="0.25">
      <c r="A66" s="114" t="s">
        <v>193</v>
      </c>
      <c r="B66" s="115">
        <f>B55+B58+B64+B65</f>
        <v>2212</v>
      </c>
      <c r="C66" s="115">
        <f t="shared" ref="C66:I66" si="19">C55+C58+C64+C65</f>
        <v>1324</v>
      </c>
      <c r="D66" s="115">
        <f t="shared" si="19"/>
        <v>2403</v>
      </c>
      <c r="E66" s="115">
        <f t="shared" si="19"/>
        <v>672</v>
      </c>
      <c r="F66" s="115">
        <f t="shared" si="19"/>
        <v>521</v>
      </c>
      <c r="G66" s="115">
        <f t="shared" si="19"/>
        <v>5122</v>
      </c>
      <c r="H66" s="115">
        <f t="shared" si="19"/>
        <v>2128</v>
      </c>
      <c r="I66" s="115">
        <f t="shared" si="19"/>
        <v>1172</v>
      </c>
    </row>
    <row r="67" spans="1:9" x14ac:dyDescent="0.25">
      <c r="A67" s="105" t="s">
        <v>194</v>
      </c>
      <c r="B67" s="104">
        <f>Historicals!B97</f>
        <v>2220</v>
      </c>
      <c r="C67" s="104">
        <f>B68</f>
        <v>4432</v>
      </c>
      <c r="D67" s="104">
        <f t="shared" ref="D67:I67" si="20">C68</f>
        <v>5756</v>
      </c>
      <c r="E67" s="104">
        <f t="shared" si="20"/>
        <v>8159</v>
      </c>
      <c r="F67" s="104">
        <f t="shared" si="20"/>
        <v>8831</v>
      </c>
      <c r="G67" s="104">
        <f t="shared" si="20"/>
        <v>9352</v>
      </c>
      <c r="H67" s="104">
        <f t="shared" si="20"/>
        <v>14474</v>
      </c>
      <c r="I67" s="104">
        <f t="shared" si="20"/>
        <v>16602</v>
      </c>
    </row>
    <row r="68" spans="1:9" ht="15.75" thickBot="1" x14ac:dyDescent="0.3">
      <c r="A68" s="107" t="s">
        <v>195</v>
      </c>
      <c r="B68" s="108">
        <f>B66+B67</f>
        <v>4432</v>
      </c>
      <c r="C68" s="108">
        <f t="shared" ref="C68:I68" si="21">C66+C67</f>
        <v>5756</v>
      </c>
      <c r="D68" s="108">
        <f t="shared" si="21"/>
        <v>8159</v>
      </c>
      <c r="E68" s="108">
        <f t="shared" si="21"/>
        <v>8831</v>
      </c>
      <c r="F68" s="108">
        <f t="shared" si="21"/>
        <v>9352</v>
      </c>
      <c r="G68" s="108">
        <f t="shared" si="21"/>
        <v>14474</v>
      </c>
      <c r="H68" s="108">
        <f t="shared" si="21"/>
        <v>16602</v>
      </c>
      <c r="I68" s="108">
        <f t="shared" si="21"/>
        <v>17774</v>
      </c>
    </row>
    <row r="69" spans="1:9" ht="15.75" thickTop="1" x14ac:dyDescent="0.25">
      <c r="A69" s="119" t="s">
        <v>196</v>
      </c>
      <c r="B69" s="118">
        <f>B21-B68</f>
        <v>-580</v>
      </c>
      <c r="C69" s="118">
        <f t="shared" ref="C69:I69" si="22">C21-C68</f>
        <v>-2618</v>
      </c>
      <c r="D69" s="118">
        <f t="shared" si="22"/>
        <v>-4351</v>
      </c>
      <c r="E69" s="118">
        <f t="shared" si="22"/>
        <v>-4582</v>
      </c>
      <c r="F69" s="118">
        <f t="shared" si="22"/>
        <v>-4886</v>
      </c>
      <c r="G69" s="118">
        <f t="shared" si="22"/>
        <v>-6126</v>
      </c>
      <c r="H69" s="118">
        <f t="shared" si="22"/>
        <v>-6713</v>
      </c>
      <c r="I69" s="118">
        <f t="shared" si="22"/>
        <v>-9200</v>
      </c>
    </row>
    <row r="73" spans="1:9" x14ac:dyDescent="0.25">
      <c r="A73" s="120">
        <v>2014</v>
      </c>
      <c r="B73" s="120"/>
    </row>
    <row r="74" spans="1:9" x14ac:dyDescent="0.25">
      <c r="A74" s="120" t="s">
        <v>35</v>
      </c>
      <c r="B74" s="121">
        <v>2922</v>
      </c>
    </row>
    <row r="75" spans="1:9" x14ac:dyDescent="0.25">
      <c r="A75" s="120" t="s">
        <v>198</v>
      </c>
      <c r="B75" s="121">
        <v>3434</v>
      </c>
    </row>
    <row r="76" spans="1:9" x14ac:dyDescent="0.25">
      <c r="A76" s="120" t="s">
        <v>199</v>
      </c>
      <c r="B76" s="121">
        <v>1930</v>
      </c>
    </row>
    <row r="77" spans="1:9" x14ac:dyDescent="0.25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2023-09-24T16:13:46Z</dcterms:modified>
</cp:coreProperties>
</file>