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86F9FDE-2600-4B9A-8E20-BC37E8F8CBBB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C58" i="4" s="1"/>
  <c r="D57" i="4"/>
  <c r="D58" i="4" s="1"/>
  <c r="E57" i="4"/>
  <c r="E58" i="4" s="1"/>
  <c r="F57" i="4"/>
  <c r="F58" i="4" s="1"/>
  <c r="G57" i="4"/>
  <c r="G58" i="4" s="1"/>
  <c r="H57" i="4"/>
  <c r="H58" i="4" s="1"/>
  <c r="I57" i="4"/>
  <c r="I58" i="4" s="1"/>
  <c r="B57" i="4"/>
  <c r="B58" i="4" s="1"/>
  <c r="C52" i="4"/>
  <c r="D52" i="4"/>
  <c r="E52" i="4"/>
  <c r="F52" i="4"/>
  <c r="G52" i="4"/>
  <c r="H52" i="4"/>
  <c r="I52" i="4"/>
  <c r="B52" i="4"/>
  <c r="B77" i="4"/>
  <c r="C25" i="4" l="1"/>
  <c r="D25" i="4"/>
  <c r="E25" i="4"/>
  <c r="F25" i="4"/>
  <c r="G25" i="4"/>
  <c r="H25" i="4"/>
  <c r="I25" i="4"/>
  <c r="C23" i="4"/>
  <c r="D23" i="4"/>
  <c r="D51" i="4" s="1"/>
  <c r="E23" i="4"/>
  <c r="E51" i="4" s="1"/>
  <c r="F23" i="4"/>
  <c r="F51" i="4" s="1"/>
  <c r="G23" i="4"/>
  <c r="G51" i="4" s="1"/>
  <c r="H23" i="4"/>
  <c r="H51" i="4" s="1"/>
  <c r="I23" i="4"/>
  <c r="I51" i="4" s="1"/>
  <c r="B23" i="4"/>
  <c r="B51" i="4" s="1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C32" i="4" s="1"/>
  <c r="D33" i="4"/>
  <c r="D32" i="4" s="1"/>
  <c r="E33" i="4"/>
  <c r="E32" i="4" s="1"/>
  <c r="F33" i="4"/>
  <c r="F32" i="4" s="1"/>
  <c r="G33" i="4"/>
  <c r="G32" i="4" s="1"/>
  <c r="H33" i="4"/>
  <c r="H32" i="4" s="1"/>
  <c r="I33" i="4"/>
  <c r="I32" i="4" s="1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51" i="4" l="1"/>
  <c r="B43" i="4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/>
  <c r="F1" i="4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B178" i="1"/>
  <c r="B8" i="3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E167" i="1"/>
  <c r="E14" i="3"/>
  <c r="G167" i="1"/>
  <c r="G14" i="3"/>
  <c r="D167" i="1"/>
  <c r="D14" i="3"/>
  <c r="C167" i="1"/>
  <c r="C14" i="3"/>
  <c r="I167" i="1"/>
  <c r="I14" i="3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47" i="4"/>
  <c r="B6" i="4"/>
  <c r="B199" i="3"/>
  <c r="B200" i="3" s="1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206" i="3" s="1"/>
  <c r="I15" i="3"/>
  <c r="C205" i="3"/>
  <c r="C206" i="3" s="1"/>
  <c r="D205" i="3"/>
  <c r="D206" i="3" s="1"/>
  <c r="D15" i="3"/>
  <c r="G205" i="3"/>
  <c r="H15" i="3"/>
  <c r="G15" i="3"/>
  <c r="E205" i="3"/>
  <c r="E206" i="3" s="1"/>
  <c r="E15" i="3"/>
  <c r="F205" i="3"/>
  <c r="F206" i="3" s="1"/>
  <c r="F15" i="3"/>
  <c r="I5" i="4"/>
  <c r="I7" i="4" s="1"/>
  <c r="I11" i="4" s="1"/>
  <c r="I196" i="3"/>
  <c r="I6" i="3"/>
  <c r="I46" i="4"/>
  <c r="I49" i="4" s="1"/>
  <c r="I53" i="4" s="1"/>
  <c r="I202" i="3"/>
  <c r="H5" i="4"/>
  <c r="H7" i="4" s="1"/>
  <c r="H11" i="4" s="1"/>
  <c r="H196" i="3"/>
  <c r="H6" i="3"/>
  <c r="H46" i="4"/>
  <c r="H49" i="4" s="1"/>
  <c r="H53" i="4" s="1"/>
  <c r="H202" i="3"/>
  <c r="G5" i="4"/>
  <c r="G7" i="4" s="1"/>
  <c r="G11" i="4" s="1"/>
  <c r="G196" i="3"/>
  <c r="G6" i="3"/>
  <c r="G46" i="4"/>
  <c r="G49" i="4" s="1"/>
  <c r="G53" i="4" s="1"/>
  <c r="G202" i="3"/>
  <c r="F5" i="4"/>
  <c r="F7" i="4" s="1"/>
  <c r="F11" i="4" s="1"/>
  <c r="F196" i="3"/>
  <c r="F6" i="3"/>
  <c r="F46" i="4"/>
  <c r="F49" i="4" s="1"/>
  <c r="F53" i="4" s="1"/>
  <c r="F202" i="3"/>
  <c r="E5" i="4"/>
  <c r="E7" i="4" s="1"/>
  <c r="E11" i="4" s="1"/>
  <c r="E196" i="3"/>
  <c r="E6" i="3"/>
  <c r="E46" i="4"/>
  <c r="E49" i="4" s="1"/>
  <c r="E53" i="4" s="1"/>
  <c r="E202" i="3"/>
  <c r="D5" i="4"/>
  <c r="D7" i="4" s="1"/>
  <c r="D11" i="4" s="1"/>
  <c r="D196" i="3"/>
  <c r="D6" i="3"/>
  <c r="D46" i="4"/>
  <c r="D49" i="4" s="1"/>
  <c r="D53" i="4" s="1"/>
  <c r="D202" i="3"/>
  <c r="C5" i="4"/>
  <c r="C7" i="4" s="1"/>
  <c r="C11" i="4" s="1"/>
  <c r="C6" i="3"/>
  <c r="C196" i="3"/>
  <c r="C46" i="4"/>
  <c r="C49" i="4" s="1"/>
  <c r="C53" i="4" s="1"/>
  <c r="C202" i="3"/>
  <c r="B5" i="4"/>
  <c r="B7" i="4" s="1"/>
  <c r="B11" i="4" s="1"/>
  <c r="B6" i="3"/>
  <c r="B196" i="3"/>
  <c r="B46" i="4"/>
  <c r="B49" i="4" s="1"/>
  <c r="B53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I36" i="1" l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55" i="4" s="1"/>
  <c r="B66" i="4" s="1"/>
  <c r="B68" i="4" s="1"/>
  <c r="B13" i="4"/>
  <c r="C203" i="3"/>
  <c r="C197" i="3"/>
  <c r="C14" i="4"/>
  <c r="C55" i="4" s="1"/>
  <c r="C66" i="4" s="1"/>
  <c r="C13" i="4"/>
  <c r="D203" i="3"/>
  <c r="D197" i="3"/>
  <c r="D14" i="4"/>
  <c r="D55" i="4" s="1"/>
  <c r="D66" i="4" s="1"/>
  <c r="D13" i="4"/>
  <c r="E203" i="3"/>
  <c r="E197" i="3"/>
  <c r="E14" i="4"/>
  <c r="E55" i="4" s="1"/>
  <c r="E66" i="4" s="1"/>
  <c r="E13" i="4"/>
  <c r="F203" i="3"/>
  <c r="F197" i="3"/>
  <c r="F14" i="4"/>
  <c r="F55" i="4" s="1"/>
  <c r="F66" i="4" s="1"/>
  <c r="F13" i="4"/>
  <c r="G203" i="3"/>
  <c r="G197" i="3"/>
  <c r="G14" i="4"/>
  <c r="G55" i="4" s="1"/>
  <c r="G66" i="4" s="1"/>
  <c r="G13" i="4"/>
  <c r="H203" i="3"/>
  <c r="H197" i="3"/>
  <c r="H14" i="4"/>
  <c r="H55" i="4" s="1"/>
  <c r="H66" i="4" s="1"/>
  <c r="H13" i="4"/>
  <c r="I203" i="3"/>
  <c r="I197" i="3"/>
  <c r="I14" i="4"/>
  <c r="I55" i="4" s="1"/>
  <c r="I66" i="4" s="1"/>
  <c r="I13" i="4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B69" i="4" l="1"/>
  <c r="C67" i="4"/>
  <c r="C68" i="4" s="1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C69" i="4" l="1"/>
  <c r="D67" i="4"/>
  <c r="D68" i="4" s="1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D69" i="4" l="1"/>
  <c r="E67" i="4"/>
  <c r="E68" i="4" s="1"/>
  <c r="G96" i="1"/>
  <c r="G98" i="1" s="1"/>
  <c r="G99" i="1" s="1"/>
  <c r="B4" i="3"/>
  <c r="B4" i="4" s="1"/>
  <c r="E69" i="4" l="1"/>
  <c r="F67" i="4"/>
  <c r="F68" i="4" s="1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F69" i="4" l="1"/>
  <c r="G67" i="4"/>
  <c r="G68" i="4" s="1"/>
  <c r="J10" i="3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G69" i="4" l="1"/>
  <c r="H67" i="4"/>
  <c r="H68" i="4" s="1"/>
  <c r="J23" i="3"/>
  <c r="J21" i="3"/>
  <c r="J3" i="3" s="1"/>
  <c r="H69" i="4" l="1"/>
  <c r="I67" i="4"/>
  <c r="I68" i="4" s="1"/>
  <c r="I69" i="4" s="1"/>
  <c r="J35" i="3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<sst xmlns="http://schemas.openxmlformats.org/spreadsheetml/2006/main" count="530" uniqueCount="202">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</sst>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opLeftCell="A28" workbookViewId="0">
      <selection activeCell="A11" sqref="A11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200</v>
      </c>
    </row>
    <row r="3" spans="1:1" x14ac:dyDescent="0.25">
      <c r="A3" s="37" t="s">
        <v>147</v>
      </c>
    </row>
    <row r="4" spans="1:1" x14ac:dyDescent="0.25">
      <c r="A4" s="19" t="s">
        <v>201</v>
      </c>
    </row>
    <row r="5" spans="1:1" x14ac:dyDescent="0.25">
      <c r="A5" s="37"/>
    </row>
    <row r="7" spans="1:1" x14ac:dyDescent="0.25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143" activePane="bottomLeft" state="frozen"/>
      <selection pane="bottomLeft" activeCell="B83" sqref="B8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25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25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25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25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25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25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25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25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25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25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25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25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25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25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25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25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25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25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25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25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25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25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25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25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B9" sqref="B9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25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25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25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25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25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25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25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25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25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25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25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25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25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25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25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25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25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25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25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25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25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25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25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25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25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25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25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25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25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25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25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25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25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25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25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25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25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25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25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25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25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25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25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25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25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25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25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25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25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25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25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25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25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25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25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25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25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25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25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25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25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25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25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25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25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25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25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25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25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25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25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25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25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25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25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25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25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25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25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25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25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25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25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25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25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25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25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25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25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25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25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25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25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25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25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25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25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25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25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25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25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25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25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25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25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25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25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25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25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25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25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25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25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25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25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25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25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25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25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25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25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25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25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25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25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25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25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25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25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25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25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25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25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25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25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25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25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25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25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25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25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25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25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25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25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25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25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25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25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25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25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25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25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25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25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25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25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25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25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25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25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25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25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25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25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25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25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25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25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25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25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25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25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25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25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7"/>
  <sheetViews>
    <sheetView tabSelected="1" workbookViewId="0">
      <selection activeCell="I67" sqref="I67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9" width="12.85546875" customWidth="1"/>
    <col min="10" max="10" width="32.5703125" customWidth="1"/>
  </cols>
  <sheetData>
    <row r="1" spans="1:9" ht="66" customHeight="1" x14ac:dyDescent="0.25">
      <c r="A1" s="92" t="s">
        <v>197</v>
      </c>
      <c r="B1" s="93">
        <f>+C1-1</f>
        <v>2015</v>
      </c>
      <c r="C1" s="93">
        <f>+D1-1</f>
        <v>2016</v>
      </c>
      <c r="D1" s="93">
        <f>+E1-1</f>
        <v>2017</v>
      </c>
      <c r="E1" s="93">
        <f>+F1-1</f>
        <v>2018</v>
      </c>
      <c r="F1" s="93">
        <f>+G1-1</f>
        <v>2019</v>
      </c>
      <c r="G1" s="93">
        <f>+H1-1</f>
        <v>2020</v>
      </c>
      <c r="H1" s="93">
        <f>+I1-1</f>
        <v>2021</v>
      </c>
      <c r="I1" s="93">
        <v>2022</v>
      </c>
    </row>
    <row r="2" spans="1:9" x14ac:dyDescent="0.25">
      <c r="A2" s="94" t="s">
        <v>148</v>
      </c>
      <c r="B2" s="94"/>
      <c r="C2" s="94"/>
      <c r="D2" s="94"/>
      <c r="E2" s="94"/>
      <c r="F2" s="94"/>
      <c r="G2" s="94"/>
      <c r="H2" s="94"/>
      <c r="I2" s="94"/>
    </row>
    <row r="3" spans="1:9" x14ac:dyDescent="0.25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</row>
    <row r="4" spans="1:9" x14ac:dyDescent="0.25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</row>
    <row r="5" spans="1:9" x14ac:dyDescent="0.25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</row>
    <row r="6" spans="1:9" x14ac:dyDescent="0.25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</row>
    <row r="7" spans="1:9" x14ac:dyDescent="0.25">
      <c r="A7" s="101" t="s">
        <v>134</v>
      </c>
      <c r="B7" s="102">
        <f>B5-B6</f>
        <v>4233</v>
      </c>
      <c r="C7" s="102">
        <f t="shared" ref="C7:I7" si="0">C5-C6</f>
        <v>4642</v>
      </c>
      <c r="D7" s="102">
        <f t="shared" si="0"/>
        <v>4945</v>
      </c>
      <c r="E7" s="102">
        <f t="shared" si="0"/>
        <v>4379</v>
      </c>
      <c r="F7" s="102">
        <f t="shared" si="0"/>
        <v>4850</v>
      </c>
      <c r="G7" s="102">
        <f t="shared" si="0"/>
        <v>2976</v>
      </c>
      <c r="H7" s="102">
        <f t="shared" si="0"/>
        <v>6923</v>
      </c>
      <c r="I7" s="102">
        <f t="shared" si="0"/>
        <v>6856</v>
      </c>
    </row>
    <row r="8" spans="1:9" x14ac:dyDescent="0.25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</row>
    <row r="9" spans="1:9" x14ac:dyDescent="0.25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</row>
    <row r="10" spans="1:9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</row>
    <row r="11" spans="1:9" x14ac:dyDescent="0.25">
      <c r="A11" s="101" t="s">
        <v>150</v>
      </c>
      <c r="B11" s="102">
        <f>B7-B10</f>
        <v>4205</v>
      </c>
      <c r="C11" s="102">
        <f t="shared" ref="C11:I11" si="1">C7-C10</f>
        <v>4623</v>
      </c>
      <c r="D11" s="102">
        <f t="shared" si="1"/>
        <v>4886</v>
      </c>
      <c r="E11" s="102">
        <f t="shared" si="1"/>
        <v>4325</v>
      </c>
      <c r="F11" s="102">
        <f t="shared" si="1"/>
        <v>4801</v>
      </c>
      <c r="G11" s="102">
        <f t="shared" si="1"/>
        <v>2887</v>
      </c>
      <c r="H11" s="102">
        <f t="shared" si="1"/>
        <v>6661</v>
      </c>
      <c r="I11" s="102">
        <f t="shared" si="1"/>
        <v>6651</v>
      </c>
    </row>
    <row r="12" spans="1:9" x14ac:dyDescent="0.25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</row>
    <row r="13" spans="1:9" x14ac:dyDescent="0.25">
      <c r="A13" s="106" t="s">
        <v>151</v>
      </c>
      <c r="B13" s="98">
        <f>B12/B11</f>
        <v>0.22164090368608799</v>
      </c>
      <c r="C13" s="98">
        <f t="shared" ref="C13:I13" si="2">C12/C11</f>
        <v>0.18667531905688947</v>
      </c>
      <c r="D13" s="98">
        <f t="shared" si="2"/>
        <v>0.13221449038067951</v>
      </c>
      <c r="E13" s="98">
        <f t="shared" si="2"/>
        <v>0.55306358381502885</v>
      </c>
      <c r="F13" s="98">
        <f t="shared" si="2"/>
        <v>0.16079983336804832</v>
      </c>
      <c r="G13" s="98">
        <f t="shared" si="2"/>
        <v>0.12054035330793211</v>
      </c>
      <c r="H13" s="98">
        <f t="shared" si="2"/>
        <v>0.14021918630836211</v>
      </c>
      <c r="I13" s="98">
        <f t="shared" si="2"/>
        <v>9.0963764847391368E-2</v>
      </c>
    </row>
    <row r="14" spans="1:9" ht="15.75" thickBot="1" x14ac:dyDescent="0.3">
      <c r="A14" s="107" t="s">
        <v>152</v>
      </c>
      <c r="B14" s="108">
        <f>B11-B12</f>
        <v>3273</v>
      </c>
      <c r="C14" s="108">
        <f t="shared" ref="C14:I14" si="3">C11-C12</f>
        <v>3760</v>
      </c>
      <c r="D14" s="108">
        <f t="shared" si="3"/>
        <v>4240</v>
      </c>
      <c r="E14" s="108">
        <f t="shared" si="3"/>
        <v>1933</v>
      </c>
      <c r="F14" s="108">
        <f t="shared" si="3"/>
        <v>4029</v>
      </c>
      <c r="G14" s="108">
        <f t="shared" si="3"/>
        <v>2539</v>
      </c>
      <c r="H14" s="108">
        <f t="shared" si="3"/>
        <v>5727</v>
      </c>
      <c r="I14" s="108">
        <f t="shared" si="3"/>
        <v>6046</v>
      </c>
    </row>
    <row r="15" spans="1:9" ht="15.75" thickTop="1" x14ac:dyDescent="0.25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</row>
    <row r="16" spans="1:9" x14ac:dyDescent="0.25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</row>
    <row r="17" spans="1:9" x14ac:dyDescent="0.25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</row>
    <row r="18" spans="1:9" x14ac:dyDescent="0.25">
      <c r="A18" s="106" t="s">
        <v>129</v>
      </c>
      <c r="B18" s="61" t="str">
        <f>IFERROR((B17-A17)/A17,"nm")</f>
        <v>nm</v>
      </c>
      <c r="C18" s="61">
        <f t="shared" ref="C18:I18" si="4">IFERROR((C17-B17)/B17,"nm")</f>
        <v>0.15397698383186798</v>
      </c>
      <c r="D18" s="61">
        <f t="shared" si="4"/>
        <v>0.14169853067040469</v>
      </c>
      <c r="E18" s="61">
        <f t="shared" si="4"/>
        <v>0.11884265243818595</v>
      </c>
      <c r="F18" s="61">
        <f t="shared" si="4"/>
        <v>9.8549902190775404E-2</v>
      </c>
      <c r="G18" s="61">
        <f t="shared" si="4"/>
        <v>0.10844546481641239</v>
      </c>
      <c r="H18" s="61">
        <f t="shared" si="4"/>
        <v>0.1156223714602331</v>
      </c>
      <c r="I18" s="61">
        <f t="shared" si="4"/>
        <v>0.12051489745803122</v>
      </c>
    </row>
    <row r="19" spans="1:9" x14ac:dyDescent="0.25">
      <c r="A19" s="106" t="s">
        <v>156</v>
      </c>
      <c r="B19" s="98">
        <f>B17/B16</f>
        <v>0.2747319911499016</v>
      </c>
      <c r="C19" s="98">
        <f t="shared" ref="C19:I19" si="5">C17/C16</f>
        <v>0.27153408788989852</v>
      </c>
      <c r="D19" s="98">
        <f t="shared" si="5"/>
        <v>0.26678157346971454</v>
      </c>
      <c r="E19" s="98">
        <f t="shared" si="5"/>
        <v>0.64034305490516696</v>
      </c>
      <c r="F19" s="98">
        <f t="shared" si="5"/>
        <v>0.33053618328975809</v>
      </c>
      <c r="G19" s="98">
        <f t="shared" si="5"/>
        <v>0.57018094998743407</v>
      </c>
      <c r="H19" s="98">
        <f t="shared" si="5"/>
        <v>0.2858906173422156</v>
      </c>
      <c r="I19" s="98">
        <f t="shared" si="5"/>
        <v>0.30411389785613774</v>
      </c>
    </row>
    <row r="20" spans="1:9" x14ac:dyDescent="0.25">
      <c r="A20" s="110" t="s">
        <v>157</v>
      </c>
      <c r="B20" s="94"/>
      <c r="C20" s="94"/>
      <c r="D20" s="94"/>
      <c r="E20" s="94"/>
      <c r="F20" s="94"/>
      <c r="G20" s="94"/>
      <c r="H20" s="94"/>
      <c r="I20" s="94"/>
    </row>
    <row r="21" spans="1:9" x14ac:dyDescent="0.25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</row>
    <row r="22" spans="1:9" x14ac:dyDescent="0.25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</row>
    <row r="23" spans="1:9" x14ac:dyDescent="0.25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</row>
    <row r="24" spans="1:9" x14ac:dyDescent="0.25">
      <c r="A24" s="106" t="s">
        <v>161</v>
      </c>
      <c r="B24" s="98">
        <f>B23/B3</f>
        <v>0.18182412339466031</v>
      </c>
      <c r="C24" s="98">
        <f t="shared" ref="C24:I24" si="6">C23/C3</f>
        <v>0.1818631084754139</v>
      </c>
      <c r="D24" s="98">
        <f t="shared" si="6"/>
        <v>0.19458515283842795</v>
      </c>
      <c r="E24" s="98">
        <f t="shared" si="6"/>
        <v>0.17803665137236585</v>
      </c>
      <c r="F24" s="98">
        <f t="shared" si="6"/>
        <v>0.18615947030702765</v>
      </c>
      <c r="G24" s="98">
        <f t="shared" si="6"/>
        <v>0.21035745795791783</v>
      </c>
      <c r="H24" s="98">
        <f t="shared" si="6"/>
        <v>0.19042166240064665</v>
      </c>
      <c r="I24" s="98">
        <f t="shared" si="6"/>
        <v>0.20828516377649325</v>
      </c>
    </row>
    <row r="25" spans="1:9" x14ac:dyDescent="0.25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</row>
    <row r="26" spans="1:9" x14ac:dyDescent="0.25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</row>
    <row r="27" spans="1:9" x14ac:dyDescent="0.25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</row>
    <row r="28" spans="1:9" x14ac:dyDescent="0.25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</row>
    <row r="29" spans="1:9" x14ac:dyDescent="0.25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</row>
    <row r="30" spans="1:9" x14ac:dyDescent="0.25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</row>
    <row r="31" spans="1:9" ht="15.75" thickBot="1" x14ac:dyDescent="0.3">
      <c r="A31" s="107" t="s">
        <v>166</v>
      </c>
      <c r="B31" s="108">
        <f>+B21+B22+B23+B25+B26+B27+B28+B29+B30</f>
        <v>19466</v>
      </c>
      <c r="C31" s="108">
        <f t="shared" ref="C31:I31" si="7">+C21+C22+C23+C25+C26+C27+C28+C29+C30</f>
        <v>19205</v>
      </c>
      <c r="D31" s="108">
        <f t="shared" si="7"/>
        <v>21211</v>
      </c>
      <c r="E31" s="108">
        <f t="shared" si="7"/>
        <v>20257</v>
      </c>
      <c r="F31" s="108">
        <f t="shared" si="7"/>
        <v>21105</v>
      </c>
      <c r="G31" s="108">
        <f t="shared" si="7"/>
        <v>29094</v>
      </c>
      <c r="H31" s="108">
        <f t="shared" si="7"/>
        <v>34904</v>
      </c>
      <c r="I31" s="108">
        <f t="shared" si="7"/>
        <v>36963</v>
      </c>
    </row>
    <row r="32" spans="1:9" ht="15.75" thickTop="1" x14ac:dyDescent="0.25">
      <c r="A32" s="105" t="s">
        <v>167</v>
      </c>
      <c r="B32" s="104">
        <f>B33+B34</f>
        <v>181</v>
      </c>
      <c r="C32" s="104">
        <f t="shared" ref="C32:I32" si="8">C33+C34</f>
        <v>45</v>
      </c>
      <c r="D32" s="104">
        <f t="shared" si="8"/>
        <v>331</v>
      </c>
      <c r="E32" s="104">
        <f t="shared" si="8"/>
        <v>342</v>
      </c>
      <c r="F32" s="104">
        <f t="shared" si="8"/>
        <v>15</v>
      </c>
      <c r="G32" s="104">
        <f t="shared" si="8"/>
        <v>251</v>
      </c>
      <c r="H32" s="104">
        <f t="shared" si="8"/>
        <v>2</v>
      </c>
      <c r="I32" s="104">
        <f t="shared" si="8"/>
        <v>510</v>
      </c>
    </row>
    <row r="33" spans="1:9" x14ac:dyDescent="0.25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</row>
    <row r="34" spans="1:9" x14ac:dyDescent="0.25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</row>
    <row r="35" spans="1:9" x14ac:dyDescent="0.25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</row>
    <row r="36" spans="1:9" x14ac:dyDescent="0.25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</row>
    <row r="37" spans="1:9" x14ac:dyDescent="0.25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</row>
    <row r="38" spans="1:9" x14ac:dyDescent="0.25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</row>
    <row r="39" spans="1:9" x14ac:dyDescent="0.25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</row>
    <row r="40" spans="1:9" x14ac:dyDescent="0.25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</row>
    <row r="41" spans="1:9" x14ac:dyDescent="0.25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</row>
    <row r="42" spans="1:9" x14ac:dyDescent="0.25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</row>
    <row r="43" spans="1:9" ht="15.75" thickBot="1" x14ac:dyDescent="0.3">
      <c r="A43" s="107" t="s">
        <v>174</v>
      </c>
      <c r="B43" s="108">
        <f>SUM(B33:B38)+SUM(B40:B42)</f>
        <v>19466</v>
      </c>
      <c r="C43" s="108">
        <f t="shared" ref="C43:I43" si="9">SUM(C33:C38)+SUM(C40:C42)</f>
        <v>19205</v>
      </c>
      <c r="D43" s="108">
        <f t="shared" si="9"/>
        <v>21211</v>
      </c>
      <c r="E43" s="108">
        <f t="shared" si="9"/>
        <v>20257</v>
      </c>
      <c r="F43" s="108">
        <f t="shared" si="9"/>
        <v>21105</v>
      </c>
      <c r="G43" s="108">
        <f t="shared" si="9"/>
        <v>29094</v>
      </c>
      <c r="H43" s="108">
        <f t="shared" si="9"/>
        <v>34904</v>
      </c>
      <c r="I43" s="108">
        <f t="shared" si="9"/>
        <v>36963</v>
      </c>
    </row>
    <row r="44" spans="1:9" ht="15.75" thickTop="1" x14ac:dyDescent="0.25">
      <c r="A44" s="112" t="s">
        <v>175</v>
      </c>
      <c r="B44" s="112">
        <f>B31-B43</f>
        <v>0</v>
      </c>
      <c r="C44" s="112">
        <f t="shared" ref="C44:I44" si="10">C31-C43</f>
        <v>0</v>
      </c>
      <c r="D44" s="112">
        <f t="shared" si="10"/>
        <v>0</v>
      </c>
      <c r="E44" s="112">
        <f t="shared" si="10"/>
        <v>0</v>
      </c>
      <c r="F44" s="112">
        <f t="shared" si="10"/>
        <v>0</v>
      </c>
      <c r="G44" s="112">
        <f t="shared" si="10"/>
        <v>0</v>
      </c>
      <c r="H44" s="112">
        <f t="shared" si="10"/>
        <v>0</v>
      </c>
      <c r="I44" s="112">
        <f t="shared" si="10"/>
        <v>0</v>
      </c>
    </row>
    <row r="45" spans="1:9" x14ac:dyDescent="0.25">
      <c r="A45" s="110" t="s">
        <v>176</v>
      </c>
      <c r="B45" s="94"/>
      <c r="C45" s="94"/>
      <c r="D45" s="94"/>
      <c r="E45" s="94"/>
      <c r="F45" s="94"/>
      <c r="G45" s="94"/>
      <c r="H45" s="94"/>
      <c r="I45" s="94"/>
    </row>
    <row r="46" spans="1:9" x14ac:dyDescent="0.25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</row>
    <row r="47" spans="1:9" x14ac:dyDescent="0.25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</row>
    <row r="48" spans="1:9" x14ac:dyDescent="0.25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</row>
    <row r="49" spans="1:9" x14ac:dyDescent="0.25">
      <c r="A49" s="95" t="s">
        <v>178</v>
      </c>
      <c r="B49" s="96">
        <f>B46-B48</f>
        <v>2971</v>
      </c>
      <c r="C49" s="96">
        <f t="shared" ref="C49:I49" si="11">C46-C48</f>
        <v>3894</v>
      </c>
      <c r="D49" s="96">
        <f t="shared" si="11"/>
        <v>4242</v>
      </c>
      <c r="E49" s="96">
        <f t="shared" si="11"/>
        <v>3850</v>
      </c>
      <c r="F49" s="96">
        <f t="shared" si="11"/>
        <v>4093</v>
      </c>
      <c r="G49" s="96">
        <f t="shared" si="11"/>
        <v>1948</v>
      </c>
      <c r="H49" s="96">
        <f t="shared" si="11"/>
        <v>5746</v>
      </c>
      <c r="I49" s="96">
        <f t="shared" si="11"/>
        <v>5625</v>
      </c>
    </row>
    <row r="50" spans="1:9" x14ac:dyDescent="0.25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</row>
    <row r="51" spans="1:9" x14ac:dyDescent="0.25">
      <c r="A51" s="105" t="s">
        <v>180</v>
      </c>
      <c r="B51" s="124">
        <f>-(B23-B77)</f>
        <v>-1138</v>
      </c>
      <c r="C51" s="124">
        <f>C23-B23</f>
        <v>324</v>
      </c>
      <c r="D51" s="124">
        <f t="shared" ref="D51:I51" si="12">D23-C23</f>
        <v>796</v>
      </c>
      <c r="E51" s="124">
        <f t="shared" si="12"/>
        <v>-204</v>
      </c>
      <c r="F51" s="124">
        <f t="shared" si="12"/>
        <v>802</v>
      </c>
      <c r="G51" s="124">
        <f t="shared" si="12"/>
        <v>586</v>
      </c>
      <c r="H51" s="124">
        <f t="shared" si="12"/>
        <v>613</v>
      </c>
      <c r="I51" s="124">
        <f t="shared" si="12"/>
        <v>1248</v>
      </c>
    </row>
    <row r="52" spans="1:9" x14ac:dyDescent="0.25">
      <c r="A52" s="105" t="s">
        <v>135</v>
      </c>
      <c r="B52" s="104">
        <f>-'Segmental forecast'!B14</f>
        <v>-963</v>
      </c>
      <c r="C52" s="104">
        <f>-'Segmental forecast'!C14</f>
        <v>-1143</v>
      </c>
      <c r="D52" s="104">
        <f>-'Segmental forecast'!D14</f>
        <v>-1105</v>
      </c>
      <c r="E52" s="104">
        <f>-'Segmental forecast'!E14</f>
        <v>-1028</v>
      </c>
      <c r="F52" s="104">
        <f>-'Segmental forecast'!F14</f>
        <v>-1119</v>
      </c>
      <c r="G52" s="104">
        <f>-'Segmental forecast'!G14</f>
        <v>-1086</v>
      </c>
      <c r="H52" s="104">
        <f>-'Segmental forecast'!H14</f>
        <v>-695</v>
      </c>
      <c r="I52" s="104">
        <f>-'Segmental forecast'!I14</f>
        <v>-758</v>
      </c>
    </row>
    <row r="53" spans="1:9" x14ac:dyDescent="0.25">
      <c r="A53" s="95" t="s">
        <v>181</v>
      </c>
      <c r="B53" s="96">
        <f>(B49+B47)-(B51-B52)</f>
        <v>3752</v>
      </c>
      <c r="C53" s="96">
        <f t="shared" ref="C53:I53" si="13">(C49+C47)-(C51-C52)</f>
        <v>3076</v>
      </c>
      <c r="D53" s="96">
        <f t="shared" si="13"/>
        <v>3047</v>
      </c>
      <c r="E53" s="96">
        <f t="shared" si="13"/>
        <v>3773</v>
      </c>
      <c r="F53" s="96">
        <f t="shared" si="13"/>
        <v>2877</v>
      </c>
      <c r="G53" s="96">
        <f t="shared" si="13"/>
        <v>997</v>
      </c>
      <c r="H53" s="96">
        <f t="shared" si="13"/>
        <v>5182</v>
      </c>
      <c r="I53" s="96">
        <f t="shared" si="13"/>
        <v>4336</v>
      </c>
    </row>
    <row r="54" spans="1:9" x14ac:dyDescent="0.25">
      <c r="A54" s="105" t="s">
        <v>182</v>
      </c>
      <c r="B54" s="104">
        <f>+SUM(Historicals!B67:B75)</f>
        <v>801</v>
      </c>
      <c r="C54" s="104">
        <f>+SUM(Historicals!C67:C75)</f>
        <v>-1313</v>
      </c>
      <c r="D54" s="104">
        <f>+SUM(Historicals!D67:D75)</f>
        <v>-1100</v>
      </c>
      <c r="E54" s="104">
        <f>+SUM(Historicals!E67:E75)</f>
        <v>2275</v>
      </c>
      <c r="F54" s="104">
        <f>+SUM(Historicals!F67:F75)</f>
        <v>1169</v>
      </c>
      <c r="G54" s="104">
        <f>+SUM(Historicals!G67:G75)</f>
        <v>-775</v>
      </c>
      <c r="H54" s="104">
        <f>+SUM(Historicals!H67:H75)</f>
        <v>186</v>
      </c>
      <c r="I54" s="104">
        <f>+SUM(Historicals!I67:I75)</f>
        <v>-1575</v>
      </c>
    </row>
    <row r="55" spans="1:9" x14ac:dyDescent="0.25">
      <c r="A55" s="114" t="s">
        <v>183</v>
      </c>
      <c r="B55" s="115">
        <f>B14+B47+B54</f>
        <v>4680</v>
      </c>
      <c r="C55" s="115">
        <f t="shared" ref="C55:I55" si="14">C14+C47+C54</f>
        <v>3096</v>
      </c>
      <c r="D55" s="115">
        <f t="shared" si="14"/>
        <v>3846</v>
      </c>
      <c r="E55" s="115">
        <f t="shared" si="14"/>
        <v>4955</v>
      </c>
      <c r="F55" s="115">
        <f t="shared" si="14"/>
        <v>5903</v>
      </c>
      <c r="G55" s="115">
        <f t="shared" si="14"/>
        <v>2485</v>
      </c>
      <c r="H55" s="115">
        <f t="shared" si="14"/>
        <v>6657</v>
      </c>
      <c r="I55" s="115">
        <f t="shared" si="14"/>
        <v>5188</v>
      </c>
    </row>
    <row r="56" spans="1:9" x14ac:dyDescent="0.25">
      <c r="A56" s="105" t="s">
        <v>184</v>
      </c>
      <c r="B56" s="104"/>
      <c r="C56" s="104"/>
      <c r="D56" s="104"/>
      <c r="E56" s="104"/>
      <c r="F56" s="104"/>
      <c r="G56" s="104"/>
      <c r="H56" s="104"/>
      <c r="I56" s="104"/>
    </row>
    <row r="57" spans="1:9" x14ac:dyDescent="0.25">
      <c r="A57" s="105" t="s">
        <v>185</v>
      </c>
      <c r="B57" s="104">
        <f>SUM(Historicals!B78:B82)+Historicals!B84</f>
        <v>788</v>
      </c>
      <c r="C57" s="104">
        <f>SUM(Historicals!C78:C82)+Historicals!C84</f>
        <v>109</v>
      </c>
      <c r="D57" s="104">
        <f>SUM(Historicals!D78:D82)+Historicals!D84</f>
        <v>97</v>
      </c>
      <c r="E57" s="104">
        <f>SUM(Historicals!E78:E82)+Historicals!E84</f>
        <v>1304</v>
      </c>
      <c r="F57" s="104">
        <f>SUM(Historicals!F78:F82)+Historicals!F84</f>
        <v>855</v>
      </c>
      <c r="G57" s="104">
        <f>SUM(Historicals!G78:G82)+Historicals!G84</f>
        <v>58</v>
      </c>
      <c r="H57" s="104">
        <f>SUM(Historicals!H78:H82)+Historicals!H84</f>
        <v>-3105</v>
      </c>
      <c r="I57" s="104">
        <f>SUM(Historicals!I78:I82)+Historicals!I84</f>
        <v>-766</v>
      </c>
    </row>
    <row r="58" spans="1:9" x14ac:dyDescent="0.25">
      <c r="A58" s="114" t="s">
        <v>186</v>
      </c>
      <c r="B58" s="115">
        <f>Historicals!B83+B57</f>
        <v>-175</v>
      </c>
      <c r="C58" s="115">
        <f>Historicals!C83+C57</f>
        <v>-1034</v>
      </c>
      <c r="D58" s="115">
        <f>Historicals!D83+D57</f>
        <v>-1008</v>
      </c>
      <c r="E58" s="115">
        <f>Historicals!E83+E57</f>
        <v>276</v>
      </c>
      <c r="F58" s="115">
        <f>Historicals!F83+F57</f>
        <v>-264</v>
      </c>
      <c r="G58" s="115">
        <f>Historicals!G83+G57</f>
        <v>-1028</v>
      </c>
      <c r="H58" s="115">
        <f>Historicals!H83+H57</f>
        <v>-3800</v>
      </c>
      <c r="I58" s="115">
        <f>Historicals!I83+I57</f>
        <v>-1524</v>
      </c>
    </row>
    <row r="59" spans="1:9" x14ac:dyDescent="0.25">
      <c r="A59" s="105" t="s">
        <v>187</v>
      </c>
      <c r="B59" s="104">
        <f>Historicals!B90+Historicals!B91</f>
        <v>-2020</v>
      </c>
      <c r="C59" s="104">
        <f>Historicals!C90+Historicals!C91</f>
        <v>-2731</v>
      </c>
      <c r="D59" s="104">
        <f>Historicals!D90+Historicals!D91</f>
        <v>-2734</v>
      </c>
      <c r="E59" s="104">
        <f>Historicals!E90+Historicals!E91</f>
        <v>-3521</v>
      </c>
      <c r="F59" s="104">
        <f>Historicals!F90+Historicals!F91</f>
        <v>-3586</v>
      </c>
      <c r="G59" s="104">
        <f>Historicals!G90+Historicals!G91</f>
        <v>-2182</v>
      </c>
      <c r="H59" s="104">
        <f>Historicals!H90+Historicals!H91</f>
        <v>564</v>
      </c>
      <c r="I59" s="104">
        <f>Historicals!I90+Historicals!I91</f>
        <v>-2863</v>
      </c>
    </row>
    <row r="60" spans="1:9" x14ac:dyDescent="0.25">
      <c r="A60" s="106" t="s">
        <v>129</v>
      </c>
      <c r="B60" s="61" t="str">
        <f>IFERROR((B59-A59)/A59,"nm")</f>
        <v>nm</v>
      </c>
      <c r="C60" s="61">
        <f t="shared" ref="C60:I60" si="15">IFERROR((C59-B59)/B59,"nm")</f>
        <v>0.35198019801980196</v>
      </c>
      <c r="D60" s="61">
        <f t="shared" si="15"/>
        <v>1.0984987184181618E-3</v>
      </c>
      <c r="E60" s="61">
        <f t="shared" si="15"/>
        <v>0.28785662033650328</v>
      </c>
      <c r="F60" s="61">
        <f t="shared" si="15"/>
        <v>1.8460664583925021E-2</v>
      </c>
      <c r="G60" s="61">
        <f t="shared" si="15"/>
        <v>-0.39152258784160626</v>
      </c>
      <c r="H60" s="61">
        <f t="shared" si="15"/>
        <v>-1.2584784601283225</v>
      </c>
      <c r="I60" s="61">
        <f t="shared" si="15"/>
        <v>-6.0762411347517729</v>
      </c>
    </row>
    <row r="61" spans="1:9" x14ac:dyDescent="0.25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</row>
    <row r="62" spans="1:9" x14ac:dyDescent="0.25">
      <c r="A62" s="105" t="s">
        <v>189</v>
      </c>
      <c r="B62" s="104">
        <f>SUM(Historicals!B87:B89)</f>
        <v>-70</v>
      </c>
      <c r="C62" s="104">
        <f>SUM(Historicals!C87:C89)</f>
        <v>808</v>
      </c>
      <c r="D62" s="104">
        <f>SUM(Historicals!D87:D89)</f>
        <v>1765</v>
      </c>
      <c r="E62" s="104">
        <f>SUM(Historicals!E87:E89)</f>
        <v>7</v>
      </c>
      <c r="F62" s="104">
        <f>SUM(Historicals!F87:F89)</f>
        <v>-331</v>
      </c>
      <c r="G62" s="104">
        <f>SUM(Historicals!G87:G89)</f>
        <v>6177</v>
      </c>
      <c r="H62" s="104">
        <f>SUM(Historicals!H87:H89)</f>
        <v>-249</v>
      </c>
      <c r="I62" s="104">
        <f>SUM(Historicals!I87:I89)</f>
        <v>15</v>
      </c>
    </row>
    <row r="63" spans="1:9" x14ac:dyDescent="0.25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</row>
    <row r="64" spans="1:9" x14ac:dyDescent="0.25">
      <c r="A64" s="114" t="s">
        <v>191</v>
      </c>
      <c r="B64" s="115">
        <f>B59+B61+B62+B63</f>
        <v>-2790</v>
      </c>
      <c r="C64" s="115">
        <f t="shared" ref="C64:I64" si="16">C59+C61+C62+C63</f>
        <v>-2671</v>
      </c>
      <c r="D64" s="115">
        <f t="shared" si="16"/>
        <v>-2148</v>
      </c>
      <c r="E64" s="115">
        <f t="shared" si="16"/>
        <v>-4835</v>
      </c>
      <c r="F64" s="115">
        <f t="shared" si="16"/>
        <v>-5293</v>
      </c>
      <c r="G64" s="115">
        <f t="shared" si="16"/>
        <v>2491</v>
      </c>
      <c r="H64" s="115">
        <f t="shared" si="16"/>
        <v>-1459</v>
      </c>
      <c r="I64" s="115">
        <f t="shared" si="16"/>
        <v>-4836</v>
      </c>
    </row>
    <row r="65" spans="1:9" x14ac:dyDescent="0.25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</row>
    <row r="66" spans="1:9" x14ac:dyDescent="0.25">
      <c r="A66" s="114" t="s">
        <v>193</v>
      </c>
      <c r="B66" s="115">
        <f>B55+B58+B64+B65</f>
        <v>1632</v>
      </c>
      <c r="C66" s="115">
        <f t="shared" ref="C66:I66" si="17">C55+C58+C64+C65</f>
        <v>-714</v>
      </c>
      <c r="D66" s="115">
        <f t="shared" si="17"/>
        <v>670</v>
      </c>
      <c r="E66" s="115">
        <f t="shared" si="17"/>
        <v>441</v>
      </c>
      <c r="F66" s="115">
        <f t="shared" si="17"/>
        <v>217</v>
      </c>
      <c r="G66" s="115">
        <f t="shared" si="17"/>
        <v>3882</v>
      </c>
      <c r="H66" s="115">
        <f t="shared" si="17"/>
        <v>1541</v>
      </c>
      <c r="I66" s="115">
        <f t="shared" si="17"/>
        <v>-1315</v>
      </c>
    </row>
    <row r="67" spans="1:9" x14ac:dyDescent="0.25">
      <c r="A67" s="105" t="s">
        <v>194</v>
      </c>
      <c r="B67" s="104">
        <f>Historicals!B97</f>
        <v>2220</v>
      </c>
      <c r="C67" s="104">
        <f>B68</f>
        <v>3852</v>
      </c>
      <c r="D67" s="104">
        <f t="shared" ref="D67:I67" si="18">C68</f>
        <v>3138</v>
      </c>
      <c r="E67" s="104">
        <f t="shared" si="18"/>
        <v>3808</v>
      </c>
      <c r="F67" s="104">
        <f t="shared" si="18"/>
        <v>4249</v>
      </c>
      <c r="G67" s="104">
        <f t="shared" si="18"/>
        <v>4466</v>
      </c>
      <c r="H67" s="104">
        <f t="shared" si="18"/>
        <v>8348</v>
      </c>
      <c r="I67" s="104">
        <f t="shared" si="18"/>
        <v>9889</v>
      </c>
    </row>
    <row r="68" spans="1:9" ht="15.75" thickBot="1" x14ac:dyDescent="0.3">
      <c r="A68" s="107" t="s">
        <v>195</v>
      </c>
      <c r="B68" s="108">
        <f>B66+B67</f>
        <v>3852</v>
      </c>
      <c r="C68" s="108">
        <f t="shared" ref="C68:I68" si="19">C66+C67</f>
        <v>3138</v>
      </c>
      <c r="D68" s="108">
        <f t="shared" si="19"/>
        <v>3808</v>
      </c>
      <c r="E68" s="108">
        <f t="shared" si="19"/>
        <v>4249</v>
      </c>
      <c r="F68" s="108">
        <f t="shared" si="19"/>
        <v>4466</v>
      </c>
      <c r="G68" s="108">
        <f t="shared" si="19"/>
        <v>8348</v>
      </c>
      <c r="H68" s="108">
        <f t="shared" si="19"/>
        <v>9889</v>
      </c>
      <c r="I68" s="108">
        <f t="shared" si="19"/>
        <v>8574</v>
      </c>
    </row>
    <row r="69" spans="1:9" ht="15.75" thickTop="1" x14ac:dyDescent="0.25">
      <c r="A69" s="119" t="s">
        <v>196</v>
      </c>
      <c r="B69" s="118">
        <f>B21-B68</f>
        <v>0</v>
      </c>
      <c r="C69" s="118">
        <f t="shared" ref="C69:I69" si="20">C21-C68</f>
        <v>0</v>
      </c>
      <c r="D69" s="118">
        <f t="shared" si="20"/>
        <v>0</v>
      </c>
      <c r="E69" s="118">
        <f t="shared" si="20"/>
        <v>0</v>
      </c>
      <c r="F69" s="118">
        <f t="shared" si="20"/>
        <v>0</v>
      </c>
      <c r="G69" s="118">
        <f t="shared" si="20"/>
        <v>0</v>
      </c>
      <c r="H69" s="118">
        <f t="shared" si="20"/>
        <v>0</v>
      </c>
      <c r="I69" s="118">
        <f t="shared" si="20"/>
        <v>0</v>
      </c>
    </row>
    <row r="73" spans="1:9" x14ac:dyDescent="0.25">
      <c r="A73" s="120">
        <v>2014</v>
      </c>
      <c r="B73" s="120"/>
    </row>
    <row r="74" spans="1:9" x14ac:dyDescent="0.25">
      <c r="A74" s="120" t="s">
        <v>35</v>
      </c>
      <c r="B74" s="121">
        <v>2922</v>
      </c>
    </row>
    <row r="75" spans="1:9" x14ac:dyDescent="0.25">
      <c r="A75" s="120" t="s">
        <v>198</v>
      </c>
      <c r="B75" s="121">
        <v>3434</v>
      </c>
    </row>
    <row r="76" spans="1:9" x14ac:dyDescent="0.25">
      <c r="A76" s="120" t="s">
        <v>199</v>
      </c>
      <c r="B76" s="121">
        <v>1930</v>
      </c>
    </row>
    <row r="77" spans="1:9" x14ac:dyDescent="0.25">
      <c r="A77" s="122" t="s">
        <v>160</v>
      </c>
      <c r="B77" s="123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2023-09-22T06:07:07Z</dcterms:modified>
</cp:coreProperties>
</file>