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8580921-F990-43D8-860B-BA2FA4460D8E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5" l="1"/>
  <c r="O16" i="5"/>
  <c r="P16" i="5"/>
  <c r="Q16" i="5"/>
  <c r="M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J4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H17" i="5"/>
  <c r="I17" i="5"/>
  <c r="J17" i="5"/>
  <c r="C17" i="5"/>
  <c r="D16" i="5"/>
  <c r="E16" i="5"/>
  <c r="E17" i="5" s="1"/>
  <c r="F16" i="5"/>
  <c r="G17" i="5" s="1"/>
  <c r="G16" i="5"/>
  <c r="H16" i="5"/>
  <c r="I16" i="5"/>
  <c r="J16" i="5"/>
  <c r="C16" i="5"/>
  <c r="J9" i="5"/>
  <c r="J8" i="5"/>
  <c r="C8" i="5"/>
  <c r="C4" i="5"/>
  <c r="C9" i="5" s="1"/>
  <c r="D18" i="5" l="1"/>
  <c r="I18" i="5"/>
  <c r="H18" i="5"/>
  <c r="C18" i="5"/>
  <c r="C27" i="5" s="1"/>
  <c r="D17" i="5"/>
  <c r="J18" i="5"/>
  <c r="F17" i="5"/>
  <c r="J3" i="5"/>
  <c r="I3" i="5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D7" i="5" l="1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M1" i="5"/>
  <c r="N1" i="5" s="1"/>
  <c r="O1" i="5" s="1"/>
  <c r="P1" i="5" s="1"/>
  <c r="Q1" i="5" s="1"/>
  <c r="R1" i="5" s="1"/>
  <c r="S1" i="5" s="1"/>
  <c r="T1" i="5" s="1"/>
  <c r="U1" i="5" s="1"/>
  <c r="V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<sst xmlns="http://schemas.openxmlformats.org/spreadsheetml/2006/main" count="595" uniqueCount="261">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</sst>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164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5" fontId="0" fillId="0" borderId="0" xfId="0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247</v>
      </c>
    </row>
    <row r="2" spans="1:1" x14ac:dyDescent="0.25">
      <c r="A2" s="164" t="s">
        <v>248</v>
      </c>
    </row>
    <row r="3" spans="1:1" x14ac:dyDescent="0.25">
      <c r="A3" s="165"/>
    </row>
    <row r="4" spans="1:1" ht="23.25" x14ac:dyDescent="0.35">
      <c r="A4" s="18" t="s">
        <v>20</v>
      </c>
    </row>
    <row r="5" spans="1:1" x14ac:dyDescent="0.25">
      <c r="A5" s="166" t="s">
        <v>249</v>
      </c>
    </row>
    <row r="6" spans="1:1" x14ac:dyDescent="0.25">
      <c r="A6" s="166" t="s">
        <v>250</v>
      </c>
    </row>
    <row r="7" spans="1:1" x14ac:dyDescent="0.25">
      <c r="A7" s="167" t="s">
        <v>251</v>
      </c>
    </row>
    <row r="8" spans="1:1" x14ac:dyDescent="0.25">
      <c r="A8" s="166" t="s">
        <v>252</v>
      </c>
    </row>
    <row r="9" spans="1:1" x14ac:dyDescent="0.25">
      <c r="A9" s="19" t="s">
        <v>253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5" zoomScale="90" zoomScaleNormal="90" workbookViewId="0">
      <selection activeCell="J53" sqref="J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X32"/>
  <sheetViews>
    <sheetView tabSelected="1" workbookViewId="0">
      <selection activeCell="M17" sqref="M17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</cols>
  <sheetData>
    <row r="1" spans="1:24" ht="75.75" customHeight="1" x14ac:dyDescent="0.25">
      <c r="A1" s="157" t="s">
        <v>202</v>
      </c>
      <c r="B1" s="153"/>
      <c r="C1" s="153">
        <v>2015</v>
      </c>
      <c r="D1" s="153">
        <f t="shared" ref="D1:V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260</v>
      </c>
      <c r="L1" s="153" t="s">
        <v>20</v>
      </c>
      <c r="M1" s="154">
        <f>+J1+1</f>
        <v>2023</v>
      </c>
      <c r="N1" s="154">
        <f t="shared" si="0"/>
        <v>2024</v>
      </c>
      <c r="O1" s="154">
        <f t="shared" si="0"/>
        <v>2025</v>
      </c>
      <c r="P1" s="154">
        <f t="shared" si="0"/>
        <v>2026</v>
      </c>
      <c r="Q1" s="154">
        <f t="shared" si="0"/>
        <v>2027</v>
      </c>
      <c r="R1" s="154">
        <f t="shared" si="0"/>
        <v>2028</v>
      </c>
      <c r="S1" s="154">
        <f t="shared" si="0"/>
        <v>2029</v>
      </c>
      <c r="T1" s="154">
        <f t="shared" si="0"/>
        <v>2030</v>
      </c>
      <c r="U1" s="154">
        <f t="shared" si="0"/>
        <v>2031</v>
      </c>
      <c r="V1" s="154">
        <f t="shared" si="0"/>
        <v>2032</v>
      </c>
      <c r="W1" s="154" t="s">
        <v>203</v>
      </c>
      <c r="X1" s="154"/>
    </row>
    <row r="2" spans="1:24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  <c r="S2" s="152"/>
      <c r="T2" s="152"/>
      <c r="U2" s="152"/>
      <c r="V2" s="152"/>
      <c r="W2" s="152"/>
      <c r="X2" s="152"/>
    </row>
    <row r="3" spans="1:24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</row>
    <row r="4" spans="1:24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</row>
    <row r="5" spans="1:24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</row>
    <row r="6" spans="1:24" x14ac:dyDescent="0.25">
      <c r="A6" t="s">
        <v>246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257</v>
      </c>
    </row>
    <row r="7" spans="1:24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</row>
    <row r="8" spans="1:24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</row>
    <row r="9" spans="1:24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</row>
    <row r="10" spans="1:24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257</v>
      </c>
    </row>
    <row r="11" spans="1:24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258</v>
      </c>
    </row>
    <row r="12" spans="1:24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259</v>
      </c>
    </row>
    <row r="16" spans="1:24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256</v>
      </c>
      <c r="L16" t="s">
        <v>215</v>
      </c>
      <c r="M16" s="170">
        <f>'Three Statements'!J53</f>
        <v>12638.887814343043</v>
      </c>
      <c r="N16" s="170">
        <f>'Three Statements'!K53</f>
        <v>15392.527303202496</v>
      </c>
      <c r="O16" s="170">
        <f>'Three Statements'!L53</f>
        <v>19123.637007867692</v>
      </c>
      <c r="P16" s="170">
        <f>'Three Statements'!M53</f>
        <v>23693.158239864442</v>
      </c>
      <c r="Q16" s="170">
        <f>'Three Statements'!N53</f>
        <v>27541.987206777572</v>
      </c>
    </row>
    <row r="17" spans="1:23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60"/>
      <c r="L17" s="150"/>
      <c r="M17" s="150"/>
      <c r="N17" s="150"/>
      <c r="O17" s="150"/>
      <c r="P17" s="150"/>
      <c r="Q17" s="150"/>
    </row>
    <row r="18" spans="1:23" x14ac:dyDescent="0.25">
      <c r="A18" t="s">
        <v>216</v>
      </c>
      <c r="C18" s="161">
        <f>C24*C23+(1-C24)*C20</f>
        <v>1.7375459658269043E-2</v>
      </c>
      <c r="D18" s="161">
        <f t="shared" ref="D18:J18" si="3">D24*D23+(1-D24)*D20</f>
        <v>0.14409225288362595</v>
      </c>
      <c r="E18" s="161">
        <f t="shared" si="3"/>
        <v>0.24804497865516467</v>
      </c>
      <c r="F18" s="161">
        <f t="shared" si="3"/>
        <v>-5.2142312523149173E-2</v>
      </c>
      <c r="G18" s="161">
        <f t="shared" si="3"/>
        <v>0.34153899460688292</v>
      </c>
      <c r="H18" s="161">
        <f t="shared" si="3"/>
        <v>0.16599537558786676</v>
      </c>
      <c r="I18" s="161">
        <f t="shared" si="3"/>
        <v>0.23920523091512808</v>
      </c>
      <c r="J18" s="161">
        <f t="shared" si="3"/>
        <v>0.1432480001228415</v>
      </c>
      <c r="K18" s="161"/>
      <c r="L18" t="s">
        <v>217</v>
      </c>
      <c r="M18" s="77"/>
      <c r="N18" s="77"/>
      <c r="O18" s="77"/>
      <c r="P18" s="77"/>
      <c r="Q18" s="77"/>
    </row>
    <row r="19" spans="1:23" x14ac:dyDescent="0.25">
      <c r="A19" t="s">
        <v>218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219</v>
      </c>
    </row>
    <row r="20" spans="1:23" x14ac:dyDescent="0.25">
      <c r="A20" t="s">
        <v>220</v>
      </c>
      <c r="C20" s="136">
        <f>C21+C19*(C22-C21)</f>
        <v>1.7472000000000001E-2</v>
      </c>
      <c r="D20" s="136">
        <f t="shared" ref="D20:J20" si="4">D21+D19*(D22-D21)</f>
        <v>0.158224</v>
      </c>
      <c r="E20" s="136">
        <f t="shared" si="4"/>
        <v>0.28854400000000002</v>
      </c>
      <c r="F20" s="136">
        <f t="shared" si="4"/>
        <v>-6.6342000000000012E-2</v>
      </c>
      <c r="G20" s="136">
        <f t="shared" si="4"/>
        <v>0.4063500000000001</v>
      </c>
      <c r="H20" s="136">
        <f t="shared" si="4"/>
        <v>0.239924</v>
      </c>
      <c r="I20" s="136">
        <f t="shared" si="4"/>
        <v>0.31218399999999996</v>
      </c>
      <c r="J20" s="136">
        <f t="shared" si="4"/>
        <v>0.17310399999999995</v>
      </c>
      <c r="K20" s="136"/>
      <c r="L20" t="s">
        <v>221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1:23" x14ac:dyDescent="0.25">
      <c r="A21" t="s">
        <v>222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223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3" x14ac:dyDescent="0.25">
      <c r="A22" t="s">
        <v>224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8" t="s">
        <v>254</v>
      </c>
      <c r="L22" t="s">
        <v>225</v>
      </c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  <row r="23" spans="1:23" x14ac:dyDescent="0.25">
      <c r="A23" t="s">
        <v>226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227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</row>
    <row r="24" spans="1:23" x14ac:dyDescent="0.25">
      <c r="A24" t="s">
        <v>228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227</v>
      </c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</row>
    <row r="25" spans="1:23" x14ac:dyDescent="0.25">
      <c r="A25" t="s">
        <v>229</v>
      </c>
      <c r="L25" t="s">
        <v>230</v>
      </c>
      <c r="M25" s="77"/>
      <c r="N25" s="77"/>
      <c r="O25" s="77"/>
      <c r="P25" s="77"/>
      <c r="Q25" s="77"/>
    </row>
    <row r="26" spans="1:23" x14ac:dyDescent="0.25">
      <c r="M26" s="77"/>
      <c r="N26" s="77"/>
      <c r="O26" s="77"/>
      <c r="P26" s="77"/>
      <c r="Q26" s="77"/>
    </row>
    <row r="27" spans="1:23" x14ac:dyDescent="0.25">
      <c r="A27" t="s">
        <v>231</v>
      </c>
      <c r="B27" t="s">
        <v>232</v>
      </c>
      <c r="C27" s="163">
        <f>PV(C18,1,-C16,0,0)</f>
        <v>6573.7775926367449</v>
      </c>
      <c r="K27" s="169" t="s">
        <v>255</v>
      </c>
      <c r="M27" s="77"/>
      <c r="N27" s="77"/>
      <c r="O27" s="77"/>
      <c r="P27" s="77"/>
      <c r="Q27" s="77"/>
    </row>
    <row r="28" spans="1:23" x14ac:dyDescent="0.25">
      <c r="A28" t="s">
        <v>233</v>
      </c>
      <c r="B28" t="s">
        <v>232</v>
      </c>
      <c r="M28" s="77"/>
      <c r="N28" s="77"/>
      <c r="O28" s="77"/>
      <c r="P28" s="77"/>
      <c r="Q28" s="77"/>
    </row>
    <row r="29" spans="1:23" x14ac:dyDescent="0.25">
      <c r="A29" t="s">
        <v>234</v>
      </c>
      <c r="B29" t="s">
        <v>235</v>
      </c>
    </row>
    <row r="30" spans="1:23" x14ac:dyDescent="0.25">
      <c r="A30" t="s">
        <v>236</v>
      </c>
      <c r="C30" s="8">
        <f>'Three Statements'!B36+'Three Statements'!B32</f>
        <v>1260</v>
      </c>
      <c r="K30" s="8"/>
    </row>
    <row r="31" spans="1:23" x14ac:dyDescent="0.25">
      <c r="A31" t="s">
        <v>237</v>
      </c>
      <c r="C31" s="149">
        <f>'Three Statements'!B15*CAPM_PV!C3</f>
        <v>97507.942601980976</v>
      </c>
      <c r="K31" s="149"/>
    </row>
    <row r="32" spans="1:23" x14ac:dyDescent="0.25">
      <c r="A32" t="s">
        <v>238</v>
      </c>
      <c r="C32" s="148">
        <f>Historicals!B58/'Three Statements'!B15</f>
        <v>7.1839665309814569</v>
      </c>
      <c r="K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239</v>
      </c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t="s">
        <v>245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2023-11-21T10:42:19Z</dcterms:modified>
</cp:coreProperties>
</file>