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Quill Capital Finance Tasks\"/>
    </mc:Choice>
  </mc:AlternateContent>
  <xr:revisionPtr revIDLastSave="0" documentId="13_ncr:1_{FC188238-0514-417A-8480-4F65E633194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Segmental forecast" sheetId="3" r:id="rId2"/>
    <sheet name="Three Statements" sheetId="4" r:id="rId3"/>
    <sheet name="Historical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D22" i="4"/>
  <c r="D31" i="4" s="1"/>
  <c r="E22" i="4"/>
  <c r="F22" i="4"/>
  <c r="F31" i="4" s="1"/>
  <c r="G22" i="4"/>
  <c r="H22" i="4"/>
  <c r="I22" i="4"/>
  <c r="C23" i="4"/>
  <c r="D23" i="4"/>
  <c r="E23" i="4"/>
  <c r="F23" i="4"/>
  <c r="G23" i="4"/>
  <c r="H23" i="4"/>
  <c r="I23" i="4"/>
  <c r="I51" i="4" s="1"/>
  <c r="B23" i="4"/>
  <c r="C25" i="4"/>
  <c r="D25" i="4"/>
  <c r="E25" i="4"/>
  <c r="F25" i="4"/>
  <c r="G25" i="4"/>
  <c r="H25" i="4"/>
  <c r="I25" i="4"/>
  <c r="B25" i="4"/>
  <c r="C35" i="4"/>
  <c r="D35" i="4"/>
  <c r="E35" i="4"/>
  <c r="F35" i="4"/>
  <c r="G35" i="4"/>
  <c r="H35" i="4"/>
  <c r="I35" i="4"/>
  <c r="B35" i="4"/>
  <c r="C38" i="4"/>
  <c r="D38" i="4"/>
  <c r="E38" i="4"/>
  <c r="F38" i="4"/>
  <c r="G38" i="4"/>
  <c r="H38" i="4"/>
  <c r="I38" i="4"/>
  <c r="B38" i="4"/>
  <c r="C39" i="4"/>
  <c r="D39" i="4"/>
  <c r="E39" i="4"/>
  <c r="F39" i="4"/>
  <c r="C40" i="4"/>
  <c r="D40" i="4"/>
  <c r="E40" i="4"/>
  <c r="F40" i="4"/>
  <c r="G40" i="4"/>
  <c r="G39" i="4" s="1"/>
  <c r="H40" i="4"/>
  <c r="H39" i="4" s="1"/>
  <c r="I40" i="4"/>
  <c r="I39" i="4" s="1"/>
  <c r="B40" i="4"/>
  <c r="B39" i="4" s="1"/>
  <c r="C42" i="4"/>
  <c r="D42" i="4"/>
  <c r="E42" i="4"/>
  <c r="F42" i="4"/>
  <c r="G42" i="4"/>
  <c r="H42" i="4"/>
  <c r="I42" i="4"/>
  <c r="B42" i="4"/>
  <c r="E31" i="4"/>
  <c r="B22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0" i="4"/>
  <c r="D50" i="4"/>
  <c r="E50" i="4"/>
  <c r="F50" i="4"/>
  <c r="G50" i="4"/>
  <c r="H50" i="4"/>
  <c r="I50" i="4"/>
  <c r="B50" i="4"/>
  <c r="E51" i="4"/>
  <c r="G51" i="4"/>
  <c r="H51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B45" i="1"/>
  <c r="C33" i="4"/>
  <c r="C32" i="4" s="1"/>
  <c r="C43" i="4" s="1"/>
  <c r="D33" i="4"/>
  <c r="D32" i="4" s="1"/>
  <c r="E33" i="4"/>
  <c r="E32" i="4" s="1"/>
  <c r="E43" i="4" s="1"/>
  <c r="F33" i="4"/>
  <c r="F32" i="4" s="1"/>
  <c r="F43" i="4" s="1"/>
  <c r="G33" i="4"/>
  <c r="G32" i="4" s="1"/>
  <c r="G43" i="4" s="1"/>
  <c r="H33" i="4"/>
  <c r="H32" i="4" s="1"/>
  <c r="H43" i="4" s="1"/>
  <c r="I33" i="4"/>
  <c r="B33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I32" i="4" s="1"/>
  <c r="I43" i="4" s="1"/>
  <c r="B34" i="4"/>
  <c r="B32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C69" i="4" s="1"/>
  <c r="D21" i="4"/>
  <c r="D69" i="4" s="1"/>
  <c r="E21" i="4"/>
  <c r="E69" i="4" s="1"/>
  <c r="F21" i="4"/>
  <c r="F69" i="4" s="1"/>
  <c r="G21" i="4"/>
  <c r="G69" i="4" s="1"/>
  <c r="H21" i="4"/>
  <c r="H69" i="4" s="1"/>
  <c r="I21" i="4"/>
  <c r="I69" i="4" s="1"/>
  <c r="B21" i="4"/>
  <c r="B69" i="4" s="1"/>
  <c r="C15" i="4"/>
  <c r="C18" i="4" s="1"/>
  <c r="D15" i="4"/>
  <c r="D18" i="4" s="1"/>
  <c r="E15" i="4"/>
  <c r="F15" i="4"/>
  <c r="F18" i="4" s="1"/>
  <c r="G15" i="4"/>
  <c r="G18" i="4" s="1"/>
  <c r="H15" i="4"/>
  <c r="H18" i="4" s="1"/>
  <c r="I15" i="4"/>
  <c r="I18" i="4" s="1"/>
  <c r="B15" i="4"/>
  <c r="B18" i="4" s="1"/>
  <c r="C31" i="4" l="1"/>
  <c r="D43" i="4"/>
  <c r="F44" i="4"/>
  <c r="D44" i="4"/>
  <c r="B43" i="4"/>
  <c r="E44" i="4"/>
  <c r="C44" i="4"/>
  <c r="B31" i="4"/>
  <c r="I31" i="4"/>
  <c r="I44" i="4" s="1"/>
  <c r="H31" i="4"/>
  <c r="H44" i="4" s="1"/>
  <c r="E18" i="4"/>
  <c r="G31" i="4"/>
  <c r="G44" i="4" s="1"/>
  <c r="C51" i="4"/>
  <c r="B24" i="4"/>
  <c r="F51" i="4"/>
  <c r="D51" i="4"/>
  <c r="C24" i="4"/>
  <c r="C11" i="4"/>
  <c r="H11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7" i="4"/>
  <c r="D7" i="4"/>
  <c r="D11" i="4" s="1"/>
  <c r="E7" i="4"/>
  <c r="E9" i="4" s="1"/>
  <c r="F7" i="4"/>
  <c r="G7" i="4"/>
  <c r="G11" i="4" s="1"/>
  <c r="H7" i="4"/>
  <c r="H8" i="4" s="1"/>
  <c r="I7" i="4"/>
  <c r="I9" i="4" s="1"/>
  <c r="B7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B5" i="4"/>
  <c r="B4" i="4"/>
  <c r="C3" i="4"/>
  <c r="C4" i="4" s="1"/>
  <c r="D3" i="4"/>
  <c r="D4" i="4" s="1"/>
  <c r="E3" i="4"/>
  <c r="E24" i="4" s="1"/>
  <c r="F3" i="4"/>
  <c r="F24" i="4" s="1"/>
  <c r="G3" i="4"/>
  <c r="G24" i="4" s="1"/>
  <c r="H3" i="4"/>
  <c r="H24" i="4" s="1"/>
  <c r="I3" i="4"/>
  <c r="I24" i="4" s="1"/>
  <c r="B3" i="4"/>
  <c r="K17" i="3"/>
  <c r="L17" i="3"/>
  <c r="M17" i="3"/>
  <c r="N17" i="3"/>
  <c r="J17" i="3"/>
  <c r="K14" i="3"/>
  <c r="L14" i="3"/>
  <c r="M14" i="3"/>
  <c r="N14" i="3"/>
  <c r="J14" i="3"/>
  <c r="K11" i="3"/>
  <c r="L11" i="3"/>
  <c r="M11" i="3"/>
  <c r="N11" i="3"/>
  <c r="J11" i="3"/>
  <c r="K8" i="3"/>
  <c r="L8" i="3"/>
  <c r="M8" i="3"/>
  <c r="N8" i="3"/>
  <c r="J8" i="3"/>
  <c r="K3" i="3"/>
  <c r="L3" i="3"/>
  <c r="M3" i="3"/>
  <c r="N3" i="3"/>
  <c r="J3" i="3"/>
  <c r="K5" i="3"/>
  <c r="L5" i="3"/>
  <c r="M5" i="3"/>
  <c r="N5" i="3"/>
  <c r="J5" i="3"/>
  <c r="B3" i="3"/>
  <c r="K175" i="3"/>
  <c r="L175" i="3"/>
  <c r="M175" i="3"/>
  <c r="N175" i="3"/>
  <c r="J175" i="3"/>
  <c r="K168" i="3"/>
  <c r="L168" i="3"/>
  <c r="M168" i="3"/>
  <c r="N168" i="3"/>
  <c r="J168" i="3"/>
  <c r="K169" i="3"/>
  <c r="L169" i="3"/>
  <c r="M169" i="3"/>
  <c r="N169" i="3"/>
  <c r="J169" i="3"/>
  <c r="K171" i="3"/>
  <c r="L171" i="3"/>
  <c r="M171" i="3"/>
  <c r="N171" i="3"/>
  <c r="J171" i="3"/>
  <c r="K178" i="3"/>
  <c r="L178" i="3"/>
  <c r="M178" i="3"/>
  <c r="N178" i="3"/>
  <c r="J178" i="3"/>
  <c r="K180" i="3"/>
  <c r="L180" i="3" s="1"/>
  <c r="M180" i="3" s="1"/>
  <c r="N180" i="3" s="1"/>
  <c r="J180" i="3"/>
  <c r="K181" i="3"/>
  <c r="L181" i="3"/>
  <c r="M181" i="3"/>
  <c r="N181" i="3"/>
  <c r="J181" i="3"/>
  <c r="K174" i="3"/>
  <c r="L174" i="3"/>
  <c r="M174" i="3"/>
  <c r="N174" i="3"/>
  <c r="J174" i="3"/>
  <c r="K170" i="3"/>
  <c r="L170" i="3" s="1"/>
  <c r="M170" i="3" s="1"/>
  <c r="N170" i="3" s="1"/>
  <c r="J170" i="3"/>
  <c r="C170" i="3"/>
  <c r="D170" i="3"/>
  <c r="E170" i="3"/>
  <c r="F170" i="3"/>
  <c r="G170" i="3"/>
  <c r="H170" i="3"/>
  <c r="I170" i="3"/>
  <c r="B170" i="3"/>
  <c r="K166" i="3"/>
  <c r="L166" i="3" s="1"/>
  <c r="M166" i="3" s="1"/>
  <c r="N166" i="3" s="1"/>
  <c r="J166" i="3"/>
  <c r="K194" i="3"/>
  <c r="L194" i="3"/>
  <c r="M194" i="3"/>
  <c r="N194" i="3"/>
  <c r="J194" i="3"/>
  <c r="K188" i="3"/>
  <c r="L188" i="3"/>
  <c r="M188" i="3"/>
  <c r="N188" i="3"/>
  <c r="J188" i="3"/>
  <c r="N189" i="3"/>
  <c r="N187" i="3" s="1"/>
  <c r="K187" i="3"/>
  <c r="L187" i="3"/>
  <c r="M187" i="3"/>
  <c r="J187" i="3"/>
  <c r="K190" i="3"/>
  <c r="L190" i="3"/>
  <c r="M190" i="3"/>
  <c r="N190" i="3"/>
  <c r="J190" i="3"/>
  <c r="K197" i="3"/>
  <c r="L197" i="3"/>
  <c r="M197" i="3"/>
  <c r="N197" i="3"/>
  <c r="J197" i="3"/>
  <c r="K198" i="3"/>
  <c r="L198" i="3"/>
  <c r="M198" i="3"/>
  <c r="N198" i="3"/>
  <c r="J198" i="3"/>
  <c r="K199" i="3"/>
  <c r="L199" i="3" s="1"/>
  <c r="M199" i="3" s="1"/>
  <c r="N199" i="3" s="1"/>
  <c r="J199" i="3"/>
  <c r="K200" i="3"/>
  <c r="L200" i="3"/>
  <c r="M200" i="3"/>
  <c r="N200" i="3"/>
  <c r="J200" i="3"/>
  <c r="K193" i="3"/>
  <c r="L193" i="3" s="1"/>
  <c r="M193" i="3" s="1"/>
  <c r="N193" i="3" s="1"/>
  <c r="J193" i="3"/>
  <c r="K189" i="3"/>
  <c r="L189" i="3" s="1"/>
  <c r="M189" i="3" s="1"/>
  <c r="J189" i="3"/>
  <c r="C189" i="3"/>
  <c r="D189" i="3"/>
  <c r="E189" i="3"/>
  <c r="F189" i="3"/>
  <c r="G189" i="3"/>
  <c r="H189" i="3"/>
  <c r="I189" i="3"/>
  <c r="B189" i="3"/>
  <c r="K185" i="3"/>
  <c r="L185" i="3"/>
  <c r="M185" i="3" s="1"/>
  <c r="N185" i="3" s="1"/>
  <c r="J185" i="3"/>
  <c r="K201" i="3"/>
  <c r="L201" i="3"/>
  <c r="M201" i="3"/>
  <c r="N201" i="3"/>
  <c r="J201" i="3"/>
  <c r="K202" i="3"/>
  <c r="L202" i="3"/>
  <c r="M202" i="3"/>
  <c r="N202" i="3"/>
  <c r="J202" i="3"/>
  <c r="K182" i="3"/>
  <c r="L182" i="3"/>
  <c r="M182" i="3"/>
  <c r="N182" i="3"/>
  <c r="J182" i="3"/>
  <c r="K183" i="3"/>
  <c r="L183" i="3" s="1"/>
  <c r="M183" i="3" s="1"/>
  <c r="N183" i="3" s="1"/>
  <c r="J183" i="3"/>
  <c r="K156" i="3"/>
  <c r="L156" i="3"/>
  <c r="M156" i="3"/>
  <c r="N156" i="3"/>
  <c r="J156" i="3"/>
  <c r="K152" i="3"/>
  <c r="L152" i="3"/>
  <c r="M152" i="3"/>
  <c r="N152" i="3"/>
  <c r="J152" i="3"/>
  <c r="K155" i="3"/>
  <c r="L155" i="3"/>
  <c r="M155" i="3" s="1"/>
  <c r="N155" i="3" s="1"/>
  <c r="J155" i="3"/>
  <c r="K159" i="3"/>
  <c r="L159" i="3"/>
  <c r="M159" i="3"/>
  <c r="N159" i="3"/>
  <c r="J159" i="3"/>
  <c r="K161" i="3"/>
  <c r="L161" i="3"/>
  <c r="M161" i="3" s="1"/>
  <c r="N161" i="3" s="1"/>
  <c r="J161" i="3"/>
  <c r="K162" i="3"/>
  <c r="L162" i="3"/>
  <c r="M162" i="3"/>
  <c r="N162" i="3"/>
  <c r="J162" i="3"/>
  <c r="K163" i="3"/>
  <c r="L163" i="3"/>
  <c r="M163" i="3"/>
  <c r="N163" i="3"/>
  <c r="J163" i="3"/>
  <c r="K164" i="3"/>
  <c r="L164" i="3"/>
  <c r="M164" i="3" s="1"/>
  <c r="N164" i="3" s="1"/>
  <c r="J164" i="3"/>
  <c r="K149" i="3"/>
  <c r="L149" i="3"/>
  <c r="M149" i="3"/>
  <c r="N149" i="3"/>
  <c r="J149" i="3"/>
  <c r="K151" i="3"/>
  <c r="L151" i="3" s="1"/>
  <c r="M151" i="3" s="1"/>
  <c r="N151" i="3" s="1"/>
  <c r="J151" i="3"/>
  <c r="C151" i="3"/>
  <c r="D151" i="3"/>
  <c r="E151" i="3"/>
  <c r="F151" i="3"/>
  <c r="G151" i="3"/>
  <c r="H151" i="3"/>
  <c r="I151" i="3"/>
  <c r="B151" i="3"/>
  <c r="K147" i="3"/>
  <c r="L147" i="3" s="1"/>
  <c r="M147" i="3" s="1"/>
  <c r="N147" i="3" s="1"/>
  <c r="J147" i="3"/>
  <c r="K137" i="3"/>
  <c r="L137" i="3"/>
  <c r="M137" i="3"/>
  <c r="N137" i="3"/>
  <c r="J137" i="3"/>
  <c r="J135" i="3"/>
  <c r="K133" i="3"/>
  <c r="L133" i="3"/>
  <c r="M133" i="3"/>
  <c r="N133" i="3"/>
  <c r="J133" i="3"/>
  <c r="K136" i="3"/>
  <c r="L136" i="3" s="1"/>
  <c r="M136" i="3" s="1"/>
  <c r="N136" i="3" s="1"/>
  <c r="J136" i="3"/>
  <c r="K140" i="3"/>
  <c r="L140" i="3"/>
  <c r="M140" i="3"/>
  <c r="N140" i="3"/>
  <c r="J140" i="3"/>
  <c r="K142" i="3"/>
  <c r="L142" i="3" s="1"/>
  <c r="M142" i="3" s="1"/>
  <c r="N142" i="3" s="1"/>
  <c r="J142" i="3"/>
  <c r="K143" i="3"/>
  <c r="L143" i="3"/>
  <c r="M143" i="3"/>
  <c r="N143" i="3"/>
  <c r="J143" i="3"/>
  <c r="K144" i="3"/>
  <c r="L144" i="3"/>
  <c r="M144" i="3"/>
  <c r="N144" i="3"/>
  <c r="J144" i="3"/>
  <c r="K145" i="3"/>
  <c r="L145" i="3"/>
  <c r="M145" i="3" s="1"/>
  <c r="N145" i="3" s="1"/>
  <c r="J145" i="3"/>
  <c r="K130" i="3"/>
  <c r="L130" i="3"/>
  <c r="M130" i="3"/>
  <c r="N130" i="3"/>
  <c r="J130" i="3"/>
  <c r="K132" i="3"/>
  <c r="L132" i="3" s="1"/>
  <c r="M132" i="3" s="1"/>
  <c r="N132" i="3" s="1"/>
  <c r="J132" i="3"/>
  <c r="C132" i="3"/>
  <c r="D132" i="3"/>
  <c r="E132" i="3"/>
  <c r="F132" i="3"/>
  <c r="G132" i="3"/>
  <c r="H132" i="3"/>
  <c r="I132" i="3"/>
  <c r="B132" i="3"/>
  <c r="K116" i="3"/>
  <c r="L116" i="3"/>
  <c r="M116" i="3"/>
  <c r="N116" i="3"/>
  <c r="J116" i="3"/>
  <c r="K126" i="3"/>
  <c r="L126" i="3" s="1"/>
  <c r="M126" i="3" s="1"/>
  <c r="N126" i="3" s="1"/>
  <c r="J126" i="3"/>
  <c r="K127" i="3"/>
  <c r="L127" i="3"/>
  <c r="M127" i="3"/>
  <c r="N127" i="3"/>
  <c r="J127" i="3"/>
  <c r="K122" i="3"/>
  <c r="L122" i="3" s="1"/>
  <c r="M122" i="3" s="1"/>
  <c r="N122" i="3" s="1"/>
  <c r="J122" i="3"/>
  <c r="K123" i="3"/>
  <c r="L123" i="3"/>
  <c r="M123" i="3"/>
  <c r="N123" i="3"/>
  <c r="J123" i="3"/>
  <c r="K118" i="3"/>
  <c r="L118" i="3" s="1"/>
  <c r="M118" i="3" s="1"/>
  <c r="N118" i="3" s="1"/>
  <c r="J118" i="3"/>
  <c r="K119" i="3"/>
  <c r="L119" i="3"/>
  <c r="M119" i="3"/>
  <c r="N119" i="3"/>
  <c r="J119" i="3"/>
  <c r="K106" i="3"/>
  <c r="L106" i="3"/>
  <c r="M106" i="3"/>
  <c r="N106" i="3"/>
  <c r="J106" i="3"/>
  <c r="K102" i="3"/>
  <c r="L102" i="3"/>
  <c r="M102" i="3"/>
  <c r="N102" i="3"/>
  <c r="J102" i="3"/>
  <c r="K105" i="3"/>
  <c r="L105" i="3" s="1"/>
  <c r="M105" i="3" s="1"/>
  <c r="N105" i="3" s="1"/>
  <c r="J105" i="3"/>
  <c r="K109" i="3"/>
  <c r="L109" i="3"/>
  <c r="M109" i="3"/>
  <c r="N109" i="3"/>
  <c r="J109" i="3"/>
  <c r="K111" i="3"/>
  <c r="L111" i="3" s="1"/>
  <c r="M111" i="3" s="1"/>
  <c r="N111" i="3" s="1"/>
  <c r="J111" i="3"/>
  <c r="K112" i="3"/>
  <c r="L112" i="3"/>
  <c r="M112" i="3"/>
  <c r="N112" i="3"/>
  <c r="J112" i="3"/>
  <c r="K113" i="3"/>
  <c r="L113" i="3"/>
  <c r="M113" i="3"/>
  <c r="N113" i="3"/>
  <c r="J113" i="3"/>
  <c r="K114" i="3"/>
  <c r="L114" i="3" s="1"/>
  <c r="M114" i="3" s="1"/>
  <c r="N114" i="3" s="1"/>
  <c r="J114" i="3"/>
  <c r="K99" i="3"/>
  <c r="L99" i="3"/>
  <c r="M99" i="3"/>
  <c r="N99" i="3"/>
  <c r="J99" i="3"/>
  <c r="K101" i="3"/>
  <c r="L101" i="3" s="1"/>
  <c r="M101" i="3" s="1"/>
  <c r="N101" i="3" s="1"/>
  <c r="J101" i="3"/>
  <c r="C101" i="3"/>
  <c r="D101" i="3"/>
  <c r="E101" i="3"/>
  <c r="F101" i="3"/>
  <c r="G101" i="3"/>
  <c r="H101" i="3"/>
  <c r="I101" i="3"/>
  <c r="B101" i="3"/>
  <c r="C95" i="3"/>
  <c r="D95" i="3"/>
  <c r="E95" i="3"/>
  <c r="F95" i="3"/>
  <c r="G95" i="3"/>
  <c r="H95" i="3"/>
  <c r="I95" i="3"/>
  <c r="J95" i="3"/>
  <c r="K95" i="3"/>
  <c r="L95" i="3" s="1"/>
  <c r="M95" i="3" s="1"/>
  <c r="N95" i="3" s="1"/>
  <c r="B95" i="3"/>
  <c r="K96" i="3"/>
  <c r="L96" i="3"/>
  <c r="M96" i="3"/>
  <c r="N96" i="3"/>
  <c r="J96" i="3"/>
  <c r="K91" i="3"/>
  <c r="L91" i="3" s="1"/>
  <c r="M91" i="3" s="1"/>
  <c r="N91" i="3" s="1"/>
  <c r="J91" i="3"/>
  <c r="K92" i="3"/>
  <c r="L92" i="3"/>
  <c r="M92" i="3"/>
  <c r="N92" i="3"/>
  <c r="J92" i="3"/>
  <c r="K88" i="3"/>
  <c r="L88" i="3"/>
  <c r="M88" i="3"/>
  <c r="N88" i="3"/>
  <c r="J88" i="3"/>
  <c r="J87" i="3" s="1"/>
  <c r="C54" i="3"/>
  <c r="D54" i="3"/>
  <c r="E54" i="3"/>
  <c r="F54" i="3"/>
  <c r="G54" i="3"/>
  <c r="H54" i="3"/>
  <c r="I54" i="3"/>
  <c r="J54" i="3"/>
  <c r="K54" i="3"/>
  <c r="L54" i="3"/>
  <c r="M54" i="3"/>
  <c r="N54" i="3"/>
  <c r="B54" i="3"/>
  <c r="B44" i="4" l="1"/>
  <c r="I11" i="4"/>
  <c r="H9" i="4"/>
  <c r="F11" i="4"/>
  <c r="F13" i="4" s="1"/>
  <c r="F48" i="4" s="1"/>
  <c r="C9" i="4"/>
  <c r="F9" i="4"/>
  <c r="H13" i="4"/>
  <c r="H48" i="4" s="1"/>
  <c r="E11" i="4"/>
  <c r="E13" i="4" s="1"/>
  <c r="E48" i="4" s="1"/>
  <c r="E8" i="4"/>
  <c r="B9" i="4"/>
  <c r="B11" i="4"/>
  <c r="G8" i="4"/>
  <c r="B16" i="4"/>
  <c r="B19" i="4" s="1"/>
  <c r="F8" i="4"/>
  <c r="G9" i="4"/>
  <c r="I16" i="4"/>
  <c r="I49" i="4"/>
  <c r="H16" i="4"/>
  <c r="H19" i="4" s="1"/>
  <c r="H49" i="4"/>
  <c r="B8" i="4"/>
  <c r="C8" i="4"/>
  <c r="D9" i="4"/>
  <c r="B13" i="4"/>
  <c r="B48" i="4" s="1"/>
  <c r="F16" i="4"/>
  <c r="F19" i="4" s="1"/>
  <c r="G16" i="4"/>
  <c r="G19" i="4" s="1"/>
  <c r="I13" i="4"/>
  <c r="I48" i="4" s="1"/>
  <c r="E16" i="4"/>
  <c r="E19" i="4" s="1"/>
  <c r="I4" i="4"/>
  <c r="D16" i="4"/>
  <c r="D19" i="4" s="1"/>
  <c r="H4" i="4"/>
  <c r="G13" i="4"/>
  <c r="G48" i="4" s="1"/>
  <c r="C16" i="4"/>
  <c r="C19" i="4" s="1"/>
  <c r="G4" i="4"/>
  <c r="H53" i="4"/>
  <c r="D24" i="4"/>
  <c r="F4" i="4"/>
  <c r="E4" i="4"/>
  <c r="I8" i="4"/>
  <c r="D13" i="4"/>
  <c r="D48" i="4" s="1"/>
  <c r="D8" i="4"/>
  <c r="C13" i="4"/>
  <c r="C48" i="4" s="1"/>
  <c r="K87" i="3"/>
  <c r="L87" i="3" s="1"/>
  <c r="M87" i="3" s="1"/>
  <c r="N87" i="3" s="1"/>
  <c r="C49" i="4" l="1"/>
  <c r="B53" i="4"/>
  <c r="C53" i="4"/>
  <c r="G53" i="4"/>
  <c r="D49" i="4"/>
  <c r="F53" i="4"/>
  <c r="F49" i="4"/>
  <c r="B49" i="4"/>
  <c r="I19" i="4"/>
  <c r="E49" i="4"/>
  <c r="I53" i="4"/>
  <c r="D53" i="4"/>
  <c r="E53" i="4"/>
  <c r="G49" i="4"/>
  <c r="K65" i="3"/>
  <c r="L65" i="3"/>
  <c r="M65" i="3"/>
  <c r="N65" i="3"/>
  <c r="J65" i="3"/>
  <c r="J61" i="3"/>
  <c r="J57" i="3"/>
  <c r="H202" i="3"/>
  <c r="C200" i="3"/>
  <c r="D200" i="3"/>
  <c r="E200" i="3"/>
  <c r="F200" i="3"/>
  <c r="G201" i="3" s="1"/>
  <c r="G200" i="3"/>
  <c r="H200" i="3"/>
  <c r="H201" i="3" s="1"/>
  <c r="I200" i="3"/>
  <c r="B200" i="3"/>
  <c r="B201" i="3" s="1"/>
  <c r="C197" i="3"/>
  <c r="D197" i="3"/>
  <c r="E197" i="3"/>
  <c r="F197" i="3"/>
  <c r="G197" i="3"/>
  <c r="H197" i="3"/>
  <c r="H199" i="3" s="1"/>
  <c r="I197" i="3"/>
  <c r="B197" i="3"/>
  <c r="C194" i="3"/>
  <c r="D194" i="3"/>
  <c r="D187" i="3" s="1"/>
  <c r="E194" i="3"/>
  <c r="F194" i="3"/>
  <c r="G194" i="3"/>
  <c r="H194" i="3"/>
  <c r="H195" i="3" s="1"/>
  <c r="I194" i="3"/>
  <c r="B194" i="3"/>
  <c r="C190" i="3"/>
  <c r="D190" i="3"/>
  <c r="E190" i="3"/>
  <c r="F190" i="3"/>
  <c r="F191" i="3" s="1"/>
  <c r="G190" i="3"/>
  <c r="H190" i="3"/>
  <c r="H192" i="3" s="1"/>
  <c r="I190" i="3"/>
  <c r="B190" i="3"/>
  <c r="B191" i="3" s="1"/>
  <c r="C185" i="3"/>
  <c r="D185" i="3"/>
  <c r="D186" i="3" s="1"/>
  <c r="E185" i="3"/>
  <c r="F185" i="3"/>
  <c r="G185" i="3"/>
  <c r="H185" i="3"/>
  <c r="I185" i="3"/>
  <c r="B185" i="3"/>
  <c r="B186" i="3" s="1"/>
  <c r="C181" i="3"/>
  <c r="D181" i="3"/>
  <c r="E181" i="3"/>
  <c r="F181" i="3"/>
  <c r="G181" i="3"/>
  <c r="H181" i="3"/>
  <c r="I181" i="3"/>
  <c r="B181" i="3"/>
  <c r="C178" i="3"/>
  <c r="D178" i="3"/>
  <c r="E178" i="3"/>
  <c r="F178" i="3"/>
  <c r="G178" i="3"/>
  <c r="H178" i="3"/>
  <c r="I178" i="3"/>
  <c r="N179" i="3"/>
  <c r="B178" i="3"/>
  <c r="C175" i="3"/>
  <c r="D175" i="3"/>
  <c r="E175" i="3"/>
  <c r="F175" i="3"/>
  <c r="G175" i="3"/>
  <c r="G176" i="3" s="1"/>
  <c r="H175" i="3"/>
  <c r="I175" i="3"/>
  <c r="B175" i="3"/>
  <c r="C171" i="3"/>
  <c r="D171" i="3"/>
  <c r="E171" i="3"/>
  <c r="F171" i="3"/>
  <c r="G171" i="3"/>
  <c r="H171" i="3"/>
  <c r="H173" i="3" s="1"/>
  <c r="I171" i="3"/>
  <c r="B171" i="3"/>
  <c r="B172" i="3" s="1"/>
  <c r="C166" i="3"/>
  <c r="D166" i="3"/>
  <c r="E166" i="3"/>
  <c r="F166" i="3"/>
  <c r="F167" i="3" s="1"/>
  <c r="G166" i="3"/>
  <c r="H166" i="3"/>
  <c r="I166" i="3"/>
  <c r="B166" i="3"/>
  <c r="C162" i="3"/>
  <c r="D162" i="3"/>
  <c r="E162" i="3"/>
  <c r="F162" i="3"/>
  <c r="G162" i="3"/>
  <c r="H162" i="3"/>
  <c r="I162" i="3"/>
  <c r="B162" i="3"/>
  <c r="B163" i="3" s="1"/>
  <c r="B161" i="3"/>
  <c r="C159" i="3"/>
  <c r="D159" i="3"/>
  <c r="E159" i="3"/>
  <c r="F159" i="3"/>
  <c r="G159" i="3"/>
  <c r="H159" i="3"/>
  <c r="I159" i="3"/>
  <c r="M160" i="3"/>
  <c r="B159" i="3"/>
  <c r="B160" i="3" s="1"/>
  <c r="C156" i="3"/>
  <c r="D156" i="3"/>
  <c r="E156" i="3"/>
  <c r="F156" i="3"/>
  <c r="F157" i="3" s="1"/>
  <c r="G156" i="3"/>
  <c r="H156" i="3"/>
  <c r="I156" i="3"/>
  <c r="B156" i="3"/>
  <c r="B157" i="3" s="1"/>
  <c r="C152" i="3"/>
  <c r="D152" i="3"/>
  <c r="E152" i="3"/>
  <c r="F152" i="3"/>
  <c r="G152" i="3"/>
  <c r="H152" i="3"/>
  <c r="I152" i="3"/>
  <c r="B152" i="3"/>
  <c r="B154" i="3" s="1"/>
  <c r="C147" i="3"/>
  <c r="D147" i="3"/>
  <c r="E147" i="3"/>
  <c r="F147" i="3"/>
  <c r="F161" i="3" s="1"/>
  <c r="G147" i="3"/>
  <c r="H147" i="3"/>
  <c r="I147" i="3"/>
  <c r="I164" i="3" s="1"/>
  <c r="L154" i="3"/>
  <c r="B147" i="3"/>
  <c r="B148" i="3" s="1"/>
  <c r="C143" i="3"/>
  <c r="D143" i="3"/>
  <c r="E143" i="3"/>
  <c r="F143" i="3"/>
  <c r="G143" i="3"/>
  <c r="H143" i="3"/>
  <c r="I143" i="3"/>
  <c r="B143" i="3"/>
  <c r="B144" i="3" s="1"/>
  <c r="C140" i="3"/>
  <c r="D140" i="3"/>
  <c r="E140" i="3"/>
  <c r="F140" i="3"/>
  <c r="G140" i="3"/>
  <c r="H140" i="3"/>
  <c r="I140" i="3"/>
  <c r="B140" i="3"/>
  <c r="C137" i="3"/>
  <c r="D137" i="3"/>
  <c r="E137" i="3"/>
  <c r="F137" i="3"/>
  <c r="G137" i="3"/>
  <c r="H137" i="3"/>
  <c r="I137" i="3"/>
  <c r="N139" i="3"/>
  <c r="B137" i="3"/>
  <c r="B130" i="3" s="1"/>
  <c r="B131" i="3" s="1"/>
  <c r="C133" i="3"/>
  <c r="C135" i="3" s="1"/>
  <c r="D133" i="3"/>
  <c r="D136" i="3" s="1"/>
  <c r="E133" i="3"/>
  <c r="F133" i="3"/>
  <c r="G133" i="3"/>
  <c r="H133" i="3"/>
  <c r="I134" i="3" s="1"/>
  <c r="I133" i="3"/>
  <c r="B133" i="3"/>
  <c r="B134" i="3" s="1"/>
  <c r="C128" i="3"/>
  <c r="D128" i="3"/>
  <c r="E128" i="3"/>
  <c r="F128" i="3"/>
  <c r="G128" i="3"/>
  <c r="H128" i="3"/>
  <c r="I128" i="3"/>
  <c r="B128" i="3"/>
  <c r="C126" i="3"/>
  <c r="D126" i="3"/>
  <c r="E126" i="3"/>
  <c r="E127" i="3" s="1"/>
  <c r="F126" i="3"/>
  <c r="G126" i="3"/>
  <c r="G127" i="3" s="1"/>
  <c r="H126" i="3"/>
  <c r="I126" i="3"/>
  <c r="B126" i="3"/>
  <c r="B127" i="3" s="1"/>
  <c r="C124" i="3"/>
  <c r="D124" i="3"/>
  <c r="E124" i="3"/>
  <c r="F124" i="3"/>
  <c r="G124" i="3"/>
  <c r="H124" i="3"/>
  <c r="I124" i="3"/>
  <c r="B124" i="3"/>
  <c r="C122" i="3"/>
  <c r="D122" i="3"/>
  <c r="E122" i="3"/>
  <c r="F122" i="3"/>
  <c r="G122" i="3"/>
  <c r="H122" i="3"/>
  <c r="I122" i="3"/>
  <c r="I123" i="3" s="1"/>
  <c r="B122" i="3"/>
  <c r="C120" i="3"/>
  <c r="D120" i="3"/>
  <c r="E120" i="3"/>
  <c r="F120" i="3"/>
  <c r="G120" i="3"/>
  <c r="H120" i="3"/>
  <c r="I120" i="3"/>
  <c r="B120" i="3"/>
  <c r="C118" i="3"/>
  <c r="C119" i="3" s="1"/>
  <c r="D118" i="3"/>
  <c r="D119" i="3" s="1"/>
  <c r="D121" i="3" s="1"/>
  <c r="E118" i="3"/>
  <c r="F118" i="3"/>
  <c r="G118" i="3"/>
  <c r="H118" i="3"/>
  <c r="I118" i="3"/>
  <c r="B118" i="3"/>
  <c r="C116" i="3"/>
  <c r="C145" i="3" s="1"/>
  <c r="D116" i="3"/>
  <c r="E116" i="3"/>
  <c r="F116" i="3"/>
  <c r="F117" i="3" s="1"/>
  <c r="G116" i="3"/>
  <c r="G139" i="3" s="1"/>
  <c r="H116" i="3"/>
  <c r="I116" i="3"/>
  <c r="B116" i="3"/>
  <c r="B117" i="3" s="1"/>
  <c r="B119" i="3"/>
  <c r="C112" i="3"/>
  <c r="D112" i="3"/>
  <c r="D113" i="3" s="1"/>
  <c r="E112" i="3"/>
  <c r="F112" i="3"/>
  <c r="G112" i="3"/>
  <c r="H112" i="3"/>
  <c r="I112" i="3"/>
  <c r="B112" i="3"/>
  <c r="B113" i="3" s="1"/>
  <c r="C109" i="3"/>
  <c r="D109" i="3"/>
  <c r="E109" i="3"/>
  <c r="F109" i="3"/>
  <c r="G109" i="3"/>
  <c r="H109" i="3"/>
  <c r="I109" i="3"/>
  <c r="B109" i="3"/>
  <c r="B110" i="3" s="1"/>
  <c r="C106" i="3"/>
  <c r="D106" i="3"/>
  <c r="E106" i="3"/>
  <c r="F106" i="3"/>
  <c r="G106" i="3"/>
  <c r="H106" i="3"/>
  <c r="I106" i="3"/>
  <c r="K107" i="3"/>
  <c r="L107" i="3"/>
  <c r="B106" i="3"/>
  <c r="C102" i="3"/>
  <c r="D102" i="3"/>
  <c r="E102" i="3"/>
  <c r="F102" i="3"/>
  <c r="G102" i="3"/>
  <c r="H102" i="3"/>
  <c r="I102" i="3"/>
  <c r="N103" i="3"/>
  <c r="B102" i="3"/>
  <c r="B105" i="3" s="1"/>
  <c r="C97" i="3"/>
  <c r="D97" i="3"/>
  <c r="E97" i="3"/>
  <c r="F97" i="3"/>
  <c r="G97" i="3"/>
  <c r="H97" i="3"/>
  <c r="I97" i="3"/>
  <c r="B97" i="3"/>
  <c r="D96" i="3"/>
  <c r="B96" i="3"/>
  <c r="C93" i="3"/>
  <c r="D93" i="3"/>
  <c r="E93" i="3"/>
  <c r="F93" i="3"/>
  <c r="G93" i="3"/>
  <c r="H93" i="3"/>
  <c r="I93" i="3"/>
  <c r="B93" i="3"/>
  <c r="C91" i="3"/>
  <c r="D91" i="3"/>
  <c r="E91" i="3"/>
  <c r="F91" i="3"/>
  <c r="G91" i="3"/>
  <c r="H91" i="3"/>
  <c r="I91" i="3"/>
  <c r="B91" i="3"/>
  <c r="B92" i="3" s="1"/>
  <c r="C89" i="3"/>
  <c r="D89" i="3"/>
  <c r="E89" i="3"/>
  <c r="F89" i="3"/>
  <c r="G89" i="3"/>
  <c r="H89" i="3"/>
  <c r="I89" i="3"/>
  <c r="B89" i="3"/>
  <c r="B58" i="3"/>
  <c r="C58" i="3"/>
  <c r="D58" i="3"/>
  <c r="E58" i="3"/>
  <c r="F58" i="3"/>
  <c r="G58" i="3"/>
  <c r="H58" i="3"/>
  <c r="I58" i="3"/>
  <c r="K58" i="3"/>
  <c r="K57" i="3" s="1"/>
  <c r="L58" i="3"/>
  <c r="L57" i="3" s="1"/>
  <c r="M58" i="3"/>
  <c r="M57" i="3" s="1"/>
  <c r="N58" i="3"/>
  <c r="N57" i="3" s="1"/>
  <c r="C87" i="3"/>
  <c r="D87" i="3"/>
  <c r="E87" i="3"/>
  <c r="F87" i="3"/>
  <c r="G87" i="3"/>
  <c r="H87" i="3"/>
  <c r="I87" i="3"/>
  <c r="B87" i="3"/>
  <c r="B88" i="3" s="1"/>
  <c r="C85" i="3"/>
  <c r="D85" i="3"/>
  <c r="E85" i="3"/>
  <c r="F85" i="3"/>
  <c r="G85" i="3"/>
  <c r="H85" i="3"/>
  <c r="H86" i="3" s="1"/>
  <c r="I85" i="3"/>
  <c r="B85" i="3"/>
  <c r="C52" i="3"/>
  <c r="D52" i="3"/>
  <c r="E52" i="3"/>
  <c r="F52" i="3"/>
  <c r="G52" i="3"/>
  <c r="H52" i="3"/>
  <c r="I52" i="3"/>
  <c r="B52" i="3"/>
  <c r="C53" i="3" s="1"/>
  <c r="C55" i="3" s="1"/>
  <c r="F77" i="3"/>
  <c r="E103" i="3"/>
  <c r="D99" i="3"/>
  <c r="C78" i="3"/>
  <c r="D78" i="3"/>
  <c r="E78" i="3"/>
  <c r="F78" i="3"/>
  <c r="G78" i="3"/>
  <c r="H78" i="3"/>
  <c r="I78" i="3"/>
  <c r="I79" i="3" s="1"/>
  <c r="B78" i="3"/>
  <c r="B79" i="3" s="1"/>
  <c r="C81" i="3"/>
  <c r="D81" i="3"/>
  <c r="E81" i="3"/>
  <c r="E82" i="3" s="1"/>
  <c r="F81" i="3"/>
  <c r="G81" i="3"/>
  <c r="H81" i="3"/>
  <c r="I81" i="3"/>
  <c r="B81" i="3"/>
  <c r="B82" i="3" s="1"/>
  <c r="C71" i="3"/>
  <c r="D71" i="3"/>
  <c r="E71" i="3"/>
  <c r="F71" i="3"/>
  <c r="G71" i="3"/>
  <c r="H71" i="3"/>
  <c r="H72" i="3" s="1"/>
  <c r="I71" i="3"/>
  <c r="B71" i="3"/>
  <c r="C75" i="3"/>
  <c r="D75" i="3"/>
  <c r="E75" i="3"/>
  <c r="F75" i="3"/>
  <c r="F76" i="3" s="1"/>
  <c r="G75" i="3"/>
  <c r="H75" i="3"/>
  <c r="I75" i="3"/>
  <c r="B75" i="3"/>
  <c r="B76" i="3" s="1"/>
  <c r="C66" i="3"/>
  <c r="D66" i="3"/>
  <c r="E66" i="3"/>
  <c r="F66" i="3"/>
  <c r="G66" i="3"/>
  <c r="H66" i="3"/>
  <c r="I66" i="3"/>
  <c r="B66" i="3"/>
  <c r="C64" i="3"/>
  <c r="D64" i="3"/>
  <c r="E64" i="3"/>
  <c r="F64" i="3"/>
  <c r="F65" i="3" s="1"/>
  <c r="G64" i="3"/>
  <c r="G65" i="3" s="1"/>
  <c r="H64" i="3"/>
  <c r="I64" i="3"/>
  <c r="J64" i="3" s="1"/>
  <c r="K64" i="3" s="1"/>
  <c r="L64" i="3" s="1"/>
  <c r="M64" i="3" s="1"/>
  <c r="N64" i="3" s="1"/>
  <c r="B64" i="3"/>
  <c r="B65" i="3" s="1"/>
  <c r="B67" i="3" s="1"/>
  <c r="C62" i="3"/>
  <c r="D62" i="3"/>
  <c r="E62" i="3"/>
  <c r="F62" i="3"/>
  <c r="G62" i="3"/>
  <c r="H62" i="3"/>
  <c r="I62" i="3"/>
  <c r="B62" i="3"/>
  <c r="C60" i="3"/>
  <c r="D60" i="3"/>
  <c r="E60" i="3"/>
  <c r="F60" i="3"/>
  <c r="F61" i="3" s="1"/>
  <c r="G60" i="3"/>
  <c r="G61" i="3" s="1"/>
  <c r="H60" i="3"/>
  <c r="I60" i="3"/>
  <c r="J60" i="3" s="1"/>
  <c r="B60" i="3"/>
  <c r="B61" i="3" s="1"/>
  <c r="B63" i="3" s="1"/>
  <c r="C56" i="3"/>
  <c r="D56" i="3"/>
  <c r="E56" i="3"/>
  <c r="F56" i="3"/>
  <c r="F57" i="3" s="1"/>
  <c r="G56" i="3"/>
  <c r="H56" i="3"/>
  <c r="I56" i="3"/>
  <c r="J56" i="3" s="1"/>
  <c r="B56" i="3"/>
  <c r="B57" i="3" s="1"/>
  <c r="H134" i="3" l="1"/>
  <c r="G179" i="3"/>
  <c r="K172" i="3"/>
  <c r="L158" i="3"/>
  <c r="G113" i="3"/>
  <c r="E161" i="3"/>
  <c r="I199" i="3"/>
  <c r="E104" i="3"/>
  <c r="C174" i="3"/>
  <c r="M134" i="3"/>
  <c r="C191" i="3"/>
  <c r="C110" i="3"/>
  <c r="N117" i="3"/>
  <c r="E123" i="3"/>
  <c r="E125" i="3" s="1"/>
  <c r="M148" i="3"/>
  <c r="F201" i="3"/>
  <c r="H82" i="3"/>
  <c r="L191" i="3"/>
  <c r="K141" i="3"/>
  <c r="J167" i="3"/>
  <c r="E195" i="3"/>
  <c r="F83" i="3"/>
  <c r="E70" i="3"/>
  <c r="F107" i="3"/>
  <c r="I57" i="3"/>
  <c r="I59" i="3" s="1"/>
  <c r="G72" i="3"/>
  <c r="G103" i="3"/>
  <c r="E163" i="3"/>
  <c r="I154" i="3"/>
  <c r="N173" i="3"/>
  <c r="K148" i="3"/>
  <c r="H153" i="3"/>
  <c r="C57" i="3"/>
  <c r="I88" i="3"/>
  <c r="I90" i="3" s="1"/>
  <c r="I96" i="3"/>
  <c r="I98" i="3" s="1"/>
  <c r="M110" i="3"/>
  <c r="K117" i="3"/>
  <c r="H119" i="3"/>
  <c r="H121" i="3" s="1"/>
  <c r="F130" i="3"/>
  <c r="J148" i="3"/>
  <c r="E158" i="3"/>
  <c r="H157" i="3"/>
  <c r="G198" i="3"/>
  <c r="F110" i="3"/>
  <c r="J117" i="3"/>
  <c r="D86" i="3"/>
  <c r="G92" i="3"/>
  <c r="K103" i="3"/>
  <c r="H107" i="3"/>
  <c r="H117" i="3"/>
  <c r="E119" i="3"/>
  <c r="E121" i="3" s="1"/>
  <c r="I127" i="3"/>
  <c r="I129" i="3" s="1"/>
  <c r="E153" i="3"/>
  <c r="M176" i="3"/>
  <c r="J179" i="3"/>
  <c r="G182" i="3"/>
  <c r="G202" i="3"/>
  <c r="F92" i="3"/>
  <c r="F94" i="3" s="1"/>
  <c r="B174" i="3"/>
  <c r="G192" i="3"/>
  <c r="E61" i="3"/>
  <c r="D53" i="3"/>
  <c r="D55" i="3" s="1"/>
  <c r="E117" i="3"/>
  <c r="F127" i="3"/>
  <c r="E129" i="3"/>
  <c r="K154" i="3"/>
  <c r="E99" i="3"/>
  <c r="C86" i="3"/>
  <c r="K139" i="3"/>
  <c r="E144" i="3"/>
  <c r="N160" i="3"/>
  <c r="D191" i="3"/>
  <c r="F70" i="3"/>
  <c r="F99" i="3"/>
  <c r="J172" i="3"/>
  <c r="C180" i="3"/>
  <c r="K135" i="3"/>
  <c r="C186" i="3"/>
  <c r="H79" i="3"/>
  <c r="F123" i="3"/>
  <c r="F125" i="3" s="1"/>
  <c r="G138" i="3"/>
  <c r="E141" i="3"/>
  <c r="K160" i="3"/>
  <c r="J173" i="3"/>
  <c r="E201" i="3"/>
  <c r="F53" i="3"/>
  <c r="F55" i="3" s="1"/>
  <c r="C82" i="3"/>
  <c r="F113" i="3"/>
  <c r="E72" i="3"/>
  <c r="F80" i="3"/>
  <c r="I111" i="3"/>
  <c r="M107" i="3"/>
  <c r="J110" i="3"/>
  <c r="D123" i="3"/>
  <c r="H167" i="3"/>
  <c r="E173" i="3"/>
  <c r="B180" i="3"/>
  <c r="H198" i="3"/>
  <c r="E96" i="3"/>
  <c r="E98" i="3" s="1"/>
  <c r="F163" i="3"/>
  <c r="G199" i="3"/>
  <c r="H193" i="3"/>
  <c r="E187" i="3"/>
  <c r="G114" i="3"/>
  <c r="E57" i="3"/>
  <c r="E59" i="3" s="1"/>
  <c r="E148" i="3"/>
  <c r="D72" i="3"/>
  <c r="D155" i="3"/>
  <c r="C155" i="3"/>
  <c r="G167" i="3"/>
  <c r="E134" i="3"/>
  <c r="C108" i="3"/>
  <c r="G141" i="3"/>
  <c r="D157" i="3"/>
  <c r="C161" i="3"/>
  <c r="M179" i="3"/>
  <c r="I201" i="3"/>
  <c r="J160" i="3"/>
  <c r="C80" i="3"/>
  <c r="I139" i="3"/>
  <c r="D177" i="3"/>
  <c r="I68" i="3"/>
  <c r="I70" i="3" s="1"/>
  <c r="J70" i="3" s="1"/>
  <c r="K70" i="3" s="1"/>
  <c r="H61" i="3"/>
  <c r="H63" i="3" s="1"/>
  <c r="H65" i="3"/>
  <c r="H67" i="3" s="1"/>
  <c r="H68" i="3"/>
  <c r="E108" i="3"/>
  <c r="H123" i="3"/>
  <c r="H139" i="3"/>
  <c r="F158" i="3"/>
  <c r="B192" i="3"/>
  <c r="H154" i="3"/>
  <c r="B129" i="3"/>
  <c r="I135" i="3"/>
  <c r="N196" i="3"/>
  <c r="M192" i="3"/>
  <c r="G67" i="3"/>
  <c r="F63" i="3"/>
  <c r="E77" i="3"/>
  <c r="H136" i="3"/>
  <c r="B179" i="3"/>
  <c r="K177" i="3"/>
  <c r="G105" i="3"/>
  <c r="E53" i="3"/>
  <c r="E55" i="3" s="1"/>
  <c r="B86" i="3"/>
  <c r="D77" i="3"/>
  <c r="F82" i="3"/>
  <c r="L135" i="3"/>
  <c r="G136" i="3"/>
  <c r="J177" i="3"/>
  <c r="F67" i="3"/>
  <c r="E63" i="3"/>
  <c r="B94" i="3"/>
  <c r="D103" i="3"/>
  <c r="F136" i="3"/>
  <c r="N167" i="3"/>
  <c r="C183" i="3"/>
  <c r="J192" i="3"/>
  <c r="G63" i="3"/>
  <c r="F68" i="3"/>
  <c r="B59" i="3"/>
  <c r="C65" i="3"/>
  <c r="C67" i="3" s="1"/>
  <c r="B73" i="3"/>
  <c r="H88" i="3"/>
  <c r="H90" i="3" s="1"/>
  <c r="B99" i="3"/>
  <c r="B100" i="3" s="1"/>
  <c r="I113" i="3"/>
  <c r="G119" i="3"/>
  <c r="G121" i="3" s="1"/>
  <c r="E135" i="3"/>
  <c r="I148" i="3"/>
  <c r="I163" i="3"/>
  <c r="M177" i="3"/>
  <c r="H177" i="3"/>
  <c r="I193" i="3"/>
  <c r="L148" i="3"/>
  <c r="G172" i="3"/>
  <c r="K192" i="3"/>
  <c r="D82" i="3"/>
  <c r="D68" i="3"/>
  <c r="C83" i="3"/>
  <c r="F88" i="3"/>
  <c r="F90" i="3" s="1"/>
  <c r="C74" i="3"/>
  <c r="I141" i="3"/>
  <c r="I136" i="3"/>
  <c r="N154" i="3"/>
  <c r="I186" i="3"/>
  <c r="I187" i="3"/>
  <c r="H145" i="3"/>
  <c r="M154" i="3"/>
  <c r="N158" i="3"/>
  <c r="I180" i="3"/>
  <c r="N195" i="3"/>
  <c r="H187" i="3"/>
  <c r="G68" i="3"/>
  <c r="G69" i="3" s="1"/>
  <c r="B72" i="3"/>
  <c r="E80" i="3"/>
  <c r="G86" i="3"/>
  <c r="C88" i="3"/>
  <c r="H114" i="3"/>
  <c r="C134" i="3"/>
  <c r="G145" i="3"/>
  <c r="M158" i="3"/>
  <c r="C176" i="3"/>
  <c r="F180" i="3"/>
  <c r="H180" i="3"/>
  <c r="G186" i="3"/>
  <c r="G187" i="3"/>
  <c r="D61" i="3"/>
  <c r="D63" i="3" s="1"/>
  <c r="D80" i="3"/>
  <c r="H92" i="3"/>
  <c r="L103" i="3"/>
  <c r="I107" i="3"/>
  <c r="I119" i="3"/>
  <c r="I117" i="3"/>
  <c r="F119" i="3"/>
  <c r="F121" i="3" s="1"/>
  <c r="F141" i="3"/>
  <c r="G144" i="3"/>
  <c r="H148" i="3"/>
  <c r="L157" i="3"/>
  <c r="L160" i="3"/>
  <c r="D176" i="3"/>
  <c r="E167" i="3"/>
  <c r="E186" i="3"/>
  <c r="F187" i="3"/>
  <c r="D65" i="3"/>
  <c r="D67" i="3" s="1"/>
  <c r="D73" i="3"/>
  <c r="H108" i="3"/>
  <c r="J154" i="3"/>
  <c r="C61" i="3"/>
  <c r="C63" i="3" s="1"/>
  <c r="I76" i="3"/>
  <c r="H135" i="3"/>
  <c r="D139" i="3"/>
  <c r="C142" i="3"/>
  <c r="D144" i="3"/>
  <c r="I179" i="3"/>
  <c r="N177" i="3"/>
  <c r="E180" i="3"/>
  <c r="F182" i="3"/>
  <c r="D196" i="3"/>
  <c r="I202" i="3"/>
  <c r="C68" i="3"/>
  <c r="I82" i="3"/>
  <c r="H76" i="3"/>
  <c r="I104" i="3"/>
  <c r="F108" i="3"/>
  <c r="G135" i="3"/>
  <c r="C139" i="3"/>
  <c r="I158" i="3"/>
  <c r="M173" i="3"/>
  <c r="D180" i="3"/>
  <c r="D183" i="3"/>
  <c r="D195" i="3"/>
  <c r="D199" i="3"/>
  <c r="C113" i="3"/>
  <c r="H138" i="3"/>
  <c r="F145" i="3"/>
  <c r="C158" i="3"/>
  <c r="H158" i="3"/>
  <c r="H161" i="3"/>
  <c r="H164" i="3"/>
  <c r="I192" i="3"/>
  <c r="C199" i="3"/>
  <c r="H57" i="3"/>
  <c r="H59" i="3" s="1"/>
  <c r="I72" i="3"/>
  <c r="G82" i="3"/>
  <c r="E76" i="3"/>
  <c r="I138" i="3"/>
  <c r="D142" i="3"/>
  <c r="B135" i="3"/>
  <c r="D135" i="3"/>
  <c r="H142" i="3"/>
  <c r="E145" i="3"/>
  <c r="D153" i="3"/>
  <c r="G158" i="3"/>
  <c r="G160" i="3"/>
  <c r="B177" i="3"/>
  <c r="G177" i="3"/>
  <c r="M196" i="3"/>
  <c r="D125" i="3"/>
  <c r="C77" i="3"/>
  <c r="F105" i="3"/>
  <c r="G104" i="3"/>
  <c r="B142" i="3"/>
  <c r="G142" i="3"/>
  <c r="L196" i="3"/>
  <c r="C59" i="3"/>
  <c r="K110" i="3"/>
  <c r="F104" i="3"/>
  <c r="F129" i="3"/>
  <c r="H141" i="3"/>
  <c r="B145" i="3"/>
  <c r="C177" i="3"/>
  <c r="B193" i="3"/>
  <c r="B187" i="3"/>
  <c r="C196" i="3"/>
  <c r="F72" i="3"/>
  <c r="D74" i="3"/>
  <c r="J141" i="3"/>
  <c r="N157" i="3"/>
  <c r="C154" i="3"/>
  <c r="D158" i="3"/>
  <c r="B183" i="3"/>
  <c r="N192" i="3"/>
  <c r="B199" i="3"/>
  <c r="K56" i="3"/>
  <c r="J52" i="3"/>
  <c r="G123" i="3"/>
  <c r="G125" i="3" s="1"/>
  <c r="L167" i="3"/>
  <c r="G70" i="3"/>
  <c r="E73" i="3"/>
  <c r="G76" i="3"/>
  <c r="G79" i="3"/>
  <c r="E88" i="3"/>
  <c r="E90" i="3" s="1"/>
  <c r="H96" i="3"/>
  <c r="H98" i="3" s="1"/>
  <c r="N107" i="3"/>
  <c r="H111" i="3"/>
  <c r="B114" i="3"/>
  <c r="L117" i="3"/>
  <c r="F135" i="3"/>
  <c r="D145" i="3"/>
  <c r="I157" i="3"/>
  <c r="L173" i="3"/>
  <c r="F177" i="3"/>
  <c r="F202" i="3"/>
  <c r="C187" i="3"/>
  <c r="D188" i="3" s="1"/>
  <c r="C72" i="3"/>
  <c r="F96" i="3"/>
  <c r="F98" i="3" s="1"/>
  <c r="G111" i="3"/>
  <c r="D104" i="3"/>
  <c r="J134" i="3"/>
  <c r="M117" i="3"/>
  <c r="B139" i="3"/>
  <c r="L141" i="3"/>
  <c r="I142" i="3"/>
  <c r="J157" i="3"/>
  <c r="G164" i="3"/>
  <c r="F172" i="3"/>
  <c r="K173" i="3"/>
  <c r="H176" i="3"/>
  <c r="E177" i="3"/>
  <c r="I183" i="3"/>
  <c r="K191" i="3"/>
  <c r="F192" i="3"/>
  <c r="E202" i="3"/>
  <c r="B68" i="3"/>
  <c r="B69" i="3" s="1"/>
  <c r="B83" i="3"/>
  <c r="E79" i="3"/>
  <c r="F86" i="3"/>
  <c r="F111" i="3"/>
  <c r="C104" i="3"/>
  <c r="I121" i="3"/>
  <c r="K134" i="3"/>
  <c r="F148" i="3"/>
  <c r="F164" i="3"/>
  <c r="E179" i="3"/>
  <c r="H183" i="3"/>
  <c r="E192" i="3"/>
  <c r="B196" i="3"/>
  <c r="D202" i="3"/>
  <c r="I74" i="3"/>
  <c r="J74" i="3" s="1"/>
  <c r="K74" i="3" s="1"/>
  <c r="L74" i="3" s="1"/>
  <c r="M74" i="3" s="1"/>
  <c r="N74" i="3" s="1"/>
  <c r="D76" i="3"/>
  <c r="D79" i="3"/>
  <c r="E83" i="3"/>
  <c r="C105" i="3"/>
  <c r="L110" i="3"/>
  <c r="G94" i="3"/>
  <c r="I110" i="3"/>
  <c r="E111" i="3"/>
  <c r="I108" i="3"/>
  <c r="L134" i="3"/>
  <c r="M139" i="3"/>
  <c r="G148" i="3"/>
  <c r="E149" i="3"/>
  <c r="G154" i="3"/>
  <c r="E164" i="3"/>
  <c r="E172" i="3"/>
  <c r="I173" i="3"/>
  <c r="G183" i="3"/>
  <c r="D192" i="3"/>
  <c r="C202" i="3"/>
  <c r="F79" i="3"/>
  <c r="B74" i="3"/>
  <c r="D70" i="3"/>
  <c r="E68" i="3"/>
  <c r="C70" i="3"/>
  <c r="H74" i="3"/>
  <c r="C76" i="3"/>
  <c r="C79" i="3"/>
  <c r="D83" i="3"/>
  <c r="N110" i="3"/>
  <c r="I92" i="3"/>
  <c r="I94" i="3" s="1"/>
  <c r="C96" i="3"/>
  <c r="C98" i="3" s="1"/>
  <c r="M103" i="3"/>
  <c r="J107" i="3"/>
  <c r="G110" i="3"/>
  <c r="D111" i="3"/>
  <c r="B141" i="3"/>
  <c r="L139" i="3"/>
  <c r="F142" i="3"/>
  <c r="C144" i="3"/>
  <c r="H149" i="3"/>
  <c r="I149" i="3"/>
  <c r="F154" i="3"/>
  <c r="C157" i="3"/>
  <c r="G163" i="3"/>
  <c r="D164" i="3"/>
  <c r="E176" i="3"/>
  <c r="I182" i="3"/>
  <c r="F183" i="3"/>
  <c r="J191" i="3"/>
  <c r="C192" i="3"/>
  <c r="B90" i="3"/>
  <c r="C111" i="3"/>
  <c r="G108" i="3"/>
  <c r="E142" i="3"/>
  <c r="C160" i="3"/>
  <c r="E154" i="3"/>
  <c r="B158" i="3"/>
  <c r="I161" i="3"/>
  <c r="C164" i="3"/>
  <c r="G173" i="3"/>
  <c r="E183" i="3"/>
  <c r="F199" i="3"/>
  <c r="G74" i="3"/>
  <c r="B77" i="3"/>
  <c r="B103" i="3"/>
  <c r="B53" i="3"/>
  <c r="B55" i="3" s="1"/>
  <c r="G57" i="3"/>
  <c r="G59" i="3" s="1"/>
  <c r="F74" i="3"/>
  <c r="G77" i="3"/>
  <c r="C103" i="3"/>
  <c r="B104" i="3"/>
  <c r="I114" i="3"/>
  <c r="C123" i="3"/>
  <c r="C125" i="3" s="1"/>
  <c r="J139" i="3"/>
  <c r="D154" i="3"/>
  <c r="B182" i="3"/>
  <c r="F173" i="3"/>
  <c r="G174" i="3"/>
  <c r="K196" i="3"/>
  <c r="E199" i="3"/>
  <c r="D201" i="3"/>
  <c r="B70" i="3"/>
  <c r="E74" i="3"/>
  <c r="I86" i="3"/>
  <c r="E113" i="3"/>
  <c r="E110" i="3"/>
  <c r="C130" i="3"/>
  <c r="C131" i="3" s="1"/>
  <c r="D134" i="3"/>
  <c r="H127" i="3"/>
  <c r="H129" i="3" s="1"/>
  <c r="N148" i="3"/>
  <c r="B153" i="3"/>
  <c r="G153" i="3"/>
  <c r="G161" i="3"/>
  <c r="D167" i="3"/>
  <c r="L179" i="3"/>
  <c r="J196" i="3"/>
  <c r="B202" i="3"/>
  <c r="I61" i="3"/>
  <c r="I63" i="3" s="1"/>
  <c r="D108" i="3"/>
  <c r="D130" i="3"/>
  <c r="N135" i="3"/>
  <c r="D173" i="3"/>
  <c r="E182" i="3"/>
  <c r="I196" i="3"/>
  <c r="I65" i="3"/>
  <c r="I67" i="3" s="1"/>
  <c r="D57" i="3"/>
  <c r="D59" i="3" s="1"/>
  <c r="E92" i="3"/>
  <c r="E94" i="3" s="1"/>
  <c r="I103" i="3"/>
  <c r="B111" i="3"/>
  <c r="F114" i="3"/>
  <c r="E130" i="3"/>
  <c r="E131" i="3" s="1"/>
  <c r="M135" i="3"/>
  <c r="D163" i="3"/>
  <c r="K158" i="3"/>
  <c r="B164" i="3"/>
  <c r="M167" i="3"/>
  <c r="C173" i="3"/>
  <c r="G180" i="3"/>
  <c r="B198" i="3"/>
  <c r="H196" i="3"/>
  <c r="J103" i="3"/>
  <c r="H105" i="3"/>
  <c r="E114" i="3"/>
  <c r="E136" i="3"/>
  <c r="B136" i="3"/>
  <c r="F139" i="3"/>
  <c r="E155" i="3"/>
  <c r="J158" i="3"/>
  <c r="D161" i="3"/>
  <c r="L177" i="3"/>
  <c r="D182" i="3"/>
  <c r="G196" i="3"/>
  <c r="C99" i="3"/>
  <c r="C100" i="3" s="1"/>
  <c r="D114" i="3"/>
  <c r="G117" i="3"/>
  <c r="G130" i="3"/>
  <c r="G131" i="3" s="1"/>
  <c r="C117" i="3"/>
  <c r="E139" i="3"/>
  <c r="I145" i="3"/>
  <c r="L192" i="3"/>
  <c r="I195" i="3"/>
  <c r="F196" i="3"/>
  <c r="E65" i="3"/>
  <c r="E67" i="3" s="1"/>
  <c r="F59" i="3"/>
  <c r="C114" i="3"/>
  <c r="H144" i="3"/>
  <c r="C127" i="3"/>
  <c r="C129" i="3" s="1"/>
  <c r="F160" i="3"/>
  <c r="E196" i="3"/>
  <c r="G88" i="3"/>
  <c r="G90" i="3" s="1"/>
  <c r="B107" i="3"/>
  <c r="H104" i="3"/>
  <c r="B108" i="3"/>
  <c r="I144" i="3"/>
  <c r="G157" i="3"/>
  <c r="B173" i="3"/>
  <c r="I177" i="3"/>
  <c r="F179" i="3"/>
  <c r="M191" i="3"/>
  <c r="J53" i="3"/>
  <c r="J55" i="3" s="1"/>
  <c r="C193" i="3"/>
  <c r="C201" i="3"/>
  <c r="I198" i="3"/>
  <c r="F195" i="3"/>
  <c r="C195" i="3"/>
  <c r="I191" i="3"/>
  <c r="E191" i="3"/>
  <c r="H191" i="3"/>
  <c r="E193" i="3"/>
  <c r="F186" i="3"/>
  <c r="H186" i="3"/>
  <c r="B188" i="3"/>
  <c r="E188" i="3"/>
  <c r="N191" i="3"/>
  <c r="D193" i="3"/>
  <c r="J195" i="3"/>
  <c r="C198" i="3"/>
  <c r="D198" i="3"/>
  <c r="K195" i="3"/>
  <c r="F193" i="3"/>
  <c r="L195" i="3"/>
  <c r="E198" i="3"/>
  <c r="G193" i="3"/>
  <c r="M195" i="3"/>
  <c r="F198" i="3"/>
  <c r="F188" i="3"/>
  <c r="B195" i="3"/>
  <c r="G191" i="3"/>
  <c r="G195" i="3"/>
  <c r="H182" i="3"/>
  <c r="H174" i="3"/>
  <c r="C182" i="3"/>
  <c r="K179" i="3"/>
  <c r="I176" i="3"/>
  <c r="I172" i="3"/>
  <c r="L172" i="3"/>
  <c r="M172" i="3"/>
  <c r="C172" i="3"/>
  <c r="D172" i="3"/>
  <c r="H168" i="3"/>
  <c r="H172" i="3"/>
  <c r="I167" i="3"/>
  <c r="K167" i="3"/>
  <c r="C167" i="3"/>
  <c r="B167" i="3"/>
  <c r="B168" i="3"/>
  <c r="B169" i="3" s="1"/>
  <c r="C168" i="3"/>
  <c r="E174" i="3"/>
  <c r="K176" i="3"/>
  <c r="D179" i="3"/>
  <c r="N172" i="3"/>
  <c r="D174" i="3"/>
  <c r="J176" i="3"/>
  <c r="C179" i="3"/>
  <c r="D168" i="3"/>
  <c r="F174" i="3"/>
  <c r="L176" i="3"/>
  <c r="F168" i="3"/>
  <c r="G168" i="3"/>
  <c r="I174" i="3"/>
  <c r="H179" i="3"/>
  <c r="N176" i="3"/>
  <c r="E168" i="3"/>
  <c r="I168" i="3"/>
  <c r="B176" i="3"/>
  <c r="F176" i="3"/>
  <c r="H163" i="3"/>
  <c r="H160" i="3"/>
  <c r="I160" i="3"/>
  <c r="E160" i="3"/>
  <c r="M157" i="3"/>
  <c r="E157" i="3"/>
  <c r="C149" i="3"/>
  <c r="D149" i="3"/>
  <c r="D150" i="3" s="1"/>
  <c r="I153" i="3"/>
  <c r="J153" i="3"/>
  <c r="N153" i="3"/>
  <c r="F153" i="3"/>
  <c r="K157" i="3"/>
  <c r="D160" i="3"/>
  <c r="C163" i="3"/>
  <c r="I155" i="3"/>
  <c r="K153" i="3"/>
  <c r="L153" i="3"/>
  <c r="B155" i="3"/>
  <c r="M153" i="3"/>
  <c r="B149" i="3"/>
  <c r="B150" i="3" s="1"/>
  <c r="F155" i="3"/>
  <c r="G155" i="3"/>
  <c r="F149" i="3"/>
  <c r="H155" i="3"/>
  <c r="G149" i="3"/>
  <c r="C153" i="3"/>
  <c r="J150" i="3"/>
  <c r="C148" i="3"/>
  <c r="D148" i="3"/>
  <c r="C136" i="3"/>
  <c r="F144" i="3"/>
  <c r="M141" i="3"/>
  <c r="N141" i="3"/>
  <c r="L138" i="3"/>
  <c r="M138" i="3"/>
  <c r="N138" i="3"/>
  <c r="F134" i="3"/>
  <c r="G134" i="3"/>
  <c r="G129" i="3"/>
  <c r="D127" i="3"/>
  <c r="D129" i="3" s="1"/>
  <c r="H125" i="3"/>
  <c r="I125" i="3"/>
  <c r="B123" i="3"/>
  <c r="B125" i="3" s="1"/>
  <c r="C121" i="3"/>
  <c r="B121" i="3"/>
  <c r="D117" i="3"/>
  <c r="N134" i="3"/>
  <c r="J138" i="3"/>
  <c r="C141" i="3"/>
  <c r="K138" i="3"/>
  <c r="D141" i="3"/>
  <c r="I130" i="3"/>
  <c r="H130" i="3"/>
  <c r="B138" i="3"/>
  <c r="C138" i="3"/>
  <c r="D138" i="3"/>
  <c r="E138" i="3"/>
  <c r="F138" i="3"/>
  <c r="H113" i="3"/>
  <c r="E105" i="3"/>
  <c r="D105" i="3"/>
  <c r="D110" i="3"/>
  <c r="H110" i="3"/>
  <c r="C107" i="3"/>
  <c r="D107" i="3"/>
  <c r="E107" i="3"/>
  <c r="F103" i="3"/>
  <c r="H103" i="3"/>
  <c r="N100" i="3"/>
  <c r="D98" i="3"/>
  <c r="B98" i="3"/>
  <c r="G96" i="3"/>
  <c r="G98" i="3" s="1"/>
  <c r="H94" i="3"/>
  <c r="D92" i="3"/>
  <c r="D94" i="3" s="1"/>
  <c r="C92" i="3"/>
  <c r="C94" i="3" s="1"/>
  <c r="C90" i="3"/>
  <c r="D88" i="3"/>
  <c r="D90" i="3" s="1"/>
  <c r="E86" i="3"/>
  <c r="H73" i="3"/>
  <c r="I53" i="3"/>
  <c r="I55" i="3" s="1"/>
  <c r="I80" i="3"/>
  <c r="J80" i="3" s="1"/>
  <c r="H53" i="3"/>
  <c r="H55" i="3" s="1"/>
  <c r="H80" i="3"/>
  <c r="G53" i="3"/>
  <c r="G55" i="3" s="1"/>
  <c r="C73" i="3"/>
  <c r="G80" i="3"/>
  <c r="I73" i="3"/>
  <c r="G73" i="3"/>
  <c r="I83" i="3"/>
  <c r="J83" i="3" s="1"/>
  <c r="G83" i="3"/>
  <c r="H70" i="3"/>
  <c r="H83" i="3"/>
  <c r="I77" i="3"/>
  <c r="H77" i="3"/>
  <c r="B80" i="3"/>
  <c r="F73" i="3"/>
  <c r="I99" i="3"/>
  <c r="J100" i="3"/>
  <c r="G99" i="3"/>
  <c r="G100" i="3" s="1"/>
  <c r="I105" i="3"/>
  <c r="H99" i="3"/>
  <c r="G107" i="3"/>
  <c r="H131" i="3" l="1"/>
  <c r="D131" i="3"/>
  <c r="I150" i="3"/>
  <c r="F100" i="3"/>
  <c r="H69" i="3"/>
  <c r="E100" i="3"/>
  <c r="N131" i="3"/>
  <c r="N150" i="3"/>
  <c r="I69" i="3"/>
  <c r="H100" i="3"/>
  <c r="D69" i="3"/>
  <c r="D100" i="3"/>
  <c r="F131" i="3"/>
  <c r="E69" i="3"/>
  <c r="J81" i="3"/>
  <c r="J71" i="3" s="1"/>
  <c r="J82" i="3"/>
  <c r="K83" i="3"/>
  <c r="L56" i="3"/>
  <c r="F69" i="3"/>
  <c r="C69" i="3"/>
  <c r="I169" i="3"/>
  <c r="J78" i="3"/>
  <c r="J79" i="3" s="1"/>
  <c r="K80" i="3"/>
  <c r="F150" i="3"/>
  <c r="J68" i="3"/>
  <c r="L70" i="3"/>
  <c r="H188" i="3"/>
  <c r="G188" i="3"/>
  <c r="I188" i="3"/>
  <c r="C188" i="3"/>
  <c r="F169" i="3"/>
  <c r="G169" i="3"/>
  <c r="E169" i="3"/>
  <c r="C169" i="3"/>
  <c r="H169" i="3"/>
  <c r="D169" i="3"/>
  <c r="E150" i="3"/>
  <c r="M150" i="3"/>
  <c r="K150" i="3"/>
  <c r="L150" i="3"/>
  <c r="C150" i="3"/>
  <c r="G150" i="3"/>
  <c r="H150" i="3"/>
  <c r="J131" i="3"/>
  <c r="L131" i="3"/>
  <c r="I131" i="3"/>
  <c r="K131" i="3"/>
  <c r="M131" i="3"/>
  <c r="L100" i="3"/>
  <c r="K100" i="3"/>
  <c r="I100" i="3"/>
  <c r="M100" i="3"/>
  <c r="J69" i="3" l="1"/>
  <c r="J75" i="3"/>
  <c r="L80" i="3"/>
  <c r="M56" i="3"/>
  <c r="J72" i="3"/>
  <c r="J73" i="3"/>
  <c r="L83" i="3"/>
  <c r="K82" i="3"/>
  <c r="M70" i="3"/>
  <c r="M83" i="3" l="1"/>
  <c r="L82" i="3"/>
  <c r="N56" i="3"/>
  <c r="M80" i="3"/>
  <c r="J76" i="3"/>
  <c r="J77" i="3"/>
  <c r="N70" i="3"/>
  <c r="N80" i="3" l="1"/>
  <c r="N83" i="3"/>
  <c r="N82" i="3" s="1"/>
  <c r="M82" i="3"/>
  <c r="C17" i="3"/>
  <c r="D17" i="3"/>
  <c r="E17" i="3"/>
  <c r="F17" i="3"/>
  <c r="G17" i="3"/>
  <c r="H17" i="3"/>
  <c r="I17" i="3"/>
  <c r="B17" i="3"/>
  <c r="H14" i="3"/>
  <c r="I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3" i="3"/>
  <c r="D3" i="3"/>
  <c r="E3" i="3"/>
  <c r="F3" i="3"/>
  <c r="G3" i="3"/>
  <c r="H3" i="3"/>
  <c r="I3" i="3"/>
  <c r="D5" i="3" l="1"/>
  <c r="C5" i="3"/>
  <c r="B5" i="3"/>
  <c r="G5" i="3"/>
  <c r="F5" i="3"/>
  <c r="I5" i="3"/>
  <c r="H5" i="3"/>
  <c r="E5" i="3"/>
  <c r="B172" i="1"/>
  <c r="B170" i="1"/>
  <c r="B161" i="1"/>
  <c r="B159" i="1"/>
  <c r="C150" i="1"/>
  <c r="B150" i="1"/>
  <c r="C148" i="1"/>
  <c r="B148" i="1"/>
  <c r="C139" i="1"/>
  <c r="B139" i="1"/>
  <c r="C137" i="1"/>
  <c r="B137" i="1"/>
  <c r="C124" i="1"/>
  <c r="B124" i="1"/>
  <c r="C123" i="1"/>
  <c r="B123" i="1"/>
  <c r="C122" i="1"/>
  <c r="B122" i="1"/>
  <c r="C116" i="1"/>
  <c r="B116" i="1"/>
  <c r="C115" i="1"/>
  <c r="B115" i="1"/>
  <c r="C114" i="1"/>
  <c r="B114" i="1"/>
  <c r="C98" i="1"/>
  <c r="D98" i="1"/>
  <c r="E98" i="1"/>
  <c r="F98" i="1"/>
  <c r="G98" i="1"/>
  <c r="E93" i="1"/>
  <c r="D93" i="1"/>
  <c r="C93" i="1"/>
  <c r="B93" i="1"/>
  <c r="B85" i="1"/>
  <c r="C85" i="1"/>
  <c r="D85" i="1"/>
  <c r="E85" i="1"/>
  <c r="F85" i="1"/>
  <c r="G85" i="1"/>
  <c r="L1" i="4" l="1"/>
  <c r="M1" i="4" s="1"/>
  <c r="N1" i="4" s="1"/>
  <c r="O1" i="4" s="1"/>
  <c r="P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I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7" i="1"/>
  <c r="F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I166" i="1" l="1"/>
  <c r="I167" i="1" s="1"/>
  <c r="I36" i="3"/>
  <c r="B166" i="1"/>
  <c r="M41" i="3"/>
  <c r="C36" i="3"/>
  <c r="G36" i="3"/>
  <c r="H36" i="3"/>
  <c r="D36" i="3"/>
  <c r="D37" i="3"/>
  <c r="F37" i="3"/>
  <c r="F36" i="3"/>
  <c r="E36" i="3"/>
  <c r="L32" i="3"/>
  <c r="M33" i="3"/>
  <c r="L31" i="3"/>
  <c r="L28" i="3"/>
  <c r="L27" i="3" s="1"/>
  <c r="M29" i="3"/>
  <c r="K21" i="3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H37" i="3" s="1"/>
  <c r="G109" i="1"/>
  <c r="G21" i="3" s="1"/>
  <c r="G37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B37" i="3" s="1"/>
  <c r="I109" i="1"/>
  <c r="I21" i="3" s="1"/>
  <c r="I50" i="3" s="1"/>
  <c r="J50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G167" i="1" l="1"/>
  <c r="G14" i="3"/>
  <c r="F167" i="1"/>
  <c r="F14" i="3"/>
  <c r="E167" i="1"/>
  <c r="E14" i="3"/>
  <c r="D167" i="1"/>
  <c r="D14" i="3"/>
  <c r="C167" i="1"/>
  <c r="C14" i="3"/>
  <c r="B167" i="1"/>
  <c r="B14" i="3"/>
  <c r="J49" i="3"/>
  <c r="K50" i="3"/>
  <c r="D40" i="3"/>
  <c r="D22" i="3"/>
  <c r="D44" i="3"/>
  <c r="D47" i="3"/>
  <c r="D50" i="3"/>
  <c r="B22" i="3"/>
  <c r="B47" i="3"/>
  <c r="B50" i="3"/>
  <c r="B40" i="3"/>
  <c r="B44" i="3"/>
  <c r="F50" i="3"/>
  <c r="F40" i="3"/>
  <c r="F22" i="3"/>
  <c r="F44" i="3"/>
  <c r="F47" i="3"/>
  <c r="N41" i="3"/>
  <c r="K48" i="3"/>
  <c r="K38" i="3" s="1"/>
  <c r="J48" i="3"/>
  <c r="J38" i="3" s="1"/>
  <c r="C50" i="3"/>
  <c r="C22" i="3"/>
  <c r="C44" i="3"/>
  <c r="C40" i="3"/>
  <c r="C47" i="3"/>
  <c r="E50" i="3"/>
  <c r="E22" i="3"/>
  <c r="E40" i="3"/>
  <c r="E44" i="3"/>
  <c r="E47" i="3"/>
  <c r="G44" i="3"/>
  <c r="G22" i="3"/>
  <c r="G50" i="3"/>
  <c r="G47" i="3"/>
  <c r="G40" i="3"/>
  <c r="H50" i="3"/>
  <c r="H22" i="3"/>
  <c r="H47" i="3"/>
  <c r="H40" i="3"/>
  <c r="H44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H15" i="3" l="1"/>
  <c r="G16" i="3"/>
  <c r="F16" i="3"/>
  <c r="G15" i="3"/>
  <c r="E16" i="3"/>
  <c r="F15" i="3"/>
  <c r="E15" i="3"/>
  <c r="D16" i="3"/>
  <c r="D15" i="3"/>
  <c r="C16" i="3"/>
  <c r="B15" i="3"/>
  <c r="C15" i="3"/>
  <c r="B16" i="3"/>
  <c r="K47" i="3"/>
  <c r="J45" i="3"/>
  <c r="J46" i="3" s="1"/>
  <c r="N31" i="3"/>
  <c r="L50" i="3"/>
  <c r="K49" i="3"/>
  <c r="K37" i="3"/>
  <c r="J35" i="3"/>
  <c r="J36" i="3" s="1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H59" i="1" s="1"/>
  <c r="G45" i="1"/>
  <c r="F45" i="1"/>
  <c r="E45" i="1"/>
  <c r="D45" i="1"/>
  <c r="D59" i="1" s="1"/>
  <c r="C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N21" i="3" l="1"/>
  <c r="C59" i="1"/>
  <c r="C60" i="1" s="1"/>
  <c r="F59" i="1"/>
  <c r="G59" i="1"/>
  <c r="E59" i="1"/>
  <c r="L49" i="3"/>
  <c r="M50" i="3"/>
  <c r="D10" i="1"/>
  <c r="D12" i="1" s="1"/>
  <c r="D20" i="1" s="1"/>
  <c r="J42" i="3"/>
  <c r="M48" i="3"/>
  <c r="M38" i="3" s="1"/>
  <c r="B10" i="1"/>
  <c r="B12" i="1" s="1"/>
  <c r="B20" i="1" s="1"/>
  <c r="C10" i="1"/>
  <c r="C145" i="1" s="1"/>
  <c r="L48" i="3"/>
  <c r="L38" i="3" s="1"/>
  <c r="H10" i="1"/>
  <c r="H12" i="1" s="1"/>
  <c r="E10" i="1"/>
  <c r="E12" i="1" s="1"/>
  <c r="E20" i="1" s="1"/>
  <c r="F10" i="1"/>
  <c r="F12" i="1" s="1"/>
  <c r="F20" i="1" s="1"/>
  <c r="B59" i="1"/>
  <c r="B60" i="1" s="1"/>
  <c r="L47" i="3"/>
  <c r="K45" i="3"/>
  <c r="K46" i="3" s="1"/>
  <c r="L37" i="3"/>
  <c r="K35" i="3"/>
  <c r="M22" i="3"/>
  <c r="N22" i="3"/>
  <c r="I12" i="1"/>
  <c r="I20" i="1" s="1"/>
  <c r="I145" i="1"/>
  <c r="E96" i="1"/>
  <c r="D96" i="1"/>
  <c r="C96" i="1"/>
  <c r="B96" i="1"/>
  <c r="B98" i="1" s="1"/>
  <c r="B99" i="1" s="1"/>
  <c r="F96" i="1"/>
  <c r="G96" i="1"/>
  <c r="E60" i="1"/>
  <c r="F60" i="1"/>
  <c r="G10" i="1"/>
  <c r="I59" i="1"/>
  <c r="I60" i="1" s="1"/>
  <c r="G60" i="1"/>
  <c r="H60" i="1"/>
  <c r="D60" i="1"/>
  <c r="H145" i="1" l="1"/>
  <c r="C12" i="1"/>
  <c r="C20" i="1" s="1"/>
  <c r="B145" i="1"/>
  <c r="D145" i="1"/>
  <c r="H20" i="1"/>
  <c r="H64" i="1"/>
  <c r="H76" i="1" s="1"/>
  <c r="H96" i="1" s="1"/>
  <c r="H98" i="1" s="1"/>
  <c r="I97" i="1" s="1"/>
  <c r="I98" i="1" s="1"/>
  <c r="I99" i="1" s="1"/>
  <c r="M47" i="3"/>
  <c r="L45" i="3"/>
  <c r="L46" i="3" s="1"/>
  <c r="F145" i="1"/>
  <c r="K36" i="3"/>
  <c r="K42" i="3"/>
  <c r="E145" i="1"/>
  <c r="J43" i="3"/>
  <c r="J44" i="3"/>
  <c r="M49" i="3"/>
  <c r="N50" i="3"/>
  <c r="M37" i="3"/>
  <c r="L35" i="3"/>
  <c r="L36" i="3" s="1"/>
  <c r="I64" i="1"/>
  <c r="I76" i="1" s="1"/>
  <c r="I96" i="1" s="1"/>
  <c r="G12" i="1"/>
  <c r="G20" i="1" s="1"/>
  <c r="G145" i="1"/>
  <c r="H99" i="1" l="1"/>
  <c r="L42" i="3"/>
  <c r="K44" i="3"/>
  <c r="K43" i="3"/>
  <c r="N47" i="3"/>
  <c r="M45" i="3"/>
  <c r="M46" i="3" s="1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N45" i="3"/>
  <c r="N46" i="3" s="1"/>
  <c r="L44" i="3"/>
  <c r="L43" i="3"/>
  <c r="N36" i="3"/>
  <c r="N43" i="3" l="1"/>
  <c r="N44" i="3"/>
  <c r="M44" i="3"/>
  <c r="M43" i="3"/>
  <c r="K39" i="3"/>
  <c r="M39" i="3"/>
  <c r="N39" i="3"/>
  <c r="M40" i="3"/>
  <c r="N40" i="3"/>
  <c r="K40" i="3"/>
  <c r="J39" i="3"/>
  <c r="L39" i="3"/>
  <c r="J40" i="3"/>
  <c r="L40" i="3"/>
  <c r="L61" i="3"/>
  <c r="M61" i="3"/>
  <c r="N61" i="3"/>
  <c r="K61" i="3"/>
  <c r="K60" i="3"/>
  <c r="L60" i="3" l="1"/>
  <c r="K52" i="3"/>
  <c r="K81" i="3" l="1"/>
  <c r="K71" i="3" s="1"/>
  <c r="K53" i="3"/>
  <c r="K55" i="3" s="1"/>
  <c r="K68" i="3"/>
  <c r="K78" i="3"/>
  <c r="K79" i="3" s="1"/>
  <c r="M60" i="3"/>
  <c r="L52" i="3"/>
  <c r="L81" i="3" l="1"/>
  <c r="L71" i="3" s="1"/>
  <c r="L53" i="3"/>
  <c r="L55" i="3" s="1"/>
  <c r="L68" i="3"/>
  <c r="L78" i="3"/>
  <c r="L79" i="3" s="1"/>
  <c r="K69" i="3"/>
  <c r="K75" i="3"/>
  <c r="N60" i="3"/>
  <c r="N52" i="3" s="1"/>
  <c r="M52" i="3"/>
  <c r="K72" i="3"/>
  <c r="K73" i="3"/>
  <c r="N81" i="3" l="1"/>
  <c r="N71" i="3" s="1"/>
  <c r="N53" i="3"/>
  <c r="N55" i="3" s="1"/>
  <c r="N68" i="3"/>
  <c r="N78" i="3"/>
  <c r="M53" i="3"/>
  <c r="M55" i="3" s="1"/>
  <c r="M81" i="3"/>
  <c r="M71" i="3" s="1"/>
  <c r="M68" i="3"/>
  <c r="M78" i="3"/>
  <c r="M79" i="3" s="1"/>
  <c r="K77" i="3"/>
  <c r="K76" i="3"/>
  <c r="L69" i="3"/>
  <c r="L75" i="3"/>
  <c r="L72" i="3"/>
  <c r="L73" i="3"/>
  <c r="M73" i="3" l="1"/>
  <c r="M72" i="3"/>
  <c r="M69" i="3"/>
  <c r="M75" i="3"/>
  <c r="M77" i="3" s="1"/>
  <c r="N79" i="3"/>
  <c r="N72" i="3"/>
  <c r="N73" i="3"/>
  <c r="N69" i="3"/>
  <c r="N75" i="3"/>
  <c r="M76" i="3"/>
  <c r="L76" i="3"/>
  <c r="L77" i="3"/>
  <c r="N76" i="3" l="1"/>
  <c r="N77" i="3"/>
  <c r="N85" i="3"/>
  <c r="M85" i="3"/>
  <c r="M108" i="3" s="1"/>
  <c r="L85" i="3"/>
  <c r="K85" i="3"/>
  <c r="J85" i="3"/>
  <c r="J104" i="3" s="1"/>
  <c r="J108" i="3"/>
  <c r="L86" i="3" l="1"/>
  <c r="L104" i="3"/>
  <c r="K86" i="3"/>
  <c r="N86" i="3"/>
  <c r="M86" i="3"/>
  <c r="K108" i="3"/>
  <c r="M104" i="3"/>
  <c r="J86" i="3"/>
  <c r="K104" i="3"/>
  <c r="N104" i="3"/>
  <c r="N108" i="3"/>
  <c r="L10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<sst xmlns="http://schemas.openxmlformats.org/spreadsheetml/2006/main" count="505" uniqueCount="223">
  <si>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</si>
  <si>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</si>
  <si>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</si>
  <si>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</si>
  <si>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</si>
  <si>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</si>
  <si>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</si>
  <si>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</si>
  <si>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</si>
  <si>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</si>
  <si>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</si>
  <si>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</si>
  <si>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</si>
  <si>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</si>
  <si>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</si>
  <si>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</si>
  <si>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</si>
  <si>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</si>
  <si>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</si>
  <si>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</si>
  <si>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</si>
  <si>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</si>
  <si>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</si>
  <si>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</si>
  <si>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</si>
  <si>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</si>
  <si>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</si>
  <si>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</si>
  <si>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</si>
  <si>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</si>
  <si>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</si>
  <si>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</si>
  <si>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</si>
  <si>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</si>
  <si>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</si>
  <si>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</si>
  <si>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</si>
  <si>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</si>
  <si>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</si>
  <si>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</si>
  <si>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</si>
  <si>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</si>
  <si>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</si>
  <si>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</si>
  <si>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</si>
  <si>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</si>
  <si>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</si>
  <si>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</si>
  <si>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</si>
  <si>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</si>
  <si>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</si>
  <si>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</si>
  <si>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</si>
  <si>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</si>
  <si>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</si>
  <si>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</si>
  <si>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</si>
  <si>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</si>
  <si>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</si>
  <si>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</si>
  <si>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</si>
  <si>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</si>
  <si>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</si>
  <si>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</si>
  <si>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</si>
  <si>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</si>
  <si>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</si>
  <si>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</si>
  <si>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</si>
  <si>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</si>
  <si>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</si>
  <si>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</si>
  <si>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</si>
  <si>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</si>
  <si>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</si>
  <si>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</si>
  <si>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</si>
  <si>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</si>
  <si>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</si>
  <si>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</si>
  <si>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</si>
  <si>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</si>
  <si>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</si>
  <si>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</si>
  <si>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</si>
  <si>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</si>
  <si>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</si>
  <si>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</si>
  <si>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</si>
  <si>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</si>
  <si>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</si>
  <si>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</si>
  <si>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</si>
  <si>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</si>
  <si>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</si>
  <si>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</si>
  <si>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</si>
  <si>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</si>
  <si>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</si>
  <si>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</si>
  <si>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</si>
  <si>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</si>
  <si>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</si>
  <si>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</si>
  <si>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</si>
  <si>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</si>
  <si>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</si>
  <si>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</si>
  <si>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</si>
  <si>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</si>
  <si>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</si>
  <si>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</si>
  <si>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</si>
  <si>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</si>
  <si>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</si>
  <si>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</si>
  <si>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</si>
  <si>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</si>
  <si>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</si>
  <si>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</si>
  <si>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</si>
  <si>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</si>
  <si>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</si>
  <si>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</si>
  <si>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</si>
  <si>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</si>
  <si>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</si>
  <si>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</si>
  <si>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</si>
  <si>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</si>
  <si>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</si>
  <si>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</si>
  <si>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</si>
  <si>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</si>
  <si>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</si>
  <si>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</si>
  <si>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</si>
  <si>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</si>
  <si>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</si>
  <si>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</si>
  <si>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</si>
  <si>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</si>
  <si>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</si>
  <si>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</si>
  <si>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</si>
  <si>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</si>
  <si>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</si>
  <si>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</si>
  <si>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</si>
  <si>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</si>
  <si>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</si>
  <si>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</si>
  <si>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</si>
  <si>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</si>
  <si>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</si>
  <si>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</si>
  <si>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</si>
  <si>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</si>
  <si>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</si>
  <si>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</si>
  <si>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</si>
  <si>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</si>
  <si>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</si>
  <si>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</si>
  <si>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</si>
  <si>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</si>
  <si>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</si>
  <si>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</si>
  <si>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</si>
  <si>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</si>
  <si>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</si>
  <si>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</si>
  <si>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</si>
  <si>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</si>
  <si>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</si>
  <si>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</si>
  <si>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</si>
  <si>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</si>
  <si>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</si>
  <si>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</si>
  <si>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</si>
  <si>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</si>
  <si>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</si>
  <si>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</si>
  <si>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</si>
  <si>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</si>
  <si>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</si>
  <si>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</si>
  <si>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</si>
  <si>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</si>
  <si>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</si>
  <si>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</si>
  <si>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</si>
  <si>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</si>
  <si>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</si>
  <si>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</si>
  <si>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</si>
  <si>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</si>
  <si>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</si>
  <si>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</si>
  <si>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</si>
  <si>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</si>
  <si>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</si>
  <si>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 in reverse repurchase agreements</t>
  </si>
  <si>
    <t>Disposal of property, plant and equipment</t>
  </si>
  <si>
    <t>unable to determine this.</t>
  </si>
  <si>
    <t>Included payables already in asset heading as - figure and included short term notes payable also above, so exclude them here</t>
  </si>
  <si>
    <t>Link only short term investment here (done)</t>
  </si>
  <si>
    <t>Should be only Inventory + Receivables - Payables(Done)</t>
  </si>
  <si>
    <t>Link all other current assets not included in the above(done)</t>
  </si>
  <si>
    <t>Add up the rows above excluding row 24 (DONE)</t>
  </si>
  <si>
    <t>Historicals rows 55 + 56(DONE)</t>
  </si>
  <si>
    <t>Historicals 53 + 54 only (Done)</t>
  </si>
  <si>
    <t>Add the below three to get the total (Done)</t>
  </si>
  <si>
    <t>Add the below to get the total (done)</t>
  </si>
  <si>
    <t>(done)</t>
  </si>
  <si>
    <t>Sum of rows 32+35+36+37+38+39 (done)</t>
  </si>
  <si>
    <t>Row 31 - 43 (checked)</t>
  </si>
  <si>
    <t>remove row 54 from this (done)</t>
  </si>
  <si>
    <t>Add row 42 to this (done)</t>
  </si>
  <si>
    <t>Link only row 29 in this remove the others (done)</t>
  </si>
  <si>
    <t>remove row 40 and link row 41 with - sign (done)</t>
  </si>
  <si>
    <t>Remove the numbers form cash flow, this is strictly balance sheet. Link row 26 from Historicals in this (done)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</si>
</sst>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7" fontId="0" fillId="0" borderId="0" xfId="0" applyNumberFormat="1"/>
    <xf numFmtId="166" fontId="18" fillId="0" borderId="0" xfId="2" applyNumberFormat="1" applyFont="1"/>
    <xf numFmtId="9" fontId="18" fillId="0" borderId="0" xfId="2" applyFont="1"/>
    <xf numFmtId="166" fontId="18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1"/>
    </xf>
    <xf numFmtId="165" fontId="1" fillId="0" borderId="1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6" fontId="11" fillId="0" borderId="0" xfId="2" applyNumberFormat="1" applyFont="1" applyBorder="1" applyAlignment="1">
      <alignment horizontal="right"/>
    </xf>
    <xf numFmtId="165" fontId="1" fillId="0" borderId="2" xfId="1" applyNumberFormat="1" applyFont="1" applyBorder="1"/>
    <xf numFmtId="168" fontId="0" fillId="0" borderId="0" xfId="1" applyNumberFormat="1" applyFont="1"/>
    <xf numFmtId="165" fontId="11" fillId="0" borderId="0" xfId="1" applyNumberFormat="1" applyFont="1" applyAlignment="1">
      <alignment horizontal="left"/>
    </xf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2"/>
  <sheetViews>
    <sheetView topLeftCell="A30" workbookViewId="0">
      <selection activeCell="L46" sqref="L46"/>
    </sheetView>
  </sheetViews>
  <sheetFormatPr defaultRowHeight="14.4" x14ac:dyDescent="0.3"/>
  <cols>
    <col min="1" max="1" width="48.77734375" customWidth="1"/>
    <col min="2" max="2" width="15.109375" customWidth="1"/>
    <col min="3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+Historicals!B133</f>
        <v>30601</v>
      </c>
      <c r="C3" s="9">
        <f>+Historicals!C133</f>
        <v>32376</v>
      </c>
      <c r="D3" s="9">
        <f>+Historicals!D133</f>
        <v>34350</v>
      </c>
      <c r="E3" s="9">
        <f>+Historicals!E133</f>
        <v>36397</v>
      </c>
      <c r="F3" s="9">
        <f>+Historicals!F133</f>
        <v>39117</v>
      </c>
      <c r="G3" s="9">
        <f>+Historicals!G133</f>
        <v>37403</v>
      </c>
      <c r="H3" s="9">
        <f>+Historicals!H133</f>
        <v>44538</v>
      </c>
      <c r="I3" s="9">
        <f>+Historicals!I133</f>
        <v>46710</v>
      </c>
      <c r="J3" s="9">
        <f>J21+J52+J85+J116+J147+J166+J185</f>
        <v>46710</v>
      </c>
      <c r="K3" s="9">
        <f t="shared" ref="K3:N3" si="2">K21+K52+K85+K116+K147+K166+K185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1">
        <f>+B8+B11</f>
        <v>4839</v>
      </c>
      <c r="C5" s="1">
        <f t="shared" ref="C5:I5" si="5">+C8+C11</f>
        <v>5291</v>
      </c>
      <c r="D5" s="1">
        <f t="shared" si="5"/>
        <v>5651</v>
      </c>
      <c r="E5" s="1">
        <f t="shared" si="5"/>
        <v>5126</v>
      </c>
      <c r="F5" s="1">
        <f t="shared" si="5"/>
        <v>5555</v>
      </c>
      <c r="G5" s="1">
        <f t="shared" si="5"/>
        <v>3697</v>
      </c>
      <c r="H5" s="1">
        <f t="shared" si="5"/>
        <v>7667</v>
      </c>
      <c r="I5" s="1">
        <f t="shared" si="5"/>
        <v>7573</v>
      </c>
      <c r="J5" s="48">
        <f>J35+J68+J99+J130+J149+J168+J187</f>
        <v>7573</v>
      </c>
      <c r="K5" s="48">
        <f t="shared" ref="K5:N5" si="6">K35+K68+K99+K130+K149+K168+K187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ref="J7:N7" si="10">+IFERROR(J5/J$3,"nm")</f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3">
      <c r="A8" s="41" t="s">
        <v>132</v>
      </c>
      <c r="B8" s="1">
        <f>+Historicals!B177</f>
        <v>606</v>
      </c>
      <c r="C8" s="1">
        <f>+Historicals!C177</f>
        <v>649</v>
      </c>
      <c r="D8" s="1">
        <f>+Historicals!D177</f>
        <v>706</v>
      </c>
      <c r="E8" s="1">
        <f>+Historicals!E177</f>
        <v>747</v>
      </c>
      <c r="F8" s="1">
        <f>+Historicals!F177</f>
        <v>705</v>
      </c>
      <c r="G8" s="1">
        <f>+Historicals!G177</f>
        <v>721</v>
      </c>
      <c r="H8" s="1">
        <f>+Historicals!H177</f>
        <v>744</v>
      </c>
      <c r="I8" s="1">
        <f>+Historicals!I177</f>
        <v>717</v>
      </c>
      <c r="J8" s="48">
        <f>J38+J71+J102+J133+J152+J171+J190</f>
        <v>717</v>
      </c>
      <c r="K8" s="48">
        <f t="shared" ref="K8:N8" si="11">K38+K71+K102+K133+K152+K171+K190</f>
        <v>717</v>
      </c>
      <c r="L8" s="48">
        <f t="shared" si="11"/>
        <v>717</v>
      </c>
      <c r="M8" s="48">
        <f t="shared" si="11"/>
        <v>717</v>
      </c>
      <c r="N8" s="48">
        <f t="shared" si="11"/>
        <v>717</v>
      </c>
      <c r="O8" t="s">
        <v>144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0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3">
      <c r="A11" s="41" t="s">
        <v>134</v>
      </c>
      <c r="B11" s="1">
        <f>+Historicals!B144</f>
        <v>4233</v>
      </c>
      <c r="C11" s="1">
        <f>+Historicals!C144</f>
        <v>4642</v>
      </c>
      <c r="D11" s="1">
        <f>+Historicals!D144</f>
        <v>4945</v>
      </c>
      <c r="E11" s="1">
        <f>+Historicals!E144</f>
        <v>4379</v>
      </c>
      <c r="F11" s="1">
        <f>+Historicals!F144</f>
        <v>4850</v>
      </c>
      <c r="G11" s="1">
        <f>+Historicals!G144</f>
        <v>2976</v>
      </c>
      <c r="H11" s="1">
        <f>+Historicals!H144</f>
        <v>6923</v>
      </c>
      <c r="I11" s="1">
        <f>+Historicals!I144</f>
        <v>6856</v>
      </c>
      <c r="J11" s="48">
        <f>J42+J75+J106+J137+J156+J175+J194</f>
        <v>6856</v>
      </c>
      <c r="K11" s="48">
        <f t="shared" ref="K11:N11" si="16">K42+K75+K106+K137+K156+K175+K194</f>
        <v>6856</v>
      </c>
      <c r="L11" s="48">
        <f t="shared" si="16"/>
        <v>6856</v>
      </c>
      <c r="M11" s="48">
        <f t="shared" si="16"/>
        <v>6856</v>
      </c>
      <c r="N11" s="48">
        <f t="shared" si="16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3">
      <c r="A14" s="41" t="s">
        <v>135</v>
      </c>
      <c r="B14" s="1">
        <f>+Historicals!B166</f>
        <v>960</v>
      </c>
      <c r="C14" s="1">
        <f>+Historicals!C166</f>
        <v>1143</v>
      </c>
      <c r="D14" s="1">
        <f>+Historicals!D166</f>
        <v>1105</v>
      </c>
      <c r="E14" s="1">
        <f>+Historicals!E166</f>
        <v>1028</v>
      </c>
      <c r="F14" s="1">
        <f>+Historicals!F166</f>
        <v>1119</v>
      </c>
      <c r="G14" s="1">
        <f>+Historicals!G166</f>
        <v>1086</v>
      </c>
      <c r="H14" s="1">
        <f>+Historicals!H166</f>
        <v>695</v>
      </c>
      <c r="I14" s="1">
        <f>+Historicals!I166</f>
        <v>758</v>
      </c>
      <c r="J14" s="48">
        <f>J45+J78+J109+J140+J159+J178+J197</f>
        <v>758</v>
      </c>
      <c r="K14" s="48">
        <f t="shared" ref="K14:N14" si="21">K45+K78+K109+K140+K159+K178+K197</f>
        <v>758</v>
      </c>
      <c r="L14" s="48">
        <f t="shared" si="21"/>
        <v>758</v>
      </c>
      <c r="M14" s="48">
        <f t="shared" si="21"/>
        <v>758</v>
      </c>
      <c r="N14" s="48">
        <f t="shared" si="21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0.19062500000000004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3.1371523806411554E-2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3">
      <c r="A17" s="9" t="s">
        <v>141</v>
      </c>
      <c r="B17" s="1">
        <f>+Historicals!B155</f>
        <v>3011</v>
      </c>
      <c r="C17" s="1">
        <f>+Historicals!C155</f>
        <v>3520</v>
      </c>
      <c r="D17" s="1">
        <f>+Historicals!D155</f>
        <v>3989</v>
      </c>
      <c r="E17" s="1">
        <f>+Historicals!E155</f>
        <v>4454</v>
      </c>
      <c r="F17" s="1">
        <f>+Historicals!F155</f>
        <v>4744</v>
      </c>
      <c r="G17" s="1">
        <f>+Historicals!G155</f>
        <v>4866</v>
      </c>
      <c r="H17" s="1">
        <f>+Historicals!H155</f>
        <v>4904</v>
      </c>
      <c r="I17" s="1">
        <f>+Historicals!I155</f>
        <v>4791</v>
      </c>
      <c r="J17" s="48">
        <f>J48+J81+J112+J143+J162+J181+J200</f>
        <v>4791</v>
      </c>
      <c r="K17" s="48">
        <f t="shared" ref="K17:N17" si="26">K48+K81+K112+K143+K162+K181+K200</f>
        <v>4791</v>
      </c>
      <c r="L17" s="48">
        <f t="shared" si="26"/>
        <v>4791</v>
      </c>
      <c r="M17" s="48">
        <f t="shared" si="26"/>
        <v>4791</v>
      </c>
      <c r="N17" s="48">
        <f t="shared" si="26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0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">
      <c r="A22" s="44" t="s">
        <v>129</v>
      </c>
      <c r="B22" s="47" t="str">
        <f t="shared" ref="B22:N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 t="shared" si="32"/>
        <v>6.8339251411607238E-2</v>
      </c>
      <c r="J22" s="47">
        <f t="shared" si="32"/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3">
      <c r="A36" s="46" t="s">
        <v>129</v>
      </c>
      <c r="B36" s="47" t="str">
        <f t="shared" ref="B36" si="93">+IFERROR(B35/A35-1,"nm")</f>
        <v>nm</v>
      </c>
      <c r="C36" s="47">
        <f t="shared" ref="C36" si="94">+IFERROR(C35/B35-1,"nm")</f>
        <v>3.4519383961763239E-2</v>
      </c>
      <c r="D36" s="47">
        <f t="shared" ref="D36" si="95">+IFERROR(D35/C35-1,"nm")</f>
        <v>3.0544147843942548E-2</v>
      </c>
      <c r="E36" s="47">
        <f t="shared" ref="E36" si="96">+IFERROR(E35/D35-1,"nm")</f>
        <v>-6.3511830635118338E-2</v>
      </c>
      <c r="F36" s="47">
        <f t="shared" ref="F36" si="97">+IFERROR(F35/E35-1,"nm")</f>
        <v>8.3510638297872308E-2</v>
      </c>
      <c r="G36" s="47">
        <f t="shared" ref="G36" si="98">+IFERROR(G35/F35-1,"nm")</f>
        <v>-0.25208640157093765</v>
      </c>
      <c r="H36" s="47">
        <f t="shared" ref="H36" si="99">+IFERROR(H35/G35-1,"nm")</f>
        <v>0.71283229405973092</v>
      </c>
      <c r="I36" s="47">
        <f>+IFERROR(I35/H35-1,"nm")</f>
        <v>3.6405441655489312E-3</v>
      </c>
      <c r="J36" s="47">
        <f t="shared" ref="J36:N36" si="100">+IFERROR(J35/I35-1,"nm")</f>
        <v>0</v>
      </c>
      <c r="K36" s="47">
        <f t="shared" si="100"/>
        <v>0</v>
      </c>
      <c r="L36" s="47">
        <f t="shared" si="100"/>
        <v>0</v>
      </c>
      <c r="M36" s="47">
        <f t="shared" si="100"/>
        <v>0</v>
      </c>
      <c r="N36" s="47">
        <f t="shared" si="100"/>
        <v>0</v>
      </c>
    </row>
    <row r="37" spans="1:14" x14ac:dyDescent="0.3">
      <c r="A37" s="46" t="s">
        <v>131</v>
      </c>
      <c r="B37" s="47">
        <f t="shared" ref="B37:H37" si="101">+IFERROR(B35/B$21,"nm")</f>
        <v>0.27409024745269289</v>
      </c>
      <c r="C37" s="47">
        <f t="shared" si="101"/>
        <v>0.26388512598211866</v>
      </c>
      <c r="D37" s="47">
        <f t="shared" si="101"/>
        <v>0.26386698212407994</v>
      </c>
      <c r="E37" s="47">
        <f t="shared" si="101"/>
        <v>0.25311342982160889</v>
      </c>
      <c r="F37" s="47">
        <f t="shared" si="101"/>
        <v>0.25619418941013711</v>
      </c>
      <c r="G37" s="47">
        <f t="shared" si="101"/>
        <v>0.2103700635183651</v>
      </c>
      <c r="H37" s="47">
        <f t="shared" si="10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2">+J37</f>
        <v>0.28540293140086087</v>
      </c>
      <c r="L37" s="49">
        <f t="shared" si="102"/>
        <v>0.28540293140086087</v>
      </c>
      <c r="M37" s="49">
        <f t="shared" si="102"/>
        <v>0.28540293140086087</v>
      </c>
      <c r="N37" s="49">
        <f t="shared" si="102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03">+K41*K48</f>
        <v>124.00000000000001</v>
      </c>
      <c r="L38" s="48">
        <f t="shared" si="103"/>
        <v>124.00000000000001</v>
      </c>
      <c r="M38" s="48">
        <f t="shared" si="103"/>
        <v>124.00000000000001</v>
      </c>
      <c r="N38" s="48">
        <f t="shared" si="103"/>
        <v>124.00000000000001</v>
      </c>
    </row>
    <row r="39" spans="1:14" x14ac:dyDescent="0.3">
      <c r="A39" s="46" t="s">
        <v>129</v>
      </c>
      <c r="B39" s="47" t="str">
        <f t="shared" ref="B39" si="104">+IFERROR(B38/A38-1,"nm")</f>
        <v>nm</v>
      </c>
      <c r="C39" s="47">
        <f t="shared" ref="C39" si="105">+IFERROR(C38/B38-1,"nm")</f>
        <v>9.9173553719008156E-2</v>
      </c>
      <c r="D39" s="47">
        <f t="shared" ref="D39" si="106">+IFERROR(D38/C38-1,"nm")</f>
        <v>5.2631578947368363E-2</v>
      </c>
      <c r="E39" s="47">
        <f t="shared" ref="E39" si="107">+IFERROR(E38/D38-1,"nm")</f>
        <v>0.14285714285714279</v>
      </c>
      <c r="F39" s="47">
        <f t="shared" ref="F39" si="108">+IFERROR(F38/E38-1,"nm")</f>
        <v>-6.8749999999999978E-2</v>
      </c>
      <c r="G39" s="47">
        <f t="shared" ref="G39" si="109">+IFERROR(G38/F38-1,"nm")</f>
        <v>-6.7114093959731447E-3</v>
      </c>
      <c r="H39" s="47">
        <f t="shared" ref="H39" si="110">+IFERROR(H38/G38-1,"nm")</f>
        <v>-0.1216216216216216</v>
      </c>
      <c r="I39" s="47">
        <f>+IFERROR(I38/H38-1,"nm")</f>
        <v>-4.6153846153846101E-2</v>
      </c>
      <c r="J39" s="47">
        <f t="shared" ref="J39" si="111"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3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3">
      <c r="A41" s="46" t="s">
        <v>140</v>
      </c>
      <c r="B41" s="47">
        <f t="shared" ref="B41:H41" si="118">+IFERROR(B38/B48,"nm")</f>
        <v>0.19145569620253164</v>
      </c>
      <c r="C41" s="47">
        <f t="shared" si="118"/>
        <v>0.17924528301886791</v>
      </c>
      <c r="D41" s="47">
        <f t="shared" si="118"/>
        <v>0.17094017094017094</v>
      </c>
      <c r="E41" s="47">
        <f t="shared" si="118"/>
        <v>0.18867924528301888</v>
      </c>
      <c r="F41" s="47">
        <f t="shared" si="118"/>
        <v>0.18304668304668303</v>
      </c>
      <c r="G41" s="47">
        <f t="shared" si="118"/>
        <v>0.22945736434108527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6" t="s">
        <v>129</v>
      </c>
      <c r="B43" s="47" t="str">
        <f t="shared" ref="B43" si="121">+IFERROR(B42/A42-1,"nm")</f>
        <v>nm</v>
      </c>
      <c r="C43" s="47">
        <f t="shared" ref="C43" si="122">+IFERROR(C42/B42-1,"nm")</f>
        <v>3.2373113854595292E-2</v>
      </c>
      <c r="D43" s="47">
        <f t="shared" ref="D43" si="123">+IFERROR(D42/C42-1,"nm")</f>
        <v>2.9763486579856391E-2</v>
      </c>
      <c r="E43" s="47">
        <f t="shared" ref="E43" si="124">+IFERROR(E42/D42-1,"nm")</f>
        <v>-7.096774193548383E-2</v>
      </c>
      <c r="F43" s="47">
        <f t="shared" ref="F43" si="125">+IFERROR(F42/E42-1,"nm")</f>
        <v>9.0277777777777679E-2</v>
      </c>
      <c r="G43" s="47">
        <f t="shared" ref="G43" si="126">+IFERROR(G42/F42-1,"nm")</f>
        <v>-0.26140127388535028</v>
      </c>
      <c r="H43" s="47">
        <f t="shared" ref="H43" si="127">+IFERROR(H42/G42-1,"nm")</f>
        <v>0.75543290789927564</v>
      </c>
      <c r="I43" s="47">
        <f>+IFERROR(I42/H42-1,"nm")</f>
        <v>4.9125564943997002E-3</v>
      </c>
      <c r="J43" s="47">
        <f t="shared" ref="J43:N43" si="128">+IFERROR(J42/I42-1,"nm")</f>
        <v>0</v>
      </c>
      <c r="K43" s="47">
        <f t="shared" si="128"/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3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</row>
    <row r="47" spans="1:14" x14ac:dyDescent="0.3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3">
      <c r="A49" s="46" t="s">
        <v>129</v>
      </c>
      <c r="B49" s="47" t="str">
        <f t="shared" ref="B49" si="145">+IFERROR(B48/A48-1,"nm")</f>
        <v>nm</v>
      </c>
      <c r="C49" s="47">
        <f t="shared" ref="C49" si="146">+IFERROR(C48/B48-1,"nm")</f>
        <v>0.17405063291139244</v>
      </c>
      <c r="D49" s="47">
        <f t="shared" ref="D49" si="147">+IFERROR(D48/C48-1,"nm")</f>
        <v>0.10377358490566047</v>
      </c>
      <c r="E49" s="47">
        <f t="shared" ref="E49" si="148">+IFERROR(E48/D48-1,"nm")</f>
        <v>3.5409035409035505E-2</v>
      </c>
      <c r="F49" s="47">
        <f t="shared" ref="F49" si="149">+IFERROR(F48/E48-1,"nm")</f>
        <v>-4.0094339622641528E-2</v>
      </c>
      <c r="G49" s="47">
        <f t="shared" ref="G49" si="150">+IFERROR(G48/F48-1,"nm")</f>
        <v>-0.20761670761670759</v>
      </c>
      <c r="H49" s="47">
        <f t="shared" ref="H49" si="151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2">+K50+K51</f>
        <v>3.4817196098730456E-2</v>
      </c>
      <c r="L49" s="47">
        <f t="shared" ref="L49" si="153">+L50+L51</f>
        <v>3.4817196098730456E-2</v>
      </c>
      <c r="M49" s="47">
        <f t="shared" ref="M49" si="154">+M50+M51</f>
        <v>3.4817196098730456E-2</v>
      </c>
      <c r="N49" s="47">
        <f t="shared" ref="N49" si="155">+N50+N51</f>
        <v>3.4817196098730456E-2</v>
      </c>
    </row>
    <row r="50" spans="1:14" x14ac:dyDescent="0.3">
      <c r="A50" s="46" t="s">
        <v>133</v>
      </c>
      <c r="B50" s="47">
        <f t="shared" ref="B50:H50" si="156">+IFERROR(B48/B$21,"nm")</f>
        <v>4.599708879184862E-2</v>
      </c>
      <c r="C50" s="47">
        <f t="shared" si="156"/>
        <v>5.0257382823083174E-2</v>
      </c>
      <c r="D50" s="47">
        <f t="shared" si="156"/>
        <v>5.3824921135646686E-2</v>
      </c>
      <c r="E50" s="47">
        <f t="shared" si="156"/>
        <v>5.7085156512958597E-2</v>
      </c>
      <c r="F50" s="47">
        <f t="shared" si="156"/>
        <v>5.1188529744686205E-2</v>
      </c>
      <c r="G50" s="47">
        <f t="shared" si="156"/>
        <v>4.4531897265948632E-2</v>
      </c>
      <c r="H50" s="47">
        <f t="shared" si="15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7">+J50</f>
        <v>3.4817196098730456E-2</v>
      </c>
      <c r="L50" s="49">
        <f t="shared" si="157"/>
        <v>3.4817196098730456E-2</v>
      </c>
      <c r="M50" s="49">
        <f t="shared" si="157"/>
        <v>3.4817196098730456E-2</v>
      </c>
      <c r="N50" s="49">
        <f t="shared" si="15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Historicals!B113</f>
        <v>7126</v>
      </c>
      <c r="C52" s="1">
        <f>Historicals!C113</f>
        <v>7315</v>
      </c>
      <c r="D52" s="1">
        <f>Historicals!D113</f>
        <v>7970</v>
      </c>
      <c r="E52" s="1">
        <f>Historicals!E113</f>
        <v>9242</v>
      </c>
      <c r="F52" s="1">
        <f>Historicals!F113</f>
        <v>9812</v>
      </c>
      <c r="G52" s="1">
        <f>Historicals!G113</f>
        <v>9347</v>
      </c>
      <c r="H52" s="1">
        <f>Historicals!H113</f>
        <v>11456</v>
      </c>
      <c r="I52" s="1">
        <f>Historicals!I113</f>
        <v>12479</v>
      </c>
      <c r="J52" s="1">
        <f>+SUM(J56+J60+J64)</f>
        <v>12479</v>
      </c>
      <c r="K52" s="1">
        <f t="shared" ref="K52:N52" si="158">+SUM(K56+K60+K64)</f>
        <v>12479</v>
      </c>
      <c r="L52" s="1">
        <f t="shared" si="158"/>
        <v>12479</v>
      </c>
      <c r="M52" s="1">
        <f t="shared" si="158"/>
        <v>12479</v>
      </c>
      <c r="N52" s="1">
        <f t="shared" si="158"/>
        <v>12479</v>
      </c>
    </row>
    <row r="53" spans="1:14" x14ac:dyDescent="0.3">
      <c r="A53" s="44" t="s">
        <v>129</v>
      </c>
      <c r="B53" s="64" t="str">
        <f t="shared" ref="B53:N53" si="159">+IFERROR(B52/A52-1,"nm")</f>
        <v>nm</v>
      </c>
      <c r="C53" s="62">
        <f t="shared" si="159"/>
        <v>2.6522593320235766E-2</v>
      </c>
      <c r="D53" s="62">
        <f t="shared" si="159"/>
        <v>8.9542036910458034E-2</v>
      </c>
      <c r="E53" s="62">
        <f t="shared" si="159"/>
        <v>0.15959849435382689</v>
      </c>
      <c r="F53" s="62">
        <f t="shared" si="159"/>
        <v>6.1674962129409261E-2</v>
      </c>
      <c r="G53" s="62">
        <f t="shared" si="159"/>
        <v>-4.7390949857317621E-2</v>
      </c>
      <c r="H53" s="62">
        <f t="shared" si="159"/>
        <v>0.22563389322777372</v>
      </c>
      <c r="I53" s="62">
        <f t="shared" si="159"/>
        <v>8.9298184357541999E-2</v>
      </c>
      <c r="J53" s="62">
        <f t="shared" si="159"/>
        <v>0</v>
      </c>
      <c r="K53" s="64">
        <f t="shared" si="159"/>
        <v>0</v>
      </c>
      <c r="L53" s="64">
        <f t="shared" si="159"/>
        <v>0</v>
      </c>
      <c r="M53" s="64">
        <f t="shared" si="159"/>
        <v>0</v>
      </c>
      <c r="N53" s="64">
        <f t="shared" si="159"/>
        <v>0</v>
      </c>
    </row>
    <row r="54" spans="1:14" x14ac:dyDescent="0.3">
      <c r="A54" s="44" t="s">
        <v>137</v>
      </c>
      <c r="B54" s="64">
        <f>Historicals!B185</f>
        <v>0.36</v>
      </c>
      <c r="C54" s="64">
        <f>Historicals!C185</f>
        <v>0.31</v>
      </c>
      <c r="D54" s="64">
        <f>Historicals!D185</f>
        <v>0.18</v>
      </c>
      <c r="E54" s="64">
        <f>Historicals!E185</f>
        <v>0.09</v>
      </c>
      <c r="F54" s="64">
        <f>Historicals!F185</f>
        <v>0.11</v>
      </c>
      <c r="G54" s="64">
        <f>Historicals!G185</f>
        <v>-0.01</v>
      </c>
      <c r="H54" s="64">
        <f>Historicals!H185</f>
        <v>0.17</v>
      </c>
      <c r="I54" s="64">
        <f>Historicals!I185</f>
        <v>0.12</v>
      </c>
      <c r="J54" s="64">
        <f>Historicals!J185</f>
        <v>0</v>
      </c>
      <c r="K54" s="64">
        <f>Historicals!K185</f>
        <v>0</v>
      </c>
      <c r="L54" s="64">
        <f>Historicals!L185</f>
        <v>0</v>
      </c>
      <c r="M54" s="64">
        <f>Historicals!M185</f>
        <v>0</v>
      </c>
      <c r="N54" s="64">
        <f>Historicals!N185</f>
        <v>0</v>
      </c>
    </row>
    <row r="55" spans="1:14" x14ac:dyDescent="0.3">
      <c r="A55" s="44" t="s">
        <v>138</v>
      </c>
      <c r="B55" s="64" t="str">
        <f>+IFERROR(B53-B54,"nm")</f>
        <v>nm</v>
      </c>
      <c r="C55" s="64">
        <f t="shared" ref="C55:N55" si="160">+IFERROR(C53-C54,"nm")</f>
        <v>-0.28347740667976423</v>
      </c>
      <c r="D55" s="64">
        <f t="shared" si="160"/>
        <v>-9.045796308954196E-2</v>
      </c>
      <c r="E55" s="64">
        <f t="shared" si="160"/>
        <v>6.9598494353826895E-2</v>
      </c>
      <c r="F55" s="64">
        <f t="shared" si="160"/>
        <v>-4.832503787059074E-2</v>
      </c>
      <c r="G55" s="64">
        <f t="shared" si="160"/>
        <v>-3.7390949857317619E-2</v>
      </c>
      <c r="H55" s="64">
        <f t="shared" si="160"/>
        <v>5.5633893227773706E-2</v>
      </c>
      <c r="I55" s="64">
        <f t="shared" si="160"/>
        <v>-3.0701815642457997E-2</v>
      </c>
      <c r="J55" s="64">
        <f t="shared" si="160"/>
        <v>0</v>
      </c>
      <c r="K55" s="64">
        <f t="shared" si="160"/>
        <v>0</v>
      </c>
      <c r="L55" s="64">
        <f t="shared" si="160"/>
        <v>0</v>
      </c>
      <c r="M55" s="64">
        <f t="shared" si="160"/>
        <v>0</v>
      </c>
      <c r="N55" s="64">
        <f t="shared" si="160"/>
        <v>0</v>
      </c>
    </row>
    <row r="56" spans="1:14" x14ac:dyDescent="0.3">
      <c r="A56" s="65" t="s">
        <v>113</v>
      </c>
      <c r="B56" s="1">
        <f>+Historicals!B114</f>
        <v>4703</v>
      </c>
      <c r="C56" s="1">
        <f>+Historicals!C114</f>
        <v>4867</v>
      </c>
      <c r="D56" s="1">
        <f>+Historicals!D114</f>
        <v>5192</v>
      </c>
      <c r="E56" s="1">
        <f>+Historicals!E114</f>
        <v>5875</v>
      </c>
      <c r="F56" s="1">
        <f>+Historicals!F114</f>
        <v>6293</v>
      </c>
      <c r="G56" s="1">
        <f>+Historicals!G114</f>
        <v>5892</v>
      </c>
      <c r="H56" s="1">
        <f>+Historicals!H114</f>
        <v>6970</v>
      </c>
      <c r="I56" s="1">
        <f>+Historicals!I114</f>
        <v>7388</v>
      </c>
      <c r="J56" s="1">
        <f>+I56*(1+J57)</f>
        <v>7388</v>
      </c>
      <c r="K56" s="1">
        <f t="shared" ref="K56:N56" si="161">+J56*(1+K57)</f>
        <v>7388</v>
      </c>
      <c r="L56" s="1">
        <f t="shared" si="161"/>
        <v>7388</v>
      </c>
      <c r="M56" s="1">
        <f t="shared" si="161"/>
        <v>7388</v>
      </c>
      <c r="N56" s="1">
        <f t="shared" si="161"/>
        <v>7388</v>
      </c>
    </row>
    <row r="57" spans="1:14" x14ac:dyDescent="0.3">
      <c r="A57" s="44" t="s">
        <v>129</v>
      </c>
      <c r="B57" s="64" t="str">
        <f>+IFERROR(B56/A56-1,"nm")</f>
        <v>nm</v>
      </c>
      <c r="C57" s="62">
        <f t="shared" ref="C57:I57" si="162">+IFERROR(C56/B56-1,"nm")</f>
        <v>3.4871358707208255E-2</v>
      </c>
      <c r="D57" s="62">
        <f t="shared" si="162"/>
        <v>6.6776248202177868E-2</v>
      </c>
      <c r="E57" s="62">
        <f t="shared" si="162"/>
        <v>0.1315485362095532</v>
      </c>
      <c r="F57" s="62">
        <f t="shared" si="162"/>
        <v>7.1148936170212673E-2</v>
      </c>
      <c r="G57" s="62">
        <f t="shared" si="162"/>
        <v>-6.3721595423486432E-2</v>
      </c>
      <c r="H57" s="62">
        <f t="shared" si="162"/>
        <v>0.18295994568907004</v>
      </c>
      <c r="I57" s="62">
        <f t="shared" si="162"/>
        <v>5.9971305595408975E-2</v>
      </c>
      <c r="J57" s="62">
        <f>+J58+J59</f>
        <v>0</v>
      </c>
      <c r="K57" s="62">
        <f t="shared" ref="K57:N57" si="163">+K58+K59</f>
        <v>0</v>
      </c>
      <c r="L57" s="62">
        <f t="shared" si="163"/>
        <v>0</v>
      </c>
      <c r="M57" s="62">
        <f t="shared" si="163"/>
        <v>0</v>
      </c>
      <c r="N57" s="62">
        <f t="shared" si="163"/>
        <v>0</v>
      </c>
    </row>
    <row r="58" spans="1:14" x14ac:dyDescent="0.3">
      <c r="A58" s="44" t="s">
        <v>137</v>
      </c>
      <c r="B58" s="63">
        <f>+Historicals!B186</f>
        <v>0.47</v>
      </c>
      <c r="C58" s="63">
        <f>+Historicals!C186</f>
        <v>0.37</v>
      </c>
      <c r="D58" s="63">
        <f>+Historicals!D186</f>
        <v>0.16</v>
      </c>
      <c r="E58" s="63">
        <f>+Historicals!E186</f>
        <v>0.06</v>
      </c>
      <c r="F58" s="63">
        <f>+Historicals!F186</f>
        <v>0.12</v>
      </c>
      <c r="G58" s="63">
        <f>+Historicals!G186</f>
        <v>-0.03</v>
      </c>
      <c r="H58" s="63">
        <f>+Historicals!H186</f>
        <v>0.13</v>
      </c>
      <c r="I58" s="63">
        <f>+Historicals!I186</f>
        <v>0.09</v>
      </c>
      <c r="J58" s="63">
        <v>0</v>
      </c>
      <c r="K58" s="63">
        <f>+Historicals!K186</f>
        <v>0</v>
      </c>
      <c r="L58" s="63">
        <f>+Historicals!L186</f>
        <v>0</v>
      </c>
      <c r="M58" s="63">
        <f>+Historicals!M186</f>
        <v>0</v>
      </c>
      <c r="N58" s="63">
        <f>+Historicals!N186</f>
        <v>0</v>
      </c>
    </row>
    <row r="59" spans="1:14" x14ac:dyDescent="0.3">
      <c r="A59" s="44" t="s">
        <v>138</v>
      </c>
      <c r="B59" s="64" t="str">
        <f>+IFERROR(B57-B58,"nm")</f>
        <v>nm</v>
      </c>
      <c r="C59" s="62">
        <f t="shared" ref="C59:I59" si="164">+IFERROR(C57-C58,"nm")</f>
        <v>-0.33512864129279174</v>
      </c>
      <c r="D59" s="62">
        <f t="shared" si="164"/>
        <v>-9.3223751797822135E-2</v>
      </c>
      <c r="E59" s="62">
        <f t="shared" si="164"/>
        <v>7.1548536209553204E-2</v>
      </c>
      <c r="F59" s="62">
        <f t="shared" si="164"/>
        <v>-4.8851063829787322E-2</v>
      </c>
      <c r="G59" s="62">
        <f t="shared" si="164"/>
        <v>-3.3721595423486433E-2</v>
      </c>
      <c r="H59" s="62">
        <f t="shared" si="164"/>
        <v>5.2959945689070032E-2</v>
      </c>
      <c r="I59" s="62">
        <f t="shared" si="164"/>
        <v>-3.0028694404591022E-2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</row>
    <row r="60" spans="1:14" x14ac:dyDescent="0.3">
      <c r="A60" s="65" t="s">
        <v>114</v>
      </c>
      <c r="B60" s="1">
        <f>+Historicals!B115</f>
        <v>2050</v>
      </c>
      <c r="C60" s="1">
        <f>+Historicals!C115</f>
        <v>2091</v>
      </c>
      <c r="D60" s="1">
        <f>+Historicals!D115</f>
        <v>2395</v>
      </c>
      <c r="E60" s="1">
        <f>+Historicals!E115</f>
        <v>2940</v>
      </c>
      <c r="F60" s="1">
        <f>+Historicals!F115</f>
        <v>3087</v>
      </c>
      <c r="G60" s="1">
        <f>+Historicals!G115</f>
        <v>3053</v>
      </c>
      <c r="H60" s="1">
        <f>+Historicals!H115</f>
        <v>3996</v>
      </c>
      <c r="I60" s="1">
        <f>+Historicals!I115</f>
        <v>4527</v>
      </c>
      <c r="J60" s="1">
        <f>+I60*(1+J61)</f>
        <v>4527</v>
      </c>
      <c r="K60" s="1">
        <f t="shared" ref="K60:N60" si="165">+J60*(1+K61)</f>
        <v>4527</v>
      </c>
      <c r="L60" s="1">
        <f t="shared" si="165"/>
        <v>4527</v>
      </c>
      <c r="M60" s="1">
        <f t="shared" si="165"/>
        <v>4527</v>
      </c>
      <c r="N60" s="1">
        <f t="shared" si="165"/>
        <v>4527</v>
      </c>
    </row>
    <row r="61" spans="1:14" x14ac:dyDescent="0.3">
      <c r="A61" s="44" t="s">
        <v>129</v>
      </c>
      <c r="B61" s="64" t="str">
        <f>+IFERROR(B60/A60-1,"nm")</f>
        <v>nm</v>
      </c>
      <c r="C61" s="64">
        <f t="shared" ref="C61:I61" si="166">+IFERROR(C60/B60-1,"nm")</f>
        <v>2.0000000000000018E-2</v>
      </c>
      <c r="D61" s="64">
        <f t="shared" si="166"/>
        <v>0.14538498326159721</v>
      </c>
      <c r="E61" s="64">
        <f t="shared" si="166"/>
        <v>0.22755741127348639</v>
      </c>
      <c r="F61" s="64">
        <f t="shared" si="166"/>
        <v>5.0000000000000044E-2</v>
      </c>
      <c r="G61" s="64">
        <f t="shared" si="166"/>
        <v>-1.1013929381276322E-2</v>
      </c>
      <c r="H61" s="64">
        <f t="shared" si="166"/>
        <v>0.30887651490337364</v>
      </c>
      <c r="I61" s="64">
        <f t="shared" si="166"/>
        <v>0.13288288288288297</v>
      </c>
      <c r="J61" s="64">
        <f>+J62+J63</f>
        <v>0</v>
      </c>
      <c r="K61" s="64">
        <f t="shared" ref="K61:N61" si="167">+K62+K63</f>
        <v>0</v>
      </c>
      <c r="L61" s="64">
        <f t="shared" si="167"/>
        <v>0</v>
      </c>
      <c r="M61" s="64">
        <f t="shared" si="167"/>
        <v>0</v>
      </c>
      <c r="N61" s="64">
        <f t="shared" si="167"/>
        <v>0</v>
      </c>
    </row>
    <row r="62" spans="1:14" x14ac:dyDescent="0.3">
      <c r="A62" s="44" t="s">
        <v>137</v>
      </c>
      <c r="B62" s="63">
        <f>+Historicals!B187</f>
        <v>0.19</v>
      </c>
      <c r="C62" s="63">
        <f>+Historicals!C187</f>
        <v>0.25</v>
      </c>
      <c r="D62" s="63">
        <f>+Historicals!D187</f>
        <v>0.25</v>
      </c>
      <c r="E62" s="63">
        <f>+Historicals!E187</f>
        <v>0.16</v>
      </c>
      <c r="F62" s="63">
        <f>+Historicals!F187</f>
        <v>0.09</v>
      </c>
      <c r="G62" s="63">
        <f>+Historicals!G187</f>
        <v>0.02</v>
      </c>
      <c r="H62" s="63">
        <f>+Historicals!H187</f>
        <v>0.25</v>
      </c>
      <c r="I62" s="63">
        <f>+Historicals!I187</f>
        <v>0.16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</row>
    <row r="63" spans="1:14" x14ac:dyDescent="0.3">
      <c r="A63" s="44" t="s">
        <v>138</v>
      </c>
      <c r="B63" s="64" t="str">
        <f>+IFERROR(B61-B62,"nm")</f>
        <v>nm</v>
      </c>
      <c r="C63" s="64">
        <f t="shared" ref="C63:I63" si="168">+IFERROR(C61-C62,"nm")</f>
        <v>-0.22999999999999998</v>
      </c>
      <c r="D63" s="64">
        <f t="shared" si="168"/>
        <v>-0.10461501673840279</v>
      </c>
      <c r="E63" s="64">
        <f t="shared" si="168"/>
        <v>6.7557411273486384E-2</v>
      </c>
      <c r="F63" s="64">
        <f t="shared" si="168"/>
        <v>-3.9999999999999952E-2</v>
      </c>
      <c r="G63" s="64">
        <f t="shared" si="168"/>
        <v>-3.1013929381276322E-2</v>
      </c>
      <c r="H63" s="64">
        <f t="shared" si="168"/>
        <v>5.8876514903373645E-2</v>
      </c>
      <c r="I63" s="64">
        <f t="shared" si="168"/>
        <v>-2.7117117117117034E-2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</row>
    <row r="64" spans="1:14" x14ac:dyDescent="0.3">
      <c r="A64" s="65" t="s">
        <v>115</v>
      </c>
      <c r="B64" s="1">
        <f>+Historicals!B116</f>
        <v>373</v>
      </c>
      <c r="C64" s="1">
        <f>+Historicals!C116</f>
        <v>357</v>
      </c>
      <c r="D64" s="1">
        <f>+Historicals!D116</f>
        <v>383</v>
      </c>
      <c r="E64" s="1">
        <f>+Historicals!E116</f>
        <v>427</v>
      </c>
      <c r="F64" s="1">
        <f>+Historicals!F116</f>
        <v>432</v>
      </c>
      <c r="G64" s="1">
        <f>+Historicals!G116</f>
        <v>402</v>
      </c>
      <c r="H64" s="1">
        <f>+Historicals!H116</f>
        <v>490</v>
      </c>
      <c r="I64" s="1">
        <f>+Historicals!I116</f>
        <v>564</v>
      </c>
      <c r="J64" s="1">
        <f>+I64*(1+J65)</f>
        <v>564</v>
      </c>
      <c r="K64" s="1">
        <f t="shared" ref="K64:N64" si="169">+J64*(1+K65)</f>
        <v>564</v>
      </c>
      <c r="L64" s="1">
        <f t="shared" si="169"/>
        <v>564</v>
      </c>
      <c r="M64" s="1">
        <f t="shared" si="169"/>
        <v>564</v>
      </c>
      <c r="N64" s="1">
        <f t="shared" si="169"/>
        <v>564</v>
      </c>
    </row>
    <row r="65" spans="1:14" x14ac:dyDescent="0.3">
      <c r="A65" s="44" t="s">
        <v>129</v>
      </c>
      <c r="B65" s="64" t="str">
        <f>+IFERROR(B64/A64-1,"nm")</f>
        <v>nm</v>
      </c>
      <c r="C65" s="64">
        <f t="shared" ref="C65:I65" si="170">+IFERROR(C64/B64-1,"nm")</f>
        <v>-4.2895442359249358E-2</v>
      </c>
      <c r="D65" s="64">
        <f t="shared" si="170"/>
        <v>7.2829131652661028E-2</v>
      </c>
      <c r="E65" s="64">
        <f t="shared" si="170"/>
        <v>0.11488250652741505</v>
      </c>
      <c r="F65" s="64">
        <f t="shared" si="170"/>
        <v>1.1709601873536313E-2</v>
      </c>
      <c r="G65" s="64">
        <f t="shared" si="170"/>
        <v>-6.944444444444442E-2</v>
      </c>
      <c r="H65" s="64">
        <f t="shared" si="170"/>
        <v>0.21890547263681581</v>
      </c>
      <c r="I65" s="64">
        <f t="shared" si="170"/>
        <v>0.15102040816326534</v>
      </c>
      <c r="J65" s="64">
        <f>+J66+J67</f>
        <v>0</v>
      </c>
      <c r="K65" s="64">
        <f t="shared" ref="K65:N65" si="171">+K66+K67</f>
        <v>0</v>
      </c>
      <c r="L65" s="64">
        <f t="shared" si="171"/>
        <v>0</v>
      </c>
      <c r="M65" s="64">
        <f t="shared" si="171"/>
        <v>0</v>
      </c>
      <c r="N65" s="64">
        <f t="shared" si="171"/>
        <v>0</v>
      </c>
    </row>
    <row r="66" spans="1:14" x14ac:dyDescent="0.3">
      <c r="A66" s="44" t="s">
        <v>137</v>
      </c>
      <c r="B66" s="63">
        <f>+Historicals!B188</f>
        <v>0.28999999999999998</v>
      </c>
      <c r="C66" s="63">
        <f>+Historicals!C188</f>
        <v>0.15</v>
      </c>
      <c r="D66" s="63">
        <f>+Historicals!D188</f>
        <v>0.13</v>
      </c>
      <c r="E66" s="63">
        <f>+Historicals!E188</f>
        <v>0.06</v>
      </c>
      <c r="F66" s="63">
        <f>+Historicals!F188</f>
        <v>0.05</v>
      </c>
      <c r="G66" s="63">
        <f>+Historicals!G188</f>
        <v>-0.03</v>
      </c>
      <c r="H66" s="63">
        <f>+Historicals!H188</f>
        <v>0.19</v>
      </c>
      <c r="I66" s="63">
        <f>+Historicals!I188</f>
        <v>0.17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</row>
    <row r="67" spans="1:14" x14ac:dyDescent="0.3">
      <c r="A67" s="44" t="s">
        <v>138</v>
      </c>
      <c r="B67" s="64" t="str">
        <f>+IFERROR(B65-B66,"nm")</f>
        <v>nm</v>
      </c>
      <c r="C67" s="64">
        <f t="shared" ref="C67:I67" si="172">+IFERROR(C65-C66,"nm")</f>
        <v>-0.19289544235924935</v>
      </c>
      <c r="D67" s="64">
        <f t="shared" si="172"/>
        <v>-5.7170868347338977E-2</v>
      </c>
      <c r="E67" s="64">
        <f t="shared" si="172"/>
        <v>5.4882506527415054E-2</v>
      </c>
      <c r="F67" s="64">
        <f t="shared" si="172"/>
        <v>-3.829039812646369E-2</v>
      </c>
      <c r="G67" s="64">
        <f t="shared" si="172"/>
        <v>-3.9444444444444421E-2</v>
      </c>
      <c r="H67" s="64">
        <f t="shared" si="172"/>
        <v>2.890547263681581E-2</v>
      </c>
      <c r="I67" s="64">
        <f t="shared" si="172"/>
        <v>-1.8979591836734672E-2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</row>
    <row r="68" spans="1:14" x14ac:dyDescent="0.3">
      <c r="A68" s="9" t="s">
        <v>130</v>
      </c>
      <c r="B68" s="1">
        <f>+B75+B71</f>
        <v>1611</v>
      </c>
      <c r="C68" s="1">
        <f t="shared" ref="C68:I68" si="173">+C75+C71</f>
        <v>1808</v>
      </c>
      <c r="D68" s="1">
        <f t="shared" si="173"/>
        <v>1613</v>
      </c>
      <c r="E68" s="1">
        <f t="shared" si="173"/>
        <v>1703</v>
      </c>
      <c r="F68" s="1">
        <f t="shared" si="173"/>
        <v>2106</v>
      </c>
      <c r="G68" s="1">
        <f t="shared" si="173"/>
        <v>1673</v>
      </c>
      <c r="H68" s="1">
        <f t="shared" si="173"/>
        <v>2571</v>
      </c>
      <c r="I68" s="1">
        <f t="shared" si="173"/>
        <v>3427</v>
      </c>
      <c r="J68" s="1">
        <f>+J52*J70</f>
        <v>3427</v>
      </c>
      <c r="K68" s="1">
        <f>+K52*K70</f>
        <v>3427</v>
      </c>
      <c r="L68" s="1">
        <f>+L52*L70</f>
        <v>3427</v>
      </c>
      <c r="M68" s="1">
        <f>+M52*M70</f>
        <v>3427</v>
      </c>
      <c r="N68" s="1">
        <f>+N52*N70</f>
        <v>3427</v>
      </c>
    </row>
    <row r="69" spans="1:14" x14ac:dyDescent="0.3">
      <c r="A69" s="46" t="s">
        <v>129</v>
      </c>
      <c r="B69" s="64" t="str">
        <f>+IFERROR(B68/A68-1,"nm")</f>
        <v>nm</v>
      </c>
      <c r="C69" s="64">
        <f t="shared" ref="C69:N69" si="174">+IFERROR(C68/B68-1,"nm")</f>
        <v>0.12228429546865294</v>
      </c>
      <c r="D69" s="64">
        <f t="shared" si="174"/>
        <v>-0.10785398230088494</v>
      </c>
      <c r="E69" s="64">
        <f t="shared" si="174"/>
        <v>5.5796652200867936E-2</v>
      </c>
      <c r="F69" s="64">
        <f t="shared" si="174"/>
        <v>0.23664122137404586</v>
      </c>
      <c r="G69" s="64">
        <f t="shared" si="174"/>
        <v>-0.20560303893637222</v>
      </c>
      <c r="H69" s="64">
        <f t="shared" si="174"/>
        <v>0.53676031081888831</v>
      </c>
      <c r="I69" s="64">
        <f t="shared" si="174"/>
        <v>0.33294437961882539</v>
      </c>
      <c r="J69" s="64">
        <f t="shared" si="174"/>
        <v>0</v>
      </c>
      <c r="K69" s="64">
        <f t="shared" si="174"/>
        <v>0</v>
      </c>
      <c r="L69" s="64">
        <f t="shared" si="174"/>
        <v>0</v>
      </c>
      <c r="M69" s="64">
        <f t="shared" si="174"/>
        <v>0</v>
      </c>
      <c r="N69" s="64">
        <f t="shared" si="174"/>
        <v>0</v>
      </c>
    </row>
    <row r="70" spans="1:14" x14ac:dyDescent="0.3">
      <c r="A70" s="46" t="s">
        <v>131</v>
      </c>
      <c r="B70" s="64">
        <f>+IFERROR(B75/B$52,"nm")</f>
        <v>0.21386472074094864</v>
      </c>
      <c r="C70" s="64">
        <f t="shared" ref="C70:H70" si="175">+IFERROR(C75/C$52,"nm")</f>
        <v>0.23554340396445658</v>
      </c>
      <c r="D70" s="64">
        <f t="shared" si="175"/>
        <v>0.1890840652446675</v>
      </c>
      <c r="E70" s="64">
        <f t="shared" si="175"/>
        <v>0.17171607877082881</v>
      </c>
      <c r="F70" s="64">
        <f t="shared" si="175"/>
        <v>0.20332246229107215</v>
      </c>
      <c r="G70" s="64">
        <f t="shared" si="175"/>
        <v>0.16486573232053064</v>
      </c>
      <c r="H70" s="64">
        <f t="shared" si="175"/>
        <v>0.21255237430167598</v>
      </c>
      <c r="I70" s="64">
        <f>+IFERROR(I68/I$52,"nm")</f>
        <v>0.27462136389133746</v>
      </c>
      <c r="J70" s="64">
        <f>+I70</f>
        <v>0.27462136389133746</v>
      </c>
      <c r="K70" s="64">
        <f t="shared" ref="K70:N70" si="176">+J70</f>
        <v>0.27462136389133746</v>
      </c>
      <c r="L70" s="64">
        <f t="shared" si="176"/>
        <v>0.27462136389133746</v>
      </c>
      <c r="M70" s="64">
        <f t="shared" si="176"/>
        <v>0.27462136389133746</v>
      </c>
      <c r="N70" s="64">
        <f t="shared" si="176"/>
        <v>0.27462136389133746</v>
      </c>
    </row>
    <row r="71" spans="1:14" x14ac:dyDescent="0.3">
      <c r="A71" s="9" t="s">
        <v>132</v>
      </c>
      <c r="B71" s="1">
        <f>+Historicals!B170</f>
        <v>87</v>
      </c>
      <c r="C71" s="1">
        <f>+Historicals!C170</f>
        <v>85</v>
      </c>
      <c r="D71" s="1">
        <f>+Historicals!D170</f>
        <v>106</v>
      </c>
      <c r="E71" s="1">
        <f>+Historicals!E170</f>
        <v>116</v>
      </c>
      <c r="F71" s="1">
        <f>+Historicals!F170</f>
        <v>111</v>
      </c>
      <c r="G71" s="1">
        <f>+Historicals!G170</f>
        <v>132</v>
      </c>
      <c r="H71" s="1">
        <f>+Historicals!H170</f>
        <v>136</v>
      </c>
      <c r="I71" s="1">
        <f>+Historicals!I170</f>
        <v>134</v>
      </c>
      <c r="J71" s="1">
        <f>+J81*J74</f>
        <v>134</v>
      </c>
      <c r="K71" s="1">
        <f t="shared" ref="K71:N71" si="177">+K81*K74</f>
        <v>134</v>
      </c>
      <c r="L71" s="1">
        <f t="shared" si="177"/>
        <v>134</v>
      </c>
      <c r="M71" s="1">
        <f t="shared" si="177"/>
        <v>134</v>
      </c>
      <c r="N71" s="1">
        <f t="shared" si="177"/>
        <v>134</v>
      </c>
    </row>
    <row r="72" spans="1:14" x14ac:dyDescent="0.3">
      <c r="A72" s="46" t="s">
        <v>129</v>
      </c>
      <c r="B72" s="64" t="str">
        <f>+IFERROR(B71/A71-1,"nm")</f>
        <v>nm</v>
      </c>
      <c r="C72" s="64">
        <f t="shared" ref="C72:N72" si="178">+IFERROR(C71/B71-1,"nm")</f>
        <v>-2.2988505747126409E-2</v>
      </c>
      <c r="D72" s="64">
        <f t="shared" si="178"/>
        <v>0.24705882352941178</v>
      </c>
      <c r="E72" s="64">
        <f t="shared" si="178"/>
        <v>9.4339622641509413E-2</v>
      </c>
      <c r="F72" s="64">
        <f t="shared" si="178"/>
        <v>-4.31034482758621E-2</v>
      </c>
      <c r="G72" s="64">
        <f t="shared" si="178"/>
        <v>0.18918918918918926</v>
      </c>
      <c r="H72" s="64">
        <f t="shared" si="178"/>
        <v>3.0303030303030276E-2</v>
      </c>
      <c r="I72" s="64">
        <f t="shared" si="178"/>
        <v>-1.4705882352941124E-2</v>
      </c>
      <c r="J72" s="64">
        <f t="shared" si="178"/>
        <v>0</v>
      </c>
      <c r="K72" s="64">
        <f t="shared" si="178"/>
        <v>0</v>
      </c>
      <c r="L72" s="64">
        <f t="shared" si="178"/>
        <v>0</v>
      </c>
      <c r="M72" s="64">
        <f t="shared" si="178"/>
        <v>0</v>
      </c>
      <c r="N72" s="64">
        <f t="shared" si="178"/>
        <v>0</v>
      </c>
    </row>
    <row r="73" spans="1:14" x14ac:dyDescent="0.3">
      <c r="A73" s="46" t="s">
        <v>133</v>
      </c>
      <c r="B73" s="64">
        <f>+IFERROR(B71/B$52,"nm")</f>
        <v>1.2208812798203761E-2</v>
      </c>
      <c r="C73" s="64">
        <f t="shared" ref="C73:N73" si="179">+IFERROR(C71/C$52,"nm")</f>
        <v>1.1619958988380041E-2</v>
      </c>
      <c r="D73" s="64">
        <f t="shared" si="179"/>
        <v>1.3299874529485571E-2</v>
      </c>
      <c r="E73" s="64">
        <f t="shared" si="179"/>
        <v>1.2551395801774508E-2</v>
      </c>
      <c r="F73" s="64">
        <f t="shared" si="179"/>
        <v>1.1312678353037097E-2</v>
      </c>
      <c r="G73" s="64">
        <f t="shared" si="179"/>
        <v>1.4122178239007167E-2</v>
      </c>
      <c r="H73" s="64">
        <f t="shared" si="179"/>
        <v>1.1871508379888268E-2</v>
      </c>
      <c r="I73" s="64">
        <f t="shared" si="179"/>
        <v>1.0738039907043834E-2</v>
      </c>
      <c r="J73" s="64">
        <f t="shared" si="179"/>
        <v>1.0738039907043834E-2</v>
      </c>
      <c r="K73" s="64">
        <f t="shared" si="179"/>
        <v>1.0738039907043834E-2</v>
      </c>
      <c r="L73" s="64">
        <f t="shared" si="179"/>
        <v>1.0738039907043834E-2</v>
      </c>
      <c r="M73" s="64">
        <f t="shared" si="179"/>
        <v>1.0738039907043834E-2</v>
      </c>
      <c r="N73" s="64">
        <f t="shared" si="179"/>
        <v>1.0738039907043834E-2</v>
      </c>
    </row>
    <row r="74" spans="1:14" x14ac:dyDescent="0.3">
      <c r="A74" s="46" t="s">
        <v>140</v>
      </c>
      <c r="B74" s="64">
        <f>+IFERROR(B71/B81,"nm")</f>
        <v>0.1746987951807229</v>
      </c>
      <c r="C74" s="64">
        <f t="shared" ref="C74:I74" si="180">+IFERROR(C71/C81,"nm")</f>
        <v>0.13302034428794993</v>
      </c>
      <c r="D74" s="64">
        <f t="shared" si="180"/>
        <v>0.14950634696755993</v>
      </c>
      <c r="E74" s="64">
        <f t="shared" si="180"/>
        <v>0.13663133097762073</v>
      </c>
      <c r="F74" s="64">
        <f t="shared" si="180"/>
        <v>0.11948331539289558</v>
      </c>
      <c r="G74" s="64">
        <f t="shared" si="180"/>
        <v>0.14915254237288136</v>
      </c>
      <c r="H74" s="64">
        <f t="shared" si="180"/>
        <v>0.1384928716904277</v>
      </c>
      <c r="I74" s="64">
        <f t="shared" si="180"/>
        <v>0.14565217391304347</v>
      </c>
      <c r="J74" s="64">
        <f>+I74</f>
        <v>0.14565217391304347</v>
      </c>
      <c r="K74" s="64">
        <f t="shared" ref="K74:N74" si="181">+J74</f>
        <v>0.14565217391304347</v>
      </c>
      <c r="L74" s="64">
        <f t="shared" si="181"/>
        <v>0.14565217391304347</v>
      </c>
      <c r="M74" s="64">
        <f t="shared" si="181"/>
        <v>0.14565217391304347</v>
      </c>
      <c r="N74" s="64">
        <f t="shared" si="181"/>
        <v>0.14565217391304347</v>
      </c>
    </row>
    <row r="75" spans="1:14" x14ac:dyDescent="0.3">
      <c r="A75" s="9" t="s">
        <v>134</v>
      </c>
      <c r="B75" s="1">
        <f>+Historicals!B137</f>
        <v>1524</v>
      </c>
      <c r="C75" s="1">
        <f>+Historicals!C137</f>
        <v>1723</v>
      </c>
      <c r="D75" s="1">
        <f>+Historicals!D137</f>
        <v>1507</v>
      </c>
      <c r="E75" s="1">
        <f>+Historicals!E137</f>
        <v>1587</v>
      </c>
      <c r="F75" s="1">
        <f>+Historicals!F137</f>
        <v>1995</v>
      </c>
      <c r="G75" s="1">
        <f>+Historicals!G137</f>
        <v>1541</v>
      </c>
      <c r="H75" s="1">
        <f>+Historicals!H137</f>
        <v>2435</v>
      </c>
      <c r="I75" s="1">
        <f>+Historicals!I137</f>
        <v>3293</v>
      </c>
      <c r="J75" s="1">
        <f>J68-J71</f>
        <v>3293</v>
      </c>
      <c r="K75" s="1">
        <f t="shared" ref="K75:N75" si="182">K68-K71</f>
        <v>3293</v>
      </c>
      <c r="L75" s="1">
        <f t="shared" si="182"/>
        <v>3293</v>
      </c>
      <c r="M75" s="1">
        <f t="shared" si="182"/>
        <v>3293</v>
      </c>
      <c r="N75">
        <f t="shared" si="182"/>
        <v>3293</v>
      </c>
    </row>
    <row r="76" spans="1:14" x14ac:dyDescent="0.3">
      <c r="A76" s="46" t="s">
        <v>129</v>
      </c>
      <c r="B76" s="64" t="str">
        <f>+IFERROR(B75/A75-1,"nm")</f>
        <v>nm</v>
      </c>
      <c r="C76" s="64">
        <f t="shared" ref="C76:N76" si="183">+IFERROR(C75/B75-1,"nm")</f>
        <v>0.13057742782152237</v>
      </c>
      <c r="D76" s="64">
        <f t="shared" si="183"/>
        <v>-0.12536273940800924</v>
      </c>
      <c r="E76" s="64">
        <f t="shared" si="183"/>
        <v>5.3085600530855981E-2</v>
      </c>
      <c r="F76" s="64">
        <f t="shared" si="183"/>
        <v>0.25708884688090738</v>
      </c>
      <c r="G76" s="64">
        <f t="shared" si="183"/>
        <v>-0.22756892230576442</v>
      </c>
      <c r="H76" s="64">
        <f t="shared" si="183"/>
        <v>0.58014276443867629</v>
      </c>
      <c r="I76" s="64">
        <f t="shared" si="183"/>
        <v>0.3523613963039014</v>
      </c>
      <c r="J76" s="64">
        <f t="shared" si="183"/>
        <v>0</v>
      </c>
      <c r="K76" s="64">
        <f t="shared" si="183"/>
        <v>0</v>
      </c>
      <c r="L76" s="64">
        <f t="shared" si="183"/>
        <v>0</v>
      </c>
      <c r="M76" s="64">
        <f t="shared" si="183"/>
        <v>0</v>
      </c>
      <c r="N76" s="64">
        <f t="shared" si="183"/>
        <v>0</v>
      </c>
    </row>
    <row r="77" spans="1:14" x14ac:dyDescent="0.3">
      <c r="A77" s="46" t="s">
        <v>131</v>
      </c>
      <c r="B77" s="64">
        <f>+IFERROR(B75/B$52,"nm")</f>
        <v>0.21386472074094864</v>
      </c>
      <c r="C77" s="64">
        <f t="shared" ref="C77:N77" si="184">+IFERROR(C75/C$52,"nm")</f>
        <v>0.23554340396445658</v>
      </c>
      <c r="D77" s="64">
        <f t="shared" si="184"/>
        <v>0.1890840652446675</v>
      </c>
      <c r="E77" s="64">
        <f t="shared" si="184"/>
        <v>0.17171607877082881</v>
      </c>
      <c r="F77" s="64">
        <f t="shared" si="184"/>
        <v>0.20332246229107215</v>
      </c>
      <c r="G77" s="64">
        <f t="shared" si="184"/>
        <v>0.16486573232053064</v>
      </c>
      <c r="H77" s="64">
        <f t="shared" si="184"/>
        <v>0.21255237430167598</v>
      </c>
      <c r="I77" s="64">
        <f t="shared" si="184"/>
        <v>0.26388332398429359</v>
      </c>
      <c r="J77" s="64">
        <f t="shared" si="184"/>
        <v>0.26388332398429359</v>
      </c>
      <c r="K77" s="64">
        <f t="shared" si="184"/>
        <v>0.26388332398429359</v>
      </c>
      <c r="L77" s="64">
        <f t="shared" si="184"/>
        <v>0.26388332398429359</v>
      </c>
      <c r="M77" s="64">
        <f t="shared" si="184"/>
        <v>0.26388332398429359</v>
      </c>
      <c r="N77" s="64">
        <f t="shared" si="184"/>
        <v>0.26388332398429359</v>
      </c>
    </row>
    <row r="78" spans="1:14" x14ac:dyDescent="0.3">
      <c r="A78" s="9" t="s">
        <v>135</v>
      </c>
      <c r="B78" s="1">
        <f>+Historicals!B159</f>
        <v>236</v>
      </c>
      <c r="C78" s="1">
        <f>+Historicals!C159</f>
        <v>234</v>
      </c>
      <c r="D78" s="1">
        <f>+Historicals!D159</f>
        <v>173</v>
      </c>
      <c r="E78" s="1">
        <f>+Historicals!E159</f>
        <v>240</v>
      </c>
      <c r="F78" s="1">
        <f>+Historicals!F159</f>
        <v>233</v>
      </c>
      <c r="G78" s="1">
        <f>+Historicals!G159</f>
        <v>139</v>
      </c>
      <c r="H78" s="1">
        <f>+Historicals!H159</f>
        <v>153</v>
      </c>
      <c r="I78" s="1">
        <f>+Historicals!I159</f>
        <v>197</v>
      </c>
      <c r="J78" s="1">
        <f>+J80*J52</f>
        <v>196.99999999999997</v>
      </c>
      <c r="K78" s="1">
        <f>+K80*K52</f>
        <v>196.99999999999997</v>
      </c>
      <c r="L78">
        <f>+L80*L52</f>
        <v>196.99999999999997</v>
      </c>
      <c r="M78">
        <f>+M80*M52</f>
        <v>196.99999999999997</v>
      </c>
      <c r="N78">
        <f>+N80*N52</f>
        <v>196.99999999999997</v>
      </c>
    </row>
    <row r="79" spans="1:14" x14ac:dyDescent="0.3">
      <c r="A79" s="46" t="s">
        <v>129</v>
      </c>
      <c r="B79" s="64" t="str">
        <f>+IFERROR(B78/A78-1,"nm")</f>
        <v>nm</v>
      </c>
      <c r="C79" s="64">
        <f t="shared" ref="C79:N79" si="185">+IFERROR(C78/B78-1,"nm")</f>
        <v>-8.4745762711864181E-3</v>
      </c>
      <c r="D79" s="64">
        <f t="shared" si="185"/>
        <v>-0.26068376068376065</v>
      </c>
      <c r="E79" s="64">
        <f t="shared" si="185"/>
        <v>0.38728323699421963</v>
      </c>
      <c r="F79" s="64">
        <f t="shared" si="185"/>
        <v>-2.9166666666666674E-2</v>
      </c>
      <c r="G79" s="64">
        <f t="shared" si="185"/>
        <v>-0.40343347639484983</v>
      </c>
      <c r="H79" s="64">
        <f t="shared" si="185"/>
        <v>0.10071942446043169</v>
      </c>
      <c r="I79" s="64">
        <f t="shared" si="185"/>
        <v>0.28758169934640532</v>
      </c>
      <c r="J79" s="64">
        <f t="shared" si="185"/>
        <v>-1.1102230246251565E-16</v>
      </c>
      <c r="K79" s="64">
        <f t="shared" si="185"/>
        <v>0</v>
      </c>
      <c r="L79" s="64">
        <f t="shared" si="185"/>
        <v>0</v>
      </c>
      <c r="M79" s="64">
        <f t="shared" si="185"/>
        <v>0</v>
      </c>
      <c r="N79" s="64">
        <f t="shared" si="185"/>
        <v>0</v>
      </c>
    </row>
    <row r="80" spans="1:14" x14ac:dyDescent="0.3">
      <c r="A80" s="46" t="s">
        <v>133</v>
      </c>
      <c r="B80" s="64">
        <f>+IFERROR(B78/B$52,"nm")</f>
        <v>3.3118158854897557E-2</v>
      </c>
      <c r="C80" s="64">
        <f t="shared" ref="C80:I80" si="186">+IFERROR(C78/C$52,"nm")</f>
        <v>3.1989063568010935E-2</v>
      </c>
      <c r="D80" s="64">
        <f t="shared" si="186"/>
        <v>2.1706398996235884E-2</v>
      </c>
      <c r="E80" s="64">
        <f t="shared" si="186"/>
        <v>2.5968405107119671E-2</v>
      </c>
      <c r="F80" s="64">
        <f t="shared" si="186"/>
        <v>2.3746432939258051E-2</v>
      </c>
      <c r="G80" s="64">
        <f t="shared" si="186"/>
        <v>1.4871081630469669E-2</v>
      </c>
      <c r="H80" s="64">
        <f t="shared" si="186"/>
        <v>1.3355446927374302E-2</v>
      </c>
      <c r="I80" s="64">
        <f t="shared" si="186"/>
        <v>1.5786521355877874E-2</v>
      </c>
      <c r="J80" s="64">
        <f>+I80</f>
        <v>1.5786521355877874E-2</v>
      </c>
      <c r="K80" s="64">
        <f t="shared" ref="K80:N80" si="187">+J80</f>
        <v>1.5786521355877874E-2</v>
      </c>
      <c r="L80" s="64">
        <f t="shared" si="187"/>
        <v>1.5786521355877874E-2</v>
      </c>
      <c r="M80" s="64">
        <f t="shared" si="187"/>
        <v>1.5786521355877874E-2</v>
      </c>
      <c r="N80" s="64">
        <f t="shared" si="187"/>
        <v>1.5786521355877874E-2</v>
      </c>
    </row>
    <row r="81" spans="1:14" x14ac:dyDescent="0.3">
      <c r="A81" s="9" t="s">
        <v>141</v>
      </c>
      <c r="B81" s="1">
        <f>+Historicals!B148</f>
        <v>498</v>
      </c>
      <c r="C81" s="1">
        <f>+Historicals!C148</f>
        <v>639</v>
      </c>
      <c r="D81" s="1">
        <f>+Historicals!D148</f>
        <v>709</v>
      </c>
      <c r="E81" s="1">
        <f>+Historicals!E148</f>
        <v>849</v>
      </c>
      <c r="F81" s="1">
        <f>+Historicals!F148</f>
        <v>929</v>
      </c>
      <c r="G81" s="1">
        <f>+Historicals!G148</f>
        <v>885</v>
      </c>
      <c r="H81" s="1">
        <f>+Historicals!H148</f>
        <v>982</v>
      </c>
      <c r="I81" s="1">
        <f>+Historicals!I148</f>
        <v>920</v>
      </c>
      <c r="J81" s="1">
        <f>+J52*J83</f>
        <v>920.00000000000011</v>
      </c>
      <c r="K81" s="1">
        <f>+K52*K83</f>
        <v>920.00000000000011</v>
      </c>
      <c r="L81" s="1">
        <f>+L52*L83</f>
        <v>920.00000000000011</v>
      </c>
      <c r="M81" s="1">
        <f>+M52*M83</f>
        <v>920.00000000000011</v>
      </c>
      <c r="N81" s="1">
        <f>+N52*N83</f>
        <v>920.00000000000011</v>
      </c>
    </row>
    <row r="82" spans="1:14" x14ac:dyDescent="0.3">
      <c r="A82" s="46" t="s">
        <v>129</v>
      </c>
      <c r="B82" s="64" t="str">
        <f>+IFERROR(B81/A81-1,"nm")</f>
        <v>nm</v>
      </c>
      <c r="C82" s="64">
        <f t="shared" ref="C82:I82" si="188">+IFERROR(C81/B81-1,"nm")</f>
        <v>0.2831325301204819</v>
      </c>
      <c r="D82" s="64">
        <f t="shared" si="188"/>
        <v>0.10954616588419408</v>
      </c>
      <c r="E82" s="64">
        <f t="shared" si="188"/>
        <v>0.19746121297602248</v>
      </c>
      <c r="F82" s="64">
        <f t="shared" si="188"/>
        <v>9.4228504122497059E-2</v>
      </c>
      <c r="G82" s="64">
        <f t="shared" si="188"/>
        <v>-4.7362755651237931E-2</v>
      </c>
      <c r="H82" s="64">
        <f t="shared" si="188"/>
        <v>0.1096045197740112</v>
      </c>
      <c r="I82" s="64">
        <f t="shared" si="188"/>
        <v>-6.313645621181263E-2</v>
      </c>
      <c r="J82" s="64">
        <f>+J83+J84</f>
        <v>7.37238560782114E-2</v>
      </c>
      <c r="K82" s="64">
        <f t="shared" ref="K82:N82" si="189">+K83+K84</f>
        <v>7.37238560782114E-2</v>
      </c>
      <c r="L82" s="64">
        <f t="shared" si="189"/>
        <v>7.37238560782114E-2</v>
      </c>
      <c r="M82" s="64">
        <f t="shared" si="189"/>
        <v>7.37238560782114E-2</v>
      </c>
      <c r="N82" s="64">
        <f t="shared" si="189"/>
        <v>7.37238560782114E-2</v>
      </c>
    </row>
    <row r="83" spans="1:14" x14ac:dyDescent="0.3">
      <c r="A83" s="46" t="s">
        <v>133</v>
      </c>
      <c r="B83" s="64">
        <f>+IFERROR(B81/B$52,"nm")</f>
        <v>6.9884928431097393E-2</v>
      </c>
      <c r="C83" s="64">
        <f t="shared" ref="C83:I83" si="190">+IFERROR(C81/C$52,"nm")</f>
        <v>8.7354750512645254E-2</v>
      </c>
      <c r="D83" s="64">
        <f t="shared" si="190"/>
        <v>8.8958594730238399E-2</v>
      </c>
      <c r="E83" s="64">
        <f t="shared" si="190"/>
        <v>9.1863233066435832E-2</v>
      </c>
      <c r="F83" s="64">
        <f t="shared" si="190"/>
        <v>9.4679983693436609E-2</v>
      </c>
      <c r="G83" s="64">
        <f t="shared" si="190"/>
        <v>9.4682785920616241E-2</v>
      </c>
      <c r="H83" s="64">
        <f t="shared" si="190"/>
        <v>8.5719273743016758E-2</v>
      </c>
      <c r="I83" s="64">
        <f t="shared" si="190"/>
        <v>7.37238560782114E-2</v>
      </c>
      <c r="J83" s="64">
        <f>+I83</f>
        <v>7.37238560782114E-2</v>
      </c>
      <c r="K83" s="64">
        <f t="shared" ref="K83:N83" si="191">+J83</f>
        <v>7.37238560782114E-2</v>
      </c>
      <c r="L83" s="64">
        <f t="shared" si="191"/>
        <v>7.37238560782114E-2</v>
      </c>
      <c r="M83" s="64">
        <f t="shared" si="191"/>
        <v>7.37238560782114E-2</v>
      </c>
      <c r="N83" s="64">
        <f t="shared" si="191"/>
        <v>7.37238560782114E-2</v>
      </c>
    </row>
    <row r="84" spans="1:14" x14ac:dyDescent="0.3">
      <c r="A84" s="43" t="s">
        <v>102</v>
      </c>
      <c r="B84" s="43"/>
      <c r="C84" s="43"/>
      <c r="D84" s="43"/>
      <c r="E84" s="43"/>
      <c r="F84" s="43"/>
      <c r="G84" s="43"/>
      <c r="H84" s="43"/>
      <c r="I84" s="43"/>
      <c r="J84" s="39"/>
      <c r="K84" s="39"/>
      <c r="L84" s="39"/>
      <c r="M84" s="39"/>
      <c r="N84" s="39"/>
    </row>
    <row r="85" spans="1:14" x14ac:dyDescent="0.3">
      <c r="A85" s="9" t="s">
        <v>136</v>
      </c>
      <c r="B85" s="1">
        <f>Historicals!B117</f>
        <v>3067</v>
      </c>
      <c r="C85" s="1">
        <f>Historicals!C117</f>
        <v>3785</v>
      </c>
      <c r="D85" s="1">
        <f>Historicals!D117</f>
        <v>4237</v>
      </c>
      <c r="E85" s="1">
        <f>Historicals!E117</f>
        <v>5134</v>
      </c>
      <c r="F85" s="1">
        <f>Historicals!F117</f>
        <v>6208</v>
      </c>
      <c r="G85" s="1">
        <f>Historicals!G117</f>
        <v>6679</v>
      </c>
      <c r="H85" s="1">
        <f>Historicals!H117</f>
        <v>8290</v>
      </c>
      <c r="I85" s="1">
        <f>Historicals!I117</f>
        <v>7547</v>
      </c>
      <c r="J85" s="1">
        <f>J87+J91+J95</f>
        <v>7547</v>
      </c>
      <c r="K85" s="1">
        <f t="shared" ref="K85:N85" si="192">K87+K91+K95</f>
        <v>7547</v>
      </c>
      <c r="L85" s="1">
        <f t="shared" si="192"/>
        <v>7547</v>
      </c>
      <c r="M85" s="1">
        <f t="shared" si="192"/>
        <v>7547</v>
      </c>
      <c r="N85" s="1">
        <f t="shared" si="192"/>
        <v>7547</v>
      </c>
    </row>
    <row r="86" spans="1:14" x14ac:dyDescent="0.3">
      <c r="A86" s="44" t="s">
        <v>129</v>
      </c>
      <c r="B86" s="64" t="str">
        <f>+IFERROR(B85/A85-1,"nm")</f>
        <v>nm</v>
      </c>
      <c r="C86" s="62">
        <f t="shared" ref="C86" si="193">+IFERROR(C85/B85-1,"nm")</f>
        <v>0.23410498858819695</v>
      </c>
      <c r="D86" s="62">
        <f t="shared" ref="D86" si="194">+IFERROR(D85/C85-1,"nm")</f>
        <v>0.11941875825627468</v>
      </c>
      <c r="E86" s="62">
        <f t="shared" ref="E86" si="195">+IFERROR(E85/D85-1,"nm")</f>
        <v>0.21170639603493036</v>
      </c>
      <c r="F86" s="62">
        <f t="shared" ref="F86" si="196">+IFERROR(F85/E85-1,"nm")</f>
        <v>0.20919361121932223</v>
      </c>
      <c r="G86" s="62">
        <f t="shared" ref="G86" si="197">+IFERROR(G85/F85-1,"nm")</f>
        <v>7.5869845360824639E-2</v>
      </c>
      <c r="H86" s="62">
        <f t="shared" ref="H86" si="198">+IFERROR(H85/G85-1,"nm")</f>
        <v>0.24120377301991325</v>
      </c>
      <c r="I86" s="62">
        <f t="shared" ref="I86" si="199">+IFERROR(I85/H85-1,"nm")</f>
        <v>-8.9626055488540413E-2</v>
      </c>
      <c r="J86" s="62">
        <f t="shared" ref="J86" si="200">+IFERROR(J85/I85-1,"nm")</f>
        <v>0</v>
      </c>
      <c r="K86" s="64">
        <f t="shared" ref="K86" si="201">+IFERROR(K85/J85-1,"nm")</f>
        <v>0</v>
      </c>
      <c r="L86" s="64">
        <f t="shared" ref="L86" si="202">+IFERROR(L85/K85-1,"nm")</f>
        <v>0</v>
      </c>
      <c r="M86" s="64">
        <f t="shared" ref="M86" si="203">+IFERROR(M85/L85-1,"nm")</f>
        <v>0</v>
      </c>
      <c r="N86" s="64">
        <f t="shared" ref="N86" si="204">+IFERROR(N85/M85-1,"nm")</f>
        <v>0</v>
      </c>
    </row>
    <row r="87" spans="1:14" x14ac:dyDescent="0.3">
      <c r="A87" s="65" t="s">
        <v>113</v>
      </c>
      <c r="B87">
        <f>+Historicals!B118</f>
        <v>2016</v>
      </c>
      <c r="C87">
        <f>+Historicals!C118</f>
        <v>2599</v>
      </c>
      <c r="D87">
        <f>+Historicals!D118</f>
        <v>2920</v>
      </c>
      <c r="E87">
        <f>+Historicals!E118</f>
        <v>3496</v>
      </c>
      <c r="F87">
        <f>+Historicals!F118</f>
        <v>4262</v>
      </c>
      <c r="G87">
        <f>+Historicals!G118</f>
        <v>4635</v>
      </c>
      <c r="H87">
        <f>+Historicals!H118</f>
        <v>5748</v>
      </c>
      <c r="I87">
        <f>+Historicals!I118</f>
        <v>5416</v>
      </c>
      <c r="J87">
        <f>+I87*(1+J88)</f>
        <v>5416</v>
      </c>
      <c r="K87">
        <f t="shared" ref="K87:N87" si="205">+J87*(1+K88)</f>
        <v>5416</v>
      </c>
      <c r="L87">
        <f t="shared" si="205"/>
        <v>5416</v>
      </c>
      <c r="M87">
        <f t="shared" si="205"/>
        <v>5416</v>
      </c>
      <c r="N87">
        <f t="shared" si="205"/>
        <v>5416</v>
      </c>
    </row>
    <row r="88" spans="1:14" x14ac:dyDescent="0.3">
      <c r="A88" s="44" t="s">
        <v>129</v>
      </c>
      <c r="B88" s="64" t="str">
        <f>+IFERROR(B87/A87-1,"nm")</f>
        <v>nm</v>
      </c>
      <c r="C88" s="62">
        <f t="shared" ref="C88" si="206">+IFERROR(C87/B87-1,"nm")</f>
        <v>0.28918650793650791</v>
      </c>
      <c r="D88" s="62">
        <f t="shared" ref="D88" si="207">+IFERROR(D87/C87-1,"nm")</f>
        <v>0.12350904193920731</v>
      </c>
      <c r="E88" s="62">
        <f t="shared" ref="E88" si="208">+IFERROR(E87/D87-1,"nm")</f>
        <v>0.19726027397260282</v>
      </c>
      <c r="F88" s="62">
        <f t="shared" ref="F88" si="209">+IFERROR(F87/E87-1,"nm")</f>
        <v>0.21910755148741412</v>
      </c>
      <c r="G88" s="62">
        <f t="shared" ref="G88" si="210">+IFERROR(G87/F87-1,"nm")</f>
        <v>8.7517597372125833E-2</v>
      </c>
      <c r="H88" s="62">
        <f t="shared" ref="H88" si="211">+IFERROR(H87/G87-1,"nm")</f>
        <v>0.24012944983818763</v>
      </c>
      <c r="I88" s="62">
        <f t="shared" ref="I88" si="212">+IFERROR(I87/H87-1,"nm")</f>
        <v>-5.7759220598469052E-2</v>
      </c>
      <c r="J88" s="62">
        <f>J89+J90</f>
        <v>0</v>
      </c>
      <c r="K88" s="62">
        <f t="shared" ref="K88:N88" si="213">K89+K90</f>
        <v>0</v>
      </c>
      <c r="L88" s="62">
        <f t="shared" si="213"/>
        <v>0</v>
      </c>
      <c r="M88" s="62">
        <f t="shared" si="213"/>
        <v>0</v>
      </c>
      <c r="N88" s="62">
        <f t="shared" si="213"/>
        <v>0</v>
      </c>
    </row>
    <row r="89" spans="1:14" x14ac:dyDescent="0.3">
      <c r="A89" s="44" t="s">
        <v>137</v>
      </c>
      <c r="B89" s="63">
        <f>+Historicals!B190</f>
        <v>0.28000000000000003</v>
      </c>
      <c r="C89" s="63">
        <f>+Historicals!C190</f>
        <v>0.33</v>
      </c>
      <c r="D89" s="63">
        <f>+Historicals!D190</f>
        <v>0.18</v>
      </c>
      <c r="E89" s="63">
        <f>+Historicals!E190</f>
        <v>0.16</v>
      </c>
      <c r="F89" s="63">
        <f>+Historicals!F190</f>
        <v>0.25</v>
      </c>
      <c r="G89" s="63">
        <f>+Historicals!G190</f>
        <v>0.12</v>
      </c>
      <c r="H89" s="63">
        <f>+Historicals!H190</f>
        <v>0.19</v>
      </c>
      <c r="I89" s="63">
        <f>+Historicals!I190</f>
        <v>-0.1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</row>
    <row r="90" spans="1:14" x14ac:dyDescent="0.3">
      <c r="A90" s="44" t="s">
        <v>138</v>
      </c>
      <c r="B90" s="64" t="str">
        <f>+IFERROR(B88-B89,"nm")</f>
        <v>nm</v>
      </c>
      <c r="C90" s="62">
        <f t="shared" ref="C90" si="214">+IFERROR(C88-C89,"nm")</f>
        <v>-4.0813492063492107E-2</v>
      </c>
      <c r="D90" s="62">
        <f t="shared" ref="D90" si="215">+IFERROR(D88-D89,"nm")</f>
        <v>-5.6490958060792684E-2</v>
      </c>
      <c r="E90" s="62">
        <f t="shared" ref="E90" si="216">+IFERROR(E88-E89,"nm")</f>
        <v>3.7260273972602814E-2</v>
      </c>
      <c r="F90" s="62">
        <f t="shared" ref="F90" si="217">+IFERROR(F88-F89,"nm")</f>
        <v>-3.0892448512585879E-2</v>
      </c>
      <c r="G90" s="62">
        <f t="shared" ref="G90" si="218">+IFERROR(G88-G89,"nm")</f>
        <v>-3.2482402627874163E-2</v>
      </c>
      <c r="H90" s="62">
        <f t="shared" ref="H90" si="219">+IFERROR(H88-H89,"nm")</f>
        <v>5.0129449838187623E-2</v>
      </c>
      <c r="I90" s="62">
        <f t="shared" ref="I90" si="220">+IFERROR(I88-I89,"nm")</f>
        <v>4.2240779401530953E-2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</row>
    <row r="91" spans="1:14" x14ac:dyDescent="0.3">
      <c r="A91" s="65" t="s">
        <v>114</v>
      </c>
      <c r="B91">
        <f>+Historicals!B119</f>
        <v>925</v>
      </c>
      <c r="C91">
        <f>+Historicals!C119</f>
        <v>1055</v>
      </c>
      <c r="D91">
        <f>+Historicals!D119</f>
        <v>1188</v>
      </c>
      <c r="E91">
        <f>+Historicals!E119</f>
        <v>1508</v>
      </c>
      <c r="F91">
        <f>+Historicals!F119</f>
        <v>1808</v>
      </c>
      <c r="G91">
        <f>+Historicals!G119</f>
        <v>1896</v>
      </c>
      <c r="H91">
        <f>+Historicals!H119</f>
        <v>2347</v>
      </c>
      <c r="I91">
        <f>+Historicals!I119</f>
        <v>1938</v>
      </c>
      <c r="J91">
        <f>+I91*(1+J92)</f>
        <v>1938</v>
      </c>
      <c r="K91">
        <f t="shared" ref="K91:N91" si="221">+J91*(1+K92)</f>
        <v>1938</v>
      </c>
      <c r="L91">
        <f t="shared" si="221"/>
        <v>1938</v>
      </c>
      <c r="M91">
        <f t="shared" si="221"/>
        <v>1938</v>
      </c>
      <c r="N91">
        <f t="shared" si="221"/>
        <v>1938</v>
      </c>
    </row>
    <row r="92" spans="1:14" x14ac:dyDescent="0.3">
      <c r="A92" s="44" t="s">
        <v>129</v>
      </c>
      <c r="B92" s="64" t="str">
        <f>+IFERROR(B91/A91-1,"nm")</f>
        <v>nm</v>
      </c>
      <c r="C92" s="64">
        <f t="shared" ref="C92" si="222">+IFERROR(C91/B91-1,"nm")</f>
        <v>0.14054054054054044</v>
      </c>
      <c r="D92" s="64">
        <f t="shared" ref="D92" si="223">+IFERROR(D91/C91-1,"nm")</f>
        <v>0.12606635071090055</v>
      </c>
      <c r="E92" s="64">
        <f t="shared" ref="E92" si="224">+IFERROR(E91/D91-1,"nm")</f>
        <v>0.26936026936026947</v>
      </c>
      <c r="F92" s="64">
        <f t="shared" ref="F92" si="225">+IFERROR(F91/E91-1,"nm")</f>
        <v>0.19893899204244025</v>
      </c>
      <c r="G92" s="64">
        <f t="shared" ref="G92" si="226">+IFERROR(G91/F91-1,"nm")</f>
        <v>4.8672566371681381E-2</v>
      </c>
      <c r="H92" s="64">
        <f t="shared" ref="H92" si="227">+IFERROR(H91/G91-1,"nm")</f>
        <v>0.2378691983122363</v>
      </c>
      <c r="I92" s="64">
        <f t="shared" ref="I92" si="228">+IFERROR(I91/H91-1,"nm")</f>
        <v>-0.17426501917341286</v>
      </c>
      <c r="J92" s="64">
        <f>J93+J94</f>
        <v>0</v>
      </c>
      <c r="K92" s="64">
        <f t="shared" ref="K92:N92" si="229">K93+K94</f>
        <v>0</v>
      </c>
      <c r="L92" s="64">
        <f t="shared" si="229"/>
        <v>0</v>
      </c>
      <c r="M92" s="64">
        <f t="shared" si="229"/>
        <v>0</v>
      </c>
      <c r="N92" s="64">
        <f t="shared" si="229"/>
        <v>0</v>
      </c>
    </row>
    <row r="93" spans="1:14" x14ac:dyDescent="0.3">
      <c r="A93" s="44" t="s">
        <v>137</v>
      </c>
      <c r="B93" s="63">
        <f>+Historicals!B191</f>
        <v>7.0000000000000007E-2</v>
      </c>
      <c r="C93" s="63">
        <f>+Historicals!C191</f>
        <v>0.17</v>
      </c>
      <c r="D93" s="63">
        <f>+Historicals!D191</f>
        <v>0.18</v>
      </c>
      <c r="E93" s="63">
        <f>+Historicals!E191</f>
        <v>0.23</v>
      </c>
      <c r="F93" s="63">
        <f>+Historicals!F191</f>
        <v>0.23</v>
      </c>
      <c r="G93" s="63">
        <f>+Historicals!G191</f>
        <v>0.08</v>
      </c>
      <c r="H93" s="63">
        <f>+Historicals!H191</f>
        <v>0.19</v>
      </c>
      <c r="I93" s="63">
        <f>+Historicals!I191</f>
        <v>-0.21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</row>
    <row r="94" spans="1:14" x14ac:dyDescent="0.3">
      <c r="A94" s="44" t="s">
        <v>138</v>
      </c>
      <c r="B94" s="64" t="str">
        <f>+IFERROR(B92-B93,"nm")</f>
        <v>nm</v>
      </c>
      <c r="C94" s="64">
        <f t="shared" ref="C94" si="230">+IFERROR(C92-C93,"nm")</f>
        <v>-2.9459459459459575E-2</v>
      </c>
      <c r="D94" s="64">
        <f t="shared" ref="D94" si="231">+IFERROR(D92-D93,"nm")</f>
        <v>-5.3933649289099439E-2</v>
      </c>
      <c r="E94" s="64">
        <f t="shared" ref="E94" si="232">+IFERROR(E92-E93,"nm")</f>
        <v>3.9360269360269456E-2</v>
      </c>
      <c r="F94" s="64">
        <f t="shared" ref="F94" si="233">+IFERROR(F92-F93,"nm")</f>
        <v>-3.1061007957559755E-2</v>
      </c>
      <c r="G94" s="64">
        <f t="shared" ref="G94" si="234">+IFERROR(G92-G93,"nm")</f>
        <v>-3.1327433628318621E-2</v>
      </c>
      <c r="H94" s="64">
        <f t="shared" ref="H94" si="235">+IFERROR(H92-H93,"nm")</f>
        <v>4.7869198312236294E-2</v>
      </c>
      <c r="I94" s="64">
        <f t="shared" ref="I94" si="236">+IFERROR(I92-I93,"nm")</f>
        <v>3.5734980826587132E-2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</row>
    <row r="95" spans="1:14" x14ac:dyDescent="0.3">
      <c r="A95" s="65" t="s">
        <v>115</v>
      </c>
      <c r="B95">
        <f>B85-B87-B91</f>
        <v>126</v>
      </c>
      <c r="C95">
        <f t="shared" ref="C95:I95" si="237">C85-C87-C91</f>
        <v>131</v>
      </c>
      <c r="D95">
        <f t="shared" si="237"/>
        <v>129</v>
      </c>
      <c r="E95">
        <f t="shared" si="237"/>
        <v>130</v>
      </c>
      <c r="F95">
        <f t="shared" si="237"/>
        <v>138</v>
      </c>
      <c r="G95">
        <f t="shared" si="237"/>
        <v>148</v>
      </c>
      <c r="H95">
        <f t="shared" si="237"/>
        <v>195</v>
      </c>
      <c r="I95">
        <f t="shared" si="237"/>
        <v>193</v>
      </c>
      <c r="J95">
        <f>+I95*(1+J96)</f>
        <v>193</v>
      </c>
      <c r="K95">
        <f t="shared" ref="K95:N95" si="238">+J95*(1+K96)</f>
        <v>193</v>
      </c>
      <c r="L95">
        <f t="shared" si="238"/>
        <v>193</v>
      </c>
      <c r="M95">
        <f t="shared" si="238"/>
        <v>193</v>
      </c>
      <c r="N95">
        <f t="shared" si="238"/>
        <v>193</v>
      </c>
    </row>
    <row r="96" spans="1:14" x14ac:dyDescent="0.3">
      <c r="A96" s="44" t="s">
        <v>129</v>
      </c>
      <c r="B96" s="64" t="str">
        <f>+IFERROR(B95/A95-1,"nm")</f>
        <v>nm</v>
      </c>
      <c r="C96" s="64">
        <f t="shared" ref="C96" si="239">+IFERROR(C95/B95-1,"nm")</f>
        <v>3.9682539682539764E-2</v>
      </c>
      <c r="D96" s="64">
        <f t="shared" ref="D96" si="240">+IFERROR(D95/C95-1,"nm")</f>
        <v>-1.5267175572519109E-2</v>
      </c>
      <c r="E96" s="64">
        <f t="shared" ref="E96" si="241">+IFERROR(E95/D95-1,"nm")</f>
        <v>7.7519379844961378E-3</v>
      </c>
      <c r="F96" s="64">
        <f t="shared" ref="F96" si="242">+IFERROR(F95/E95-1,"nm")</f>
        <v>6.1538461538461542E-2</v>
      </c>
      <c r="G96" s="64">
        <f t="shared" ref="G96" si="243">+IFERROR(G95/F95-1,"nm")</f>
        <v>7.2463768115942129E-2</v>
      </c>
      <c r="H96" s="64">
        <f t="shared" ref="H96" si="244">+IFERROR(H95/G95-1,"nm")</f>
        <v>0.31756756756756754</v>
      </c>
      <c r="I96" s="64">
        <f t="shared" ref="I96" si="245">+IFERROR(I95/H95-1,"nm")</f>
        <v>-1.025641025641022E-2</v>
      </c>
      <c r="J96" s="64">
        <f>J97+J98</f>
        <v>0</v>
      </c>
      <c r="K96" s="64">
        <f t="shared" ref="K96:N96" si="246">K97+K98</f>
        <v>0</v>
      </c>
      <c r="L96" s="64">
        <f t="shared" si="246"/>
        <v>0</v>
      </c>
      <c r="M96" s="64">
        <f t="shared" si="246"/>
        <v>0</v>
      </c>
      <c r="N96" s="64">
        <f t="shared" si="246"/>
        <v>0</v>
      </c>
    </row>
    <row r="97" spans="1:14" x14ac:dyDescent="0.3">
      <c r="A97" s="44" t="s">
        <v>137</v>
      </c>
      <c r="B97" s="63">
        <f>+Historicals!B192</f>
        <v>0.01</v>
      </c>
      <c r="C97" s="63">
        <f>+Historicals!C192</f>
        <v>7.0000000000000007E-2</v>
      </c>
      <c r="D97" s="63">
        <f>+Historicals!D192</f>
        <v>0.03</v>
      </c>
      <c r="E97" s="63">
        <f>+Historicals!E192</f>
        <v>-0.01</v>
      </c>
      <c r="F97" s="63">
        <f>+Historicals!F192</f>
        <v>0.08</v>
      </c>
      <c r="G97" s="63">
        <f>+Historicals!G192</f>
        <v>0.11</v>
      </c>
      <c r="H97" s="63">
        <f>+Historicals!H192</f>
        <v>0.26</v>
      </c>
      <c r="I97" s="63">
        <f>+Historicals!I192</f>
        <v>-0.06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</row>
    <row r="98" spans="1:14" x14ac:dyDescent="0.3">
      <c r="A98" s="44" t="s">
        <v>138</v>
      </c>
      <c r="B98" s="64" t="str">
        <f>+IFERROR(B96-B97,"nm")</f>
        <v>nm</v>
      </c>
      <c r="C98" s="64">
        <f t="shared" ref="C98" si="247">+IFERROR(C96-C97,"nm")</f>
        <v>-3.0317460317460243E-2</v>
      </c>
      <c r="D98" s="64">
        <f t="shared" ref="D98" si="248">+IFERROR(D96-D97,"nm")</f>
        <v>-4.5267175572519108E-2</v>
      </c>
      <c r="E98" s="64">
        <f t="shared" ref="E98" si="249">+IFERROR(E96-E97,"nm")</f>
        <v>1.775193798449614E-2</v>
      </c>
      <c r="F98" s="64">
        <f t="shared" ref="F98" si="250">+IFERROR(F96-F97,"nm")</f>
        <v>-1.846153846153846E-2</v>
      </c>
      <c r="G98" s="64">
        <f t="shared" ref="G98" si="251">+IFERROR(G96-G97,"nm")</f>
        <v>-3.7536231884057872E-2</v>
      </c>
      <c r="H98" s="64">
        <f t="shared" ref="H98" si="252">+IFERROR(H96-H97,"nm")</f>
        <v>5.7567567567567535E-2</v>
      </c>
      <c r="I98" s="64">
        <f t="shared" ref="I98" si="253">+IFERROR(I96-I97,"nm")</f>
        <v>4.9743589743589778E-2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</row>
    <row r="99" spans="1:14" x14ac:dyDescent="0.3">
      <c r="A99" s="9" t="s">
        <v>130</v>
      </c>
      <c r="B99">
        <f>+B106+B102</f>
        <v>1039</v>
      </c>
      <c r="C99">
        <f t="shared" ref="C99:I99" si="254">+C106+C102</f>
        <v>1420</v>
      </c>
      <c r="D99">
        <f t="shared" si="254"/>
        <v>1561</v>
      </c>
      <c r="E99">
        <f t="shared" si="254"/>
        <v>1863</v>
      </c>
      <c r="F99">
        <f t="shared" si="254"/>
        <v>2426</v>
      </c>
      <c r="G99">
        <f t="shared" si="254"/>
        <v>2534</v>
      </c>
      <c r="H99">
        <f t="shared" si="254"/>
        <v>3289</v>
      </c>
      <c r="I99">
        <f t="shared" si="254"/>
        <v>2406</v>
      </c>
      <c r="J99">
        <f>J85*J101</f>
        <v>2406</v>
      </c>
      <c r="K99">
        <f t="shared" ref="K99:N99" si="255">K85*K101</f>
        <v>2406</v>
      </c>
      <c r="L99">
        <f t="shared" si="255"/>
        <v>2406</v>
      </c>
      <c r="M99">
        <f t="shared" si="255"/>
        <v>2406</v>
      </c>
      <c r="N99">
        <f t="shared" si="255"/>
        <v>2406</v>
      </c>
    </row>
    <row r="100" spans="1:14" x14ac:dyDescent="0.3">
      <c r="A100" s="46" t="s">
        <v>129</v>
      </c>
      <c r="B100" s="64" t="str">
        <f>+IFERROR(B99/A99-1,"nm")</f>
        <v>nm</v>
      </c>
      <c r="C100" s="64">
        <f t="shared" ref="C100" si="256">+IFERROR(C99/B99-1,"nm")</f>
        <v>0.36669874879692022</v>
      </c>
      <c r="D100" s="64">
        <f t="shared" ref="D100" si="257">+IFERROR(D99/C99-1,"nm")</f>
        <v>9.9295774647887303E-2</v>
      </c>
      <c r="E100" s="64">
        <f t="shared" ref="E100" si="258">+IFERROR(E99/D99-1,"nm")</f>
        <v>0.19346572709801402</v>
      </c>
      <c r="F100" s="64">
        <f t="shared" ref="F100" si="259">+IFERROR(F99/E99-1,"nm")</f>
        <v>0.3022007514761138</v>
      </c>
      <c r="G100" s="64">
        <f t="shared" ref="G100" si="260">+IFERROR(G99/F99-1,"nm")</f>
        <v>4.4517724649629109E-2</v>
      </c>
      <c r="H100" s="64">
        <f t="shared" ref="H100" si="261">+IFERROR(H99/G99-1,"nm")</f>
        <v>0.29794790844514596</v>
      </c>
      <c r="I100" s="64">
        <f t="shared" ref="I100" si="262">+IFERROR(I99/H99-1,"nm")</f>
        <v>-0.26847065977500761</v>
      </c>
      <c r="J100" s="64">
        <f t="shared" ref="J100" si="263">+IFERROR(J99/I99-1,"nm")</f>
        <v>0</v>
      </c>
      <c r="K100" s="64">
        <f t="shared" ref="K100" si="264">+IFERROR(K99/J99-1,"nm")</f>
        <v>0</v>
      </c>
      <c r="L100" s="64">
        <f t="shared" ref="L100" si="265">+IFERROR(L99/K99-1,"nm")</f>
        <v>0</v>
      </c>
      <c r="M100" s="64">
        <f t="shared" ref="M100" si="266">+IFERROR(M99/L99-1,"nm")</f>
        <v>0</v>
      </c>
      <c r="N100" s="64">
        <f t="shared" ref="N100" si="267">+IFERROR(N99/M99-1,"nm")</f>
        <v>0</v>
      </c>
    </row>
    <row r="101" spans="1:14" x14ac:dyDescent="0.3">
      <c r="A101" s="46" t="s">
        <v>131</v>
      </c>
      <c r="B101" s="64">
        <f>+IFERROR(B99/B$85,"nm")</f>
        <v>0.33876752526899251</v>
      </c>
      <c r="C101" s="64">
        <f t="shared" ref="C101:I101" si="268">+IFERROR(C99/C$85,"nm")</f>
        <v>0.37516512549537651</v>
      </c>
      <c r="D101" s="64">
        <f t="shared" si="268"/>
        <v>0.36842105263157893</v>
      </c>
      <c r="E101" s="64">
        <f t="shared" si="268"/>
        <v>0.36287495130502534</v>
      </c>
      <c r="F101" s="64">
        <f t="shared" si="268"/>
        <v>0.3907860824742268</v>
      </c>
      <c r="G101" s="64">
        <f t="shared" si="268"/>
        <v>0.37939811349004343</v>
      </c>
      <c r="H101" s="64">
        <f t="shared" si="268"/>
        <v>0.39674306393244874</v>
      </c>
      <c r="I101" s="64">
        <f t="shared" si="268"/>
        <v>0.31880217304889358</v>
      </c>
      <c r="J101" s="64">
        <f>+I101</f>
        <v>0.31880217304889358</v>
      </c>
      <c r="K101" s="64">
        <f t="shared" ref="K101:N101" si="269">+J101</f>
        <v>0.31880217304889358</v>
      </c>
      <c r="L101" s="64">
        <f t="shared" si="269"/>
        <v>0.31880217304889358</v>
      </c>
      <c r="M101" s="64">
        <f t="shared" si="269"/>
        <v>0.31880217304889358</v>
      </c>
      <c r="N101" s="64">
        <f t="shared" si="269"/>
        <v>0.31880217304889358</v>
      </c>
    </row>
    <row r="102" spans="1:14" x14ac:dyDescent="0.3">
      <c r="A102" s="9" t="s">
        <v>132</v>
      </c>
      <c r="B102">
        <f>+Historicals!B171</f>
        <v>46</v>
      </c>
      <c r="C102">
        <f>+Historicals!C171</f>
        <v>48</v>
      </c>
      <c r="D102">
        <f>+Historicals!D171</f>
        <v>54</v>
      </c>
      <c r="E102">
        <f>+Historicals!E171</f>
        <v>56</v>
      </c>
      <c r="F102">
        <f>+Historicals!F171</f>
        <v>50</v>
      </c>
      <c r="G102">
        <f>+Historicals!G171</f>
        <v>44</v>
      </c>
      <c r="H102">
        <f>+Historicals!H171</f>
        <v>46</v>
      </c>
      <c r="I102">
        <f>+Historicals!I171</f>
        <v>41</v>
      </c>
      <c r="J102">
        <f>J105*J112</f>
        <v>41</v>
      </c>
      <c r="K102">
        <f t="shared" ref="K102:N102" si="270">K105*K112</f>
        <v>41</v>
      </c>
      <c r="L102">
        <f t="shared" si="270"/>
        <v>41</v>
      </c>
      <c r="M102">
        <f t="shared" si="270"/>
        <v>41</v>
      </c>
      <c r="N102">
        <f t="shared" si="270"/>
        <v>41</v>
      </c>
    </row>
    <row r="103" spans="1:14" x14ac:dyDescent="0.3">
      <c r="A103" s="46" t="s">
        <v>129</v>
      </c>
      <c r="B103" s="64" t="str">
        <f>+IFERROR(B102/A102-1,"nm")</f>
        <v>nm</v>
      </c>
      <c r="C103" s="64">
        <f t="shared" ref="C103" si="271">+IFERROR(C102/B102-1,"nm")</f>
        <v>4.3478260869565188E-2</v>
      </c>
      <c r="D103" s="64">
        <f t="shared" ref="D103" si="272">+IFERROR(D102/C102-1,"nm")</f>
        <v>0.125</v>
      </c>
      <c r="E103" s="64">
        <f t="shared" ref="E103" si="273">+IFERROR(E102/D102-1,"nm")</f>
        <v>3.7037037037036979E-2</v>
      </c>
      <c r="F103" s="64">
        <f t="shared" ref="F103" si="274">+IFERROR(F102/E102-1,"nm")</f>
        <v>-0.1071428571428571</v>
      </c>
      <c r="G103" s="64">
        <f t="shared" ref="G103" si="275">+IFERROR(G102/F102-1,"nm")</f>
        <v>-0.12</v>
      </c>
      <c r="H103" s="64">
        <f t="shared" ref="H103" si="276">+IFERROR(H102/G102-1,"nm")</f>
        <v>4.5454545454545414E-2</v>
      </c>
      <c r="I103" s="64">
        <f t="shared" ref="I103" si="277">+IFERROR(I102/H102-1,"nm")</f>
        <v>-0.10869565217391308</v>
      </c>
      <c r="J103" s="64">
        <f t="shared" ref="J103" si="278">+IFERROR(J102/I102-1,"nm")</f>
        <v>0</v>
      </c>
      <c r="K103" s="64">
        <f t="shared" ref="K103" si="279">+IFERROR(K102/J102-1,"nm")</f>
        <v>0</v>
      </c>
      <c r="L103" s="64">
        <f t="shared" ref="L103" si="280">+IFERROR(L102/K102-1,"nm")</f>
        <v>0</v>
      </c>
      <c r="M103" s="64">
        <f t="shared" ref="M103" si="281">+IFERROR(M102/L102-1,"nm")</f>
        <v>0</v>
      </c>
      <c r="N103" s="64">
        <f t="shared" ref="N103" si="282">+IFERROR(N102/M102-1,"nm")</f>
        <v>0</v>
      </c>
    </row>
    <row r="104" spans="1:14" x14ac:dyDescent="0.3">
      <c r="A104" s="46" t="s">
        <v>133</v>
      </c>
      <c r="B104" s="64">
        <f>+IFERROR(B102/B$85,"nm")</f>
        <v>1.4998369742419302E-2</v>
      </c>
      <c r="C104" s="64">
        <f t="shared" ref="C104:N104" si="283">+IFERROR(C102/C$85,"nm")</f>
        <v>1.2681638044914135E-2</v>
      </c>
      <c r="D104" s="64">
        <f t="shared" si="283"/>
        <v>1.2744866650932263E-2</v>
      </c>
      <c r="E104" s="64">
        <f t="shared" si="283"/>
        <v>1.090767432800935E-2</v>
      </c>
      <c r="F104" s="64">
        <f t="shared" si="283"/>
        <v>8.0541237113402053E-3</v>
      </c>
      <c r="G104" s="64">
        <f t="shared" si="283"/>
        <v>6.5878125467884411E-3</v>
      </c>
      <c r="H104" s="64">
        <f t="shared" si="283"/>
        <v>5.5488540410132689E-3</v>
      </c>
      <c r="I104" s="64">
        <f t="shared" si="283"/>
        <v>5.4326222340002651E-3</v>
      </c>
      <c r="J104" s="64">
        <f t="shared" si="283"/>
        <v>5.4326222340002651E-3</v>
      </c>
      <c r="K104" s="64">
        <f t="shared" si="283"/>
        <v>5.4326222340002651E-3</v>
      </c>
      <c r="L104" s="64">
        <f t="shared" si="283"/>
        <v>5.4326222340002651E-3</v>
      </c>
      <c r="M104" s="64">
        <f t="shared" si="283"/>
        <v>5.4326222340002651E-3</v>
      </c>
      <c r="N104" s="64">
        <f t="shared" si="283"/>
        <v>5.4326222340002651E-3</v>
      </c>
    </row>
    <row r="105" spans="1:14" x14ac:dyDescent="0.3">
      <c r="A105" s="46" t="s">
        <v>140</v>
      </c>
      <c r="B105" s="64">
        <f>+IFERROR(B102/B112,"nm")</f>
        <v>0.18110236220472442</v>
      </c>
      <c r="C105" s="64">
        <f t="shared" ref="C105:I105" si="284">+IFERROR(C102/C112,"nm")</f>
        <v>0.20512820512820512</v>
      </c>
      <c r="D105" s="64">
        <f t="shared" si="284"/>
        <v>0.24</v>
      </c>
      <c r="E105" s="64">
        <f t="shared" si="284"/>
        <v>0.21875</v>
      </c>
      <c r="F105" s="64">
        <f t="shared" si="284"/>
        <v>0.2109704641350211</v>
      </c>
      <c r="G105" s="64">
        <f t="shared" si="284"/>
        <v>0.20560747663551401</v>
      </c>
      <c r="H105" s="64">
        <f t="shared" si="284"/>
        <v>0.15972222222222221</v>
      </c>
      <c r="I105" s="64">
        <f t="shared" si="284"/>
        <v>0.13531353135313531</v>
      </c>
      <c r="J105" s="64">
        <f>+I105</f>
        <v>0.13531353135313531</v>
      </c>
      <c r="K105" s="64">
        <f t="shared" ref="K105:N105" si="285">+J105</f>
        <v>0.13531353135313531</v>
      </c>
      <c r="L105" s="64">
        <f t="shared" si="285"/>
        <v>0.13531353135313531</v>
      </c>
      <c r="M105" s="64">
        <f t="shared" si="285"/>
        <v>0.13531353135313531</v>
      </c>
      <c r="N105" s="64">
        <f t="shared" si="285"/>
        <v>0.13531353135313531</v>
      </c>
    </row>
    <row r="106" spans="1:14" x14ac:dyDescent="0.3">
      <c r="A106" s="9" t="s">
        <v>134</v>
      </c>
      <c r="B106">
        <f>+Historicals!B138</f>
        <v>993</v>
      </c>
      <c r="C106">
        <f>+Historicals!C138</f>
        <v>1372</v>
      </c>
      <c r="D106">
        <f>+Historicals!D138</f>
        <v>1507</v>
      </c>
      <c r="E106">
        <f>+Historicals!E138</f>
        <v>1807</v>
      </c>
      <c r="F106">
        <f>+Historicals!F138</f>
        <v>2376</v>
      </c>
      <c r="G106">
        <f>+Historicals!G138</f>
        <v>2490</v>
      </c>
      <c r="H106">
        <f>+Historicals!H138</f>
        <v>3243</v>
      </c>
      <c r="I106">
        <f>+Historicals!I138</f>
        <v>2365</v>
      </c>
      <c r="J106">
        <f>J99-J102</f>
        <v>2365</v>
      </c>
      <c r="K106">
        <f t="shared" ref="K106:N106" si="286">K99-K102</f>
        <v>2365</v>
      </c>
      <c r="L106">
        <f t="shared" si="286"/>
        <v>2365</v>
      </c>
      <c r="M106">
        <f t="shared" si="286"/>
        <v>2365</v>
      </c>
      <c r="N106">
        <f t="shared" si="286"/>
        <v>2365</v>
      </c>
    </row>
    <row r="107" spans="1:14" x14ac:dyDescent="0.3">
      <c r="A107" s="46" t="s">
        <v>129</v>
      </c>
      <c r="B107" s="64" t="str">
        <f>+IFERROR(B106/A106-1,"nm")</f>
        <v>nm</v>
      </c>
      <c r="C107" s="64">
        <f t="shared" ref="C107" si="287">+IFERROR(C106/B106-1,"nm")</f>
        <v>0.38167170191339372</v>
      </c>
      <c r="D107" s="64">
        <f t="shared" ref="D107" si="288">+IFERROR(D106/C106-1,"nm")</f>
        <v>9.8396501457725938E-2</v>
      </c>
      <c r="E107" s="64">
        <f t="shared" ref="E107" si="289">+IFERROR(E106/D106-1,"nm")</f>
        <v>0.19907100199071004</v>
      </c>
      <c r="F107" s="64">
        <f t="shared" ref="F107" si="290">+IFERROR(F106/E106-1,"nm")</f>
        <v>0.31488655229662421</v>
      </c>
      <c r="G107" s="64">
        <f t="shared" ref="G107" si="291">+IFERROR(G106/F106-1,"nm")</f>
        <v>4.7979797979798011E-2</v>
      </c>
      <c r="H107" s="64">
        <f t="shared" ref="H107" si="292">+IFERROR(H106/G106-1,"nm")</f>
        <v>0.30240963855421676</v>
      </c>
      <c r="I107" s="64">
        <f t="shared" ref="I107" si="293">+IFERROR(I106/H106-1,"nm")</f>
        <v>-0.27073697193956214</v>
      </c>
      <c r="J107" s="64">
        <f t="shared" ref="J107" si="294">+IFERROR(J106/I106-1,"nm")</f>
        <v>0</v>
      </c>
      <c r="K107" s="64">
        <f t="shared" ref="K107" si="295">+IFERROR(K106/J106-1,"nm")</f>
        <v>0</v>
      </c>
      <c r="L107" s="64">
        <f t="shared" ref="L107" si="296">+IFERROR(L106/K106-1,"nm")</f>
        <v>0</v>
      </c>
      <c r="M107" s="64">
        <f t="shared" ref="M107" si="297">+IFERROR(M106/L106-1,"nm")</f>
        <v>0</v>
      </c>
      <c r="N107" s="64">
        <f t="shared" ref="N107" si="298">+IFERROR(N106/M106-1,"nm")</f>
        <v>0</v>
      </c>
    </row>
    <row r="108" spans="1:14" x14ac:dyDescent="0.3">
      <c r="A108" s="46" t="s">
        <v>131</v>
      </c>
      <c r="B108" s="64">
        <f>+IFERROR(B106/B$85,"nm")</f>
        <v>0.3237691555265732</v>
      </c>
      <c r="C108" s="64">
        <f t="shared" ref="C108:N108" si="299">+IFERROR(C106/C$85,"nm")</f>
        <v>0.36248348745046233</v>
      </c>
      <c r="D108" s="64">
        <f t="shared" si="299"/>
        <v>0.35567618598064671</v>
      </c>
      <c r="E108" s="64">
        <f t="shared" si="299"/>
        <v>0.35196727697701596</v>
      </c>
      <c r="F108" s="64">
        <f t="shared" si="299"/>
        <v>0.38273195876288657</v>
      </c>
      <c r="G108" s="64">
        <f t="shared" si="299"/>
        <v>0.37281030094325496</v>
      </c>
      <c r="H108" s="64">
        <f t="shared" si="299"/>
        <v>0.39119420989143544</v>
      </c>
      <c r="I108" s="64">
        <f t="shared" si="299"/>
        <v>0.31336955081489332</v>
      </c>
      <c r="J108" s="64">
        <f t="shared" si="299"/>
        <v>0.31336955081489332</v>
      </c>
      <c r="K108" s="64">
        <f t="shared" si="299"/>
        <v>0.31336955081489332</v>
      </c>
      <c r="L108" s="64">
        <f t="shared" si="299"/>
        <v>0.31336955081489332</v>
      </c>
      <c r="M108" s="64">
        <f t="shared" si="299"/>
        <v>0.31336955081489332</v>
      </c>
      <c r="N108" s="64">
        <f t="shared" si="299"/>
        <v>0.31336955081489332</v>
      </c>
    </row>
    <row r="109" spans="1:14" x14ac:dyDescent="0.3">
      <c r="A109" s="9" t="s">
        <v>135</v>
      </c>
      <c r="B109">
        <f>+Historicals!B160</f>
        <v>69</v>
      </c>
      <c r="C109">
        <f>+Historicals!C160</f>
        <v>44</v>
      </c>
      <c r="D109">
        <f>+Historicals!D160</f>
        <v>51</v>
      </c>
      <c r="E109">
        <f>+Historicals!E160</f>
        <v>76</v>
      </c>
      <c r="F109">
        <f>+Historicals!F160</f>
        <v>49</v>
      </c>
      <c r="G109">
        <f>+Historicals!G160</f>
        <v>28</v>
      </c>
      <c r="H109">
        <f>+Historicals!H160</f>
        <v>94</v>
      </c>
      <c r="I109">
        <f>+Historicals!I160</f>
        <v>78</v>
      </c>
      <c r="J109">
        <f>J85*J111</f>
        <v>78</v>
      </c>
      <c r="K109">
        <f t="shared" ref="K109:N109" si="300">K85*K111</f>
        <v>78</v>
      </c>
      <c r="L109">
        <f t="shared" si="300"/>
        <v>78</v>
      </c>
      <c r="M109">
        <f t="shared" si="300"/>
        <v>78</v>
      </c>
      <c r="N109">
        <f t="shared" si="300"/>
        <v>78</v>
      </c>
    </row>
    <row r="110" spans="1:14" x14ac:dyDescent="0.3">
      <c r="A110" s="46" t="s">
        <v>129</v>
      </c>
      <c r="B110" s="64" t="str">
        <f>+IFERROR(B109/A109-1,"nm")</f>
        <v>nm</v>
      </c>
      <c r="C110" s="64">
        <f t="shared" ref="C110" si="301">+IFERROR(C109/B109-1,"nm")</f>
        <v>-0.3623188405797102</v>
      </c>
      <c r="D110" s="64">
        <f t="shared" ref="D110" si="302">+IFERROR(D109/C109-1,"nm")</f>
        <v>0.15909090909090917</v>
      </c>
      <c r="E110" s="64">
        <f t="shared" ref="E110" si="303">+IFERROR(E109/D109-1,"nm")</f>
        <v>0.49019607843137258</v>
      </c>
      <c r="F110" s="64">
        <f t="shared" ref="F110" si="304">+IFERROR(F109/E109-1,"nm")</f>
        <v>-0.35526315789473684</v>
      </c>
      <c r="G110" s="64">
        <f t="shared" ref="G110" si="305">+IFERROR(G109/F109-1,"nm")</f>
        <v>-0.4285714285714286</v>
      </c>
      <c r="H110" s="64">
        <f t="shared" ref="H110" si="306">+IFERROR(H109/G109-1,"nm")</f>
        <v>2.3571428571428572</v>
      </c>
      <c r="I110" s="64">
        <f t="shared" ref="I110" si="307">+IFERROR(I109/H109-1,"nm")</f>
        <v>-0.17021276595744683</v>
      </c>
      <c r="J110" s="64">
        <f t="shared" ref="J110" si="308">+IFERROR(J109/I109-1,"nm")</f>
        <v>0</v>
      </c>
      <c r="K110" s="64">
        <f t="shared" ref="K110" si="309">+IFERROR(K109/J109-1,"nm")</f>
        <v>0</v>
      </c>
      <c r="L110" s="64">
        <f t="shared" ref="L110" si="310">+IFERROR(L109/K109-1,"nm")</f>
        <v>0</v>
      </c>
      <c r="M110" s="64">
        <f t="shared" ref="M110" si="311">+IFERROR(M109/L109-1,"nm")</f>
        <v>0</v>
      </c>
      <c r="N110" s="64">
        <f t="shared" ref="N110" si="312">+IFERROR(N109/M109-1,"nm")</f>
        <v>0</v>
      </c>
    </row>
    <row r="111" spans="1:14" x14ac:dyDescent="0.3">
      <c r="A111" s="46" t="s">
        <v>133</v>
      </c>
      <c r="B111" s="64">
        <f>+IFERROR(B109/B$85,"nm")</f>
        <v>2.2497554613628953E-2</v>
      </c>
      <c r="C111" s="64">
        <f t="shared" ref="C111:I111" si="313">+IFERROR(C109/C$85,"nm")</f>
        <v>1.1624834874504624E-2</v>
      </c>
      <c r="D111" s="64">
        <f t="shared" si="313"/>
        <v>1.2036818503658248E-2</v>
      </c>
      <c r="E111" s="64">
        <f t="shared" si="313"/>
        <v>1.4803272302298403E-2</v>
      </c>
      <c r="F111" s="64">
        <f t="shared" si="313"/>
        <v>7.8930412371134018E-3</v>
      </c>
      <c r="G111" s="64">
        <f t="shared" si="313"/>
        <v>4.1922443479562805E-3</v>
      </c>
      <c r="H111" s="64">
        <f t="shared" si="313"/>
        <v>1.1338962605548853E-2</v>
      </c>
      <c r="I111" s="64">
        <f t="shared" si="313"/>
        <v>1.0335232542732211E-2</v>
      </c>
      <c r="J111" s="64">
        <f>+I111</f>
        <v>1.0335232542732211E-2</v>
      </c>
      <c r="K111" s="64">
        <f t="shared" ref="K111:N111" si="314">+J111</f>
        <v>1.0335232542732211E-2</v>
      </c>
      <c r="L111" s="64">
        <f t="shared" si="314"/>
        <v>1.0335232542732211E-2</v>
      </c>
      <c r="M111" s="64">
        <f t="shared" si="314"/>
        <v>1.0335232542732211E-2</v>
      </c>
      <c r="N111" s="64">
        <f t="shared" si="314"/>
        <v>1.0335232542732211E-2</v>
      </c>
    </row>
    <row r="112" spans="1:14" x14ac:dyDescent="0.3">
      <c r="A112" s="9" t="s">
        <v>141</v>
      </c>
      <c r="B112">
        <f>+Historicals!B149</f>
        <v>254</v>
      </c>
      <c r="C112">
        <f>+Historicals!C149</f>
        <v>234</v>
      </c>
      <c r="D112">
        <f>+Historicals!D149</f>
        <v>225</v>
      </c>
      <c r="E112">
        <f>+Historicals!E149</f>
        <v>256</v>
      </c>
      <c r="F112">
        <f>+Historicals!F149</f>
        <v>237</v>
      </c>
      <c r="G112">
        <f>+Historicals!G149</f>
        <v>214</v>
      </c>
      <c r="H112">
        <f>+Historicals!H149</f>
        <v>288</v>
      </c>
      <c r="I112">
        <f>+Historicals!I149</f>
        <v>303</v>
      </c>
      <c r="J112">
        <f>J85*J114</f>
        <v>303</v>
      </c>
      <c r="K112">
        <f t="shared" ref="K112:N112" si="315">K85*K114</f>
        <v>303</v>
      </c>
      <c r="L112">
        <f t="shared" si="315"/>
        <v>303</v>
      </c>
      <c r="M112">
        <f t="shared" si="315"/>
        <v>303</v>
      </c>
      <c r="N112">
        <f t="shared" si="315"/>
        <v>303</v>
      </c>
    </row>
    <row r="113" spans="1:14" x14ac:dyDescent="0.3">
      <c r="A113" s="46" t="s">
        <v>129</v>
      </c>
      <c r="B113" s="64" t="str">
        <f>+IFERROR(B112/A112-1,"nm")</f>
        <v>nm</v>
      </c>
      <c r="C113" s="64">
        <f t="shared" ref="C113" si="316">+IFERROR(C112/B112-1,"nm")</f>
        <v>-7.8740157480314932E-2</v>
      </c>
      <c r="D113" s="64">
        <f t="shared" ref="D113" si="317">+IFERROR(D112/C112-1,"nm")</f>
        <v>-3.8461538461538436E-2</v>
      </c>
      <c r="E113" s="64">
        <f t="shared" ref="E113" si="318">+IFERROR(E112/D112-1,"nm")</f>
        <v>0.13777777777777778</v>
      </c>
      <c r="F113" s="64">
        <f t="shared" ref="F113" si="319">+IFERROR(F112/E112-1,"nm")</f>
        <v>-7.421875E-2</v>
      </c>
      <c r="G113" s="64">
        <f t="shared" ref="G113" si="320">+IFERROR(G112/F112-1,"nm")</f>
        <v>-9.7046413502109741E-2</v>
      </c>
      <c r="H113" s="64">
        <f t="shared" ref="H113" si="321">+IFERROR(H112/G112-1,"nm")</f>
        <v>0.34579439252336441</v>
      </c>
      <c r="I113" s="64">
        <f t="shared" ref="I113" si="322">+IFERROR(I112/H112-1,"nm")</f>
        <v>5.2083333333333259E-2</v>
      </c>
      <c r="J113" s="64">
        <f>+J114+J115</f>
        <v>4.0148403339075128E-2</v>
      </c>
      <c r="K113" s="64">
        <f t="shared" ref="K113:N113" si="323">+K114+K115</f>
        <v>4.0148403339075128E-2</v>
      </c>
      <c r="L113" s="64">
        <f t="shared" si="323"/>
        <v>4.0148403339075128E-2</v>
      </c>
      <c r="M113" s="64">
        <f t="shared" si="323"/>
        <v>4.0148403339075128E-2</v>
      </c>
      <c r="N113" s="64">
        <f t="shared" si="323"/>
        <v>4.0148403339075128E-2</v>
      </c>
    </row>
    <row r="114" spans="1:14" x14ac:dyDescent="0.3">
      <c r="A114" s="46" t="s">
        <v>133</v>
      </c>
      <c r="B114" s="64">
        <f>+IFERROR(B112/B$85,"nm")</f>
        <v>8.2817085099445714E-2</v>
      </c>
      <c r="C114" s="64">
        <f t="shared" ref="C114:I114" si="324">+IFERROR(C112/C$85,"nm")</f>
        <v>6.1822985468956405E-2</v>
      </c>
      <c r="D114" s="64">
        <f t="shared" si="324"/>
        <v>5.31036110455511E-2</v>
      </c>
      <c r="E114" s="64">
        <f t="shared" si="324"/>
        <v>4.9863654070899883E-2</v>
      </c>
      <c r="F114" s="64">
        <f t="shared" si="324"/>
        <v>3.817654639175258E-2</v>
      </c>
      <c r="G114" s="64">
        <f t="shared" si="324"/>
        <v>3.2040724659380147E-2</v>
      </c>
      <c r="H114" s="64">
        <f t="shared" si="324"/>
        <v>3.4740651387213509E-2</v>
      </c>
      <c r="I114" s="64">
        <f t="shared" si="324"/>
        <v>4.0148403339075128E-2</v>
      </c>
      <c r="J114" s="64">
        <f>+I114</f>
        <v>4.0148403339075128E-2</v>
      </c>
      <c r="K114" s="64">
        <f t="shared" ref="K114:N114" si="325">+J114</f>
        <v>4.0148403339075128E-2</v>
      </c>
      <c r="L114" s="64">
        <f t="shared" si="325"/>
        <v>4.0148403339075128E-2</v>
      </c>
      <c r="M114" s="64">
        <f t="shared" si="325"/>
        <v>4.0148403339075128E-2</v>
      </c>
      <c r="N114" s="64">
        <f t="shared" si="325"/>
        <v>4.0148403339075128E-2</v>
      </c>
    </row>
    <row r="115" spans="1:14" x14ac:dyDescent="0.3">
      <c r="A115" s="43" t="s">
        <v>106</v>
      </c>
      <c r="B115" s="43"/>
      <c r="C115" s="43"/>
      <c r="D115" s="43"/>
      <c r="E115" s="43"/>
      <c r="F115" s="43"/>
      <c r="G115" s="43"/>
      <c r="H115" s="43"/>
      <c r="I115" s="43"/>
      <c r="J115" s="39"/>
      <c r="K115" s="39"/>
      <c r="L115" s="39"/>
      <c r="M115" s="39"/>
      <c r="N115" s="39"/>
    </row>
    <row r="116" spans="1:14" x14ac:dyDescent="0.3">
      <c r="A116" s="9" t="s">
        <v>136</v>
      </c>
      <c r="B116" s="1">
        <f>Historicals!B121</f>
        <v>4653</v>
      </c>
      <c r="C116" s="1">
        <f>Historicals!C121</f>
        <v>4570</v>
      </c>
      <c r="D116" s="1">
        <f>Historicals!D121</f>
        <v>4737</v>
      </c>
      <c r="E116" s="1">
        <f>Historicals!E121</f>
        <v>5166</v>
      </c>
      <c r="F116" s="1">
        <f>Historicals!F121</f>
        <v>5254</v>
      </c>
      <c r="G116" s="1">
        <f>Historicals!G121</f>
        <v>5028</v>
      </c>
      <c r="H116" s="1">
        <f>Historicals!H121</f>
        <v>5343</v>
      </c>
      <c r="I116" s="1">
        <f>Historicals!I121</f>
        <v>5955</v>
      </c>
      <c r="J116" s="1">
        <f>+J118+J122+J126</f>
        <v>5955</v>
      </c>
      <c r="K116" s="1">
        <f t="shared" ref="K116:N116" si="326">+K118+K122+K126</f>
        <v>5955</v>
      </c>
      <c r="L116" s="1">
        <f t="shared" si="326"/>
        <v>5955</v>
      </c>
      <c r="M116" s="1">
        <f t="shared" si="326"/>
        <v>5955</v>
      </c>
      <c r="N116" s="1">
        <f t="shared" si="326"/>
        <v>5955</v>
      </c>
    </row>
    <row r="117" spans="1:14" x14ac:dyDescent="0.3">
      <c r="A117" s="44" t="s">
        <v>129</v>
      </c>
      <c r="B117" s="64" t="str">
        <f>+IFERROR(B116/A116-1,"nm")</f>
        <v>nm</v>
      </c>
      <c r="C117" s="62">
        <f t="shared" ref="C117" si="327">+IFERROR(C116/B116-1,"nm")</f>
        <v>-1.783795400816679E-2</v>
      </c>
      <c r="D117" s="62">
        <f t="shared" ref="D117" si="328">+IFERROR(D116/C116-1,"nm")</f>
        <v>3.6542669584245013E-2</v>
      </c>
      <c r="E117" s="62">
        <f t="shared" ref="E117" si="329">+IFERROR(E116/D116-1,"nm")</f>
        <v>9.0563647878403986E-2</v>
      </c>
      <c r="F117" s="62">
        <f t="shared" ref="F117" si="330">+IFERROR(F116/E116-1,"nm")</f>
        <v>1.7034456058846237E-2</v>
      </c>
      <c r="G117" s="62">
        <f t="shared" ref="G117" si="331">+IFERROR(G116/F116-1,"nm")</f>
        <v>-4.3014845831747195E-2</v>
      </c>
      <c r="H117" s="62">
        <f t="shared" ref="H117" si="332">+IFERROR(H116/G116-1,"nm")</f>
        <v>6.2649164677804237E-2</v>
      </c>
      <c r="I117" s="62">
        <f t="shared" ref="I117" si="333">+IFERROR(I116/H116-1,"nm")</f>
        <v>0.11454239191465465</v>
      </c>
      <c r="J117" s="62">
        <f t="shared" ref="J117" si="334">+IFERROR(J116/I116-1,"nm")</f>
        <v>0</v>
      </c>
      <c r="K117" s="64">
        <f t="shared" ref="K117" si="335">+IFERROR(K116/J116-1,"nm")</f>
        <v>0</v>
      </c>
      <c r="L117" s="64">
        <f t="shared" ref="L117" si="336">+IFERROR(L116/K116-1,"nm")</f>
        <v>0</v>
      </c>
      <c r="M117" s="64">
        <f t="shared" ref="M117" si="337">+IFERROR(M116/L116-1,"nm")</f>
        <v>0</v>
      </c>
      <c r="N117" s="64">
        <f t="shared" ref="N117" si="338">+IFERROR(N116/M116-1,"nm")</f>
        <v>0</v>
      </c>
    </row>
    <row r="118" spans="1:14" x14ac:dyDescent="0.3">
      <c r="A118" s="65" t="s">
        <v>113</v>
      </c>
      <c r="B118">
        <f>+Historicals!B122</f>
        <v>3093</v>
      </c>
      <c r="C118">
        <f>+Historicals!C122</f>
        <v>3106</v>
      </c>
      <c r="D118">
        <f>+Historicals!D122</f>
        <v>3285</v>
      </c>
      <c r="E118">
        <f>+Historicals!E122</f>
        <v>3575</v>
      </c>
      <c r="F118">
        <f>+Historicals!F122</f>
        <v>3622</v>
      </c>
      <c r="G118">
        <f>+Historicals!G122</f>
        <v>3449</v>
      </c>
      <c r="H118">
        <f>+Historicals!H122</f>
        <v>3659</v>
      </c>
      <c r="I118">
        <f>+Historicals!I122</f>
        <v>4111</v>
      </c>
      <c r="J118">
        <f>+I118*(1+J119)</f>
        <v>4111</v>
      </c>
      <c r="K118">
        <f t="shared" ref="K118:N118" si="339">+J118*(1+K119)</f>
        <v>4111</v>
      </c>
      <c r="L118">
        <f t="shared" si="339"/>
        <v>4111</v>
      </c>
      <c r="M118">
        <f t="shared" si="339"/>
        <v>4111</v>
      </c>
      <c r="N118">
        <f t="shared" si="339"/>
        <v>4111</v>
      </c>
    </row>
    <row r="119" spans="1:14" x14ac:dyDescent="0.3">
      <c r="A119" s="44" t="s">
        <v>129</v>
      </c>
      <c r="B119" s="64" t="str">
        <f>+IFERROR(B118/A118-1,"nm")</f>
        <v>nm</v>
      </c>
      <c r="C119" s="62">
        <f t="shared" ref="C119" si="340">+IFERROR(C118/B118-1,"nm")</f>
        <v>4.2030391205949424E-3</v>
      </c>
      <c r="D119" s="62">
        <f t="shared" ref="D119" si="341">+IFERROR(D118/C118-1,"nm")</f>
        <v>5.7630392788152074E-2</v>
      </c>
      <c r="E119" s="62">
        <f t="shared" ref="E119" si="342">+IFERROR(E118/D118-1,"nm")</f>
        <v>8.8280060882800715E-2</v>
      </c>
      <c r="F119" s="62">
        <f t="shared" ref="F119" si="343">+IFERROR(F118/E118-1,"nm")</f>
        <v>1.3146853146853044E-2</v>
      </c>
      <c r="G119" s="62">
        <f t="shared" ref="G119" si="344">+IFERROR(G118/F118-1,"nm")</f>
        <v>-4.7763666482606326E-2</v>
      </c>
      <c r="H119" s="62">
        <f t="shared" ref="H119" si="345">+IFERROR(H118/G118-1,"nm")</f>
        <v>6.0887213685126174E-2</v>
      </c>
      <c r="I119" s="62">
        <f t="shared" ref="I119" si="346">+IFERROR(I118/H118-1,"nm")</f>
        <v>0.12353101940420874</v>
      </c>
      <c r="J119" s="62">
        <f>+J120+J121</f>
        <v>0</v>
      </c>
      <c r="K119" s="62">
        <f t="shared" ref="K119:N119" si="347">+K120+K121</f>
        <v>0</v>
      </c>
      <c r="L119" s="62">
        <f t="shared" si="347"/>
        <v>0</v>
      </c>
      <c r="M119" s="62">
        <f t="shared" si="347"/>
        <v>0</v>
      </c>
      <c r="N119" s="62">
        <f t="shared" si="347"/>
        <v>0</v>
      </c>
    </row>
    <row r="120" spans="1:14" x14ac:dyDescent="0.3">
      <c r="A120" s="44" t="s">
        <v>137</v>
      </c>
      <c r="B120" s="63">
        <f>+Historicals!B194</f>
        <v>0.32</v>
      </c>
      <c r="C120" s="63">
        <f>+Historicals!C194</f>
        <v>0.48</v>
      </c>
      <c r="D120" s="63">
        <f>+Historicals!D194</f>
        <v>0.24</v>
      </c>
      <c r="E120" s="63">
        <f>+Historicals!E194</f>
        <v>0.09</v>
      </c>
      <c r="F120" s="63">
        <f>+Historicals!F194</f>
        <v>0.12</v>
      </c>
      <c r="G120" s="63">
        <f>+Historicals!G194</f>
        <v>0</v>
      </c>
      <c r="H120" s="63">
        <f>+Historicals!H194</f>
        <v>0.08</v>
      </c>
      <c r="I120" s="63">
        <f>+Historicals!I194</f>
        <v>0.17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</row>
    <row r="121" spans="1:14" x14ac:dyDescent="0.3">
      <c r="A121" s="44" t="s">
        <v>138</v>
      </c>
      <c r="B121" s="64" t="str">
        <f>+IFERROR(B119-B120,"nm")</f>
        <v>nm</v>
      </c>
      <c r="C121" s="62">
        <f t="shared" ref="C121" si="348">+IFERROR(C119-C120,"nm")</f>
        <v>-0.47579696087940504</v>
      </c>
      <c r="D121" s="62">
        <f t="shared" ref="D121" si="349">+IFERROR(D119-D120,"nm")</f>
        <v>-0.18236960721184792</v>
      </c>
      <c r="E121" s="62">
        <f t="shared" ref="E121" si="350">+IFERROR(E119-E120,"nm")</f>
        <v>-1.7199391171992817E-3</v>
      </c>
      <c r="F121" s="62">
        <f t="shared" ref="F121" si="351">+IFERROR(F119-F120,"nm")</f>
        <v>-0.10685314685314695</v>
      </c>
      <c r="G121" s="62">
        <f t="shared" ref="G121" si="352">+IFERROR(G119-G120,"nm")</f>
        <v>-4.7763666482606326E-2</v>
      </c>
      <c r="H121" s="62">
        <f t="shared" ref="H121" si="353">+IFERROR(H119-H120,"nm")</f>
        <v>-1.9112786314873828E-2</v>
      </c>
      <c r="I121" s="62">
        <f t="shared" ref="I121" si="354">+IFERROR(I119-I120,"nm")</f>
        <v>-4.646898059579127E-2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</row>
    <row r="122" spans="1:14" x14ac:dyDescent="0.3">
      <c r="A122" s="65" t="s">
        <v>114</v>
      </c>
      <c r="B122">
        <f>+Historicals!B123</f>
        <v>1251</v>
      </c>
      <c r="C122">
        <f>+Historicals!C123</f>
        <v>1175</v>
      </c>
      <c r="D122">
        <f>+Historicals!D123</f>
        <v>1185</v>
      </c>
      <c r="E122">
        <f>+Historicals!E123</f>
        <v>1347</v>
      </c>
      <c r="F122">
        <f>+Historicals!F123</f>
        <v>1395</v>
      </c>
      <c r="G122">
        <f>+Historicals!G123</f>
        <v>1365</v>
      </c>
      <c r="H122">
        <f>+Historicals!H123</f>
        <v>1494</v>
      </c>
      <c r="I122">
        <f>+Historicals!I123</f>
        <v>1610</v>
      </c>
      <c r="J122">
        <f>+I122*(1+J123)</f>
        <v>1610</v>
      </c>
      <c r="K122">
        <f t="shared" ref="K122:N122" si="355">+J122*(1+K123)</f>
        <v>1610</v>
      </c>
      <c r="L122">
        <f t="shared" si="355"/>
        <v>1610</v>
      </c>
      <c r="M122">
        <f t="shared" si="355"/>
        <v>1610</v>
      </c>
      <c r="N122">
        <f t="shared" si="355"/>
        <v>1610</v>
      </c>
    </row>
    <row r="123" spans="1:14" x14ac:dyDescent="0.3">
      <c r="A123" s="44" t="s">
        <v>129</v>
      </c>
      <c r="B123" s="64" t="str">
        <f>+IFERROR(B122/A122-1,"nm")</f>
        <v>nm</v>
      </c>
      <c r="C123" s="64">
        <f t="shared" ref="C123" si="356">+IFERROR(C122/B122-1,"nm")</f>
        <v>-6.0751398880895313E-2</v>
      </c>
      <c r="D123" s="64">
        <f t="shared" ref="D123" si="357">+IFERROR(D122/C122-1,"nm")</f>
        <v>8.5106382978723527E-3</v>
      </c>
      <c r="E123" s="64">
        <f t="shared" ref="E123" si="358">+IFERROR(E122/D122-1,"nm")</f>
        <v>0.13670886075949373</v>
      </c>
      <c r="F123" s="64">
        <f t="shared" ref="F123" si="359">+IFERROR(F122/E122-1,"nm")</f>
        <v>3.563474387527843E-2</v>
      </c>
      <c r="G123" s="64">
        <f t="shared" ref="G123" si="360">+IFERROR(G122/F122-1,"nm")</f>
        <v>-2.1505376344086002E-2</v>
      </c>
      <c r="H123" s="64">
        <f t="shared" ref="H123" si="361">+IFERROR(H122/G122-1,"nm")</f>
        <v>9.4505494505494614E-2</v>
      </c>
      <c r="I123" s="64">
        <f t="shared" ref="I123" si="362">+IFERROR(I122/H122-1,"nm")</f>
        <v>7.7643908969210251E-2</v>
      </c>
      <c r="J123" s="64">
        <f>J124+J125</f>
        <v>0</v>
      </c>
      <c r="K123" s="64">
        <f t="shared" ref="K123:N123" si="363">K124+K125</f>
        <v>0</v>
      </c>
      <c r="L123" s="64">
        <f t="shared" si="363"/>
        <v>0</v>
      </c>
      <c r="M123" s="64">
        <f t="shared" si="363"/>
        <v>0</v>
      </c>
      <c r="N123" s="64">
        <f t="shared" si="363"/>
        <v>0</v>
      </c>
    </row>
    <row r="124" spans="1:14" x14ac:dyDescent="0.3">
      <c r="A124" s="44" t="s">
        <v>137</v>
      </c>
      <c r="B124" s="63">
        <f>+Historicals!B195</f>
        <v>-0.03</v>
      </c>
      <c r="C124" s="63">
        <f>+Historicals!C195</f>
        <v>0.16</v>
      </c>
      <c r="D124" s="63">
        <f>+Historicals!D195</f>
        <v>0.18</v>
      </c>
      <c r="E124" s="63">
        <f>+Historicals!E195</f>
        <v>0.15</v>
      </c>
      <c r="F124" s="63">
        <f>+Historicals!F195</f>
        <v>0.15</v>
      </c>
      <c r="G124" s="63">
        <f>+Historicals!G195</f>
        <v>0.03</v>
      </c>
      <c r="H124" s="63">
        <f>+Historicals!H195</f>
        <v>0.1</v>
      </c>
      <c r="I124" s="63">
        <f>+Historicals!I195</f>
        <v>0.12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</row>
    <row r="125" spans="1:14" x14ac:dyDescent="0.3">
      <c r="A125" s="44" t="s">
        <v>138</v>
      </c>
      <c r="B125" s="64" t="str">
        <f>+IFERROR(B123-B124,"nm")</f>
        <v>nm</v>
      </c>
      <c r="C125" s="64">
        <f t="shared" ref="C125" si="364">+IFERROR(C123-C124,"nm")</f>
        <v>-0.22075139888089532</v>
      </c>
      <c r="D125" s="64">
        <f t="shared" ref="D125" si="365">+IFERROR(D123-D124,"nm")</f>
        <v>-0.17148936170212764</v>
      </c>
      <c r="E125" s="64">
        <f t="shared" ref="E125" si="366">+IFERROR(E123-E124,"nm")</f>
        <v>-1.3291139240506261E-2</v>
      </c>
      <c r="F125" s="64">
        <f t="shared" ref="F125" si="367">+IFERROR(F123-F124,"nm")</f>
        <v>-0.11436525612472156</v>
      </c>
      <c r="G125" s="64">
        <f t="shared" ref="G125" si="368">+IFERROR(G123-G124,"nm")</f>
        <v>-5.1505376344086001E-2</v>
      </c>
      <c r="H125" s="64">
        <f t="shared" ref="H125" si="369">+IFERROR(H123-H124,"nm")</f>
        <v>-5.4945054945053917E-3</v>
      </c>
      <c r="I125" s="64">
        <f t="shared" ref="I125" si="370">+IFERROR(I123-I124,"nm")</f>
        <v>-4.2356091030789744E-2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</row>
    <row r="126" spans="1:14" x14ac:dyDescent="0.3">
      <c r="A126" s="65" t="s">
        <v>115</v>
      </c>
      <c r="B126">
        <f>+Historicals!B124</f>
        <v>309</v>
      </c>
      <c r="C126">
        <f>+Historicals!C124</f>
        <v>289</v>
      </c>
      <c r="D126">
        <f>+Historicals!D124</f>
        <v>267</v>
      </c>
      <c r="E126">
        <f>+Historicals!E124</f>
        <v>244</v>
      </c>
      <c r="F126">
        <f>+Historicals!F124</f>
        <v>237</v>
      </c>
      <c r="G126">
        <f>+Historicals!G124</f>
        <v>214</v>
      </c>
      <c r="H126">
        <f>+Historicals!H124</f>
        <v>190</v>
      </c>
      <c r="I126">
        <f>+Historicals!I124</f>
        <v>234</v>
      </c>
      <c r="J126">
        <f>+I126*(1+J127)</f>
        <v>234</v>
      </c>
      <c r="K126">
        <f t="shared" ref="K126:N126" si="371">+J126*(1+K127)</f>
        <v>234</v>
      </c>
      <c r="L126">
        <f t="shared" si="371"/>
        <v>234</v>
      </c>
      <c r="M126">
        <f t="shared" si="371"/>
        <v>234</v>
      </c>
      <c r="N126">
        <f t="shared" si="371"/>
        <v>234</v>
      </c>
    </row>
    <row r="127" spans="1:14" x14ac:dyDescent="0.3">
      <c r="A127" s="44" t="s">
        <v>129</v>
      </c>
      <c r="B127" s="64" t="str">
        <f>+IFERROR(B126/A126-1,"nm")</f>
        <v>nm</v>
      </c>
      <c r="C127" s="64">
        <f t="shared" ref="C127" si="372">+IFERROR(C126/B126-1,"nm")</f>
        <v>-6.4724919093851141E-2</v>
      </c>
      <c r="D127" s="64">
        <f t="shared" ref="D127" si="373">+IFERROR(D126/C126-1,"nm")</f>
        <v>-7.6124567474048388E-2</v>
      </c>
      <c r="E127" s="64">
        <f t="shared" ref="E127" si="374">+IFERROR(E126/D126-1,"nm")</f>
        <v>-8.6142322097378266E-2</v>
      </c>
      <c r="F127" s="64">
        <f t="shared" ref="F127" si="375">+IFERROR(F126/E126-1,"nm")</f>
        <v>-2.8688524590163911E-2</v>
      </c>
      <c r="G127" s="64">
        <f t="shared" ref="G127" si="376">+IFERROR(G126/F126-1,"nm")</f>
        <v>-9.7046413502109741E-2</v>
      </c>
      <c r="H127" s="64">
        <f t="shared" ref="H127" si="377">+IFERROR(H126/G126-1,"nm")</f>
        <v>-0.11214953271028039</v>
      </c>
      <c r="I127" s="64">
        <f t="shared" ref="I127" si="378">+IFERROR(I126/H126-1,"nm")</f>
        <v>0.23157894736842111</v>
      </c>
      <c r="J127" s="64">
        <f>J128+J129</f>
        <v>0</v>
      </c>
      <c r="K127" s="64">
        <f t="shared" ref="K127:N127" si="379">K128+K129</f>
        <v>0</v>
      </c>
      <c r="L127" s="64">
        <f t="shared" si="379"/>
        <v>0</v>
      </c>
      <c r="M127" s="64">
        <f t="shared" si="379"/>
        <v>0</v>
      </c>
      <c r="N127" s="64">
        <f t="shared" si="379"/>
        <v>0</v>
      </c>
    </row>
    <row r="128" spans="1:14" x14ac:dyDescent="0.3">
      <c r="A128" s="44" t="s">
        <v>137</v>
      </c>
      <c r="B128" s="63">
        <f>+Historicals!B196</f>
        <v>-0.01</v>
      </c>
      <c r="C128" s="63">
        <f>+Historicals!C196</f>
        <v>0.14000000000000001</v>
      </c>
      <c r="D128" s="63">
        <f>+Historicals!D196</f>
        <v>-0.04</v>
      </c>
      <c r="E128" s="63">
        <f>+Historicals!E196</f>
        <v>-0.08</v>
      </c>
      <c r="F128" s="63">
        <f>+Historicals!F196</f>
        <v>0.08</v>
      </c>
      <c r="G128" s="63">
        <f>+Historicals!G196</f>
        <v>-0.04</v>
      </c>
      <c r="H128" s="63">
        <f>+Historicals!H196</f>
        <v>-0.09</v>
      </c>
      <c r="I128" s="63">
        <f>+Historicals!I196</f>
        <v>0.28000000000000003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</row>
    <row r="129" spans="1:14" x14ac:dyDescent="0.3">
      <c r="A129" s="44" t="s">
        <v>138</v>
      </c>
      <c r="B129" s="64" t="str">
        <f>+IFERROR(B127-B128,"nm")</f>
        <v>nm</v>
      </c>
      <c r="C129" s="64">
        <f t="shared" ref="C129" si="380">+IFERROR(C127-C128,"nm")</f>
        <v>-0.20472491909385115</v>
      </c>
      <c r="D129" s="64">
        <f t="shared" ref="D129" si="381">+IFERROR(D127-D128,"nm")</f>
        <v>-3.6124567474048387E-2</v>
      </c>
      <c r="E129" s="64">
        <f t="shared" ref="E129" si="382">+IFERROR(E127-E128,"nm")</f>
        <v>-6.1423220973782638E-3</v>
      </c>
      <c r="F129" s="64">
        <f t="shared" ref="F129" si="383">+IFERROR(F127-F128,"nm")</f>
        <v>-0.10868852459016391</v>
      </c>
      <c r="G129" s="64">
        <f t="shared" ref="G129" si="384">+IFERROR(G127-G128,"nm")</f>
        <v>-5.704641350210974E-2</v>
      </c>
      <c r="H129" s="64">
        <f t="shared" ref="H129" si="385">+IFERROR(H127-H128,"nm")</f>
        <v>-2.214953271028039E-2</v>
      </c>
      <c r="I129" s="64">
        <f t="shared" ref="I129" si="386">+IFERROR(I127-I128,"nm")</f>
        <v>-4.842105263157892E-2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</row>
    <row r="130" spans="1:14" x14ac:dyDescent="0.3">
      <c r="A130" s="9" t="s">
        <v>130</v>
      </c>
      <c r="B130">
        <f>+B137+B133</f>
        <v>967</v>
      </c>
      <c r="C130">
        <f t="shared" ref="C130:I130" si="387">+C137+C133</f>
        <v>1108</v>
      </c>
      <c r="D130">
        <f t="shared" si="387"/>
        <v>1034</v>
      </c>
      <c r="E130">
        <f t="shared" si="387"/>
        <v>1244</v>
      </c>
      <c r="F130">
        <f t="shared" si="387"/>
        <v>1376</v>
      </c>
      <c r="G130">
        <f t="shared" si="387"/>
        <v>1230</v>
      </c>
      <c r="H130">
        <f t="shared" si="387"/>
        <v>1573</v>
      </c>
      <c r="I130">
        <f t="shared" si="387"/>
        <v>1938</v>
      </c>
      <c r="J130">
        <f>J116*J132</f>
        <v>1938</v>
      </c>
      <c r="K130">
        <f t="shared" ref="K130:N130" si="388">K116*K132</f>
        <v>1938</v>
      </c>
      <c r="L130">
        <f t="shared" si="388"/>
        <v>1938</v>
      </c>
      <c r="M130">
        <f t="shared" si="388"/>
        <v>1938</v>
      </c>
      <c r="N130">
        <f t="shared" si="388"/>
        <v>1938</v>
      </c>
    </row>
    <row r="131" spans="1:14" x14ac:dyDescent="0.3">
      <c r="A131" s="46" t="s">
        <v>129</v>
      </c>
      <c r="B131" s="64" t="str">
        <f>+IFERROR(B130/A130-1,"nm")</f>
        <v>nm</v>
      </c>
      <c r="C131" s="64">
        <f t="shared" ref="C131" si="389">+IFERROR(C130/B130-1,"nm")</f>
        <v>0.14581178903826264</v>
      </c>
      <c r="D131" s="64">
        <f t="shared" ref="D131" si="390">+IFERROR(D130/C130-1,"nm")</f>
        <v>-6.6787003610108253E-2</v>
      </c>
      <c r="E131" s="64">
        <f t="shared" ref="E131" si="391">+IFERROR(E130/D130-1,"nm")</f>
        <v>0.20309477756286265</v>
      </c>
      <c r="F131" s="64">
        <f t="shared" ref="F131" si="392">+IFERROR(F130/E130-1,"nm")</f>
        <v>0.10610932475884249</v>
      </c>
      <c r="G131" s="64">
        <f t="shared" ref="G131" si="393">+IFERROR(G130/F130-1,"nm")</f>
        <v>-0.10610465116279066</v>
      </c>
      <c r="H131" s="64">
        <f t="shared" ref="H131" si="394">+IFERROR(H130/G130-1,"nm")</f>
        <v>0.27886178861788613</v>
      </c>
      <c r="I131" s="64">
        <f t="shared" ref="I131" si="395">+IFERROR(I130/H130-1,"nm")</f>
        <v>0.23204068658614108</v>
      </c>
      <c r="J131" s="64">
        <f t="shared" ref="J131" si="396">+IFERROR(J130/I130-1,"nm")</f>
        <v>0</v>
      </c>
      <c r="K131" s="64">
        <f t="shared" ref="K131" si="397">+IFERROR(K130/J130-1,"nm")</f>
        <v>0</v>
      </c>
      <c r="L131" s="64">
        <f t="shared" ref="L131" si="398">+IFERROR(L130/K130-1,"nm")</f>
        <v>0</v>
      </c>
      <c r="M131" s="64">
        <f t="shared" ref="M131" si="399">+IFERROR(M130/L130-1,"nm")</f>
        <v>0</v>
      </c>
      <c r="N131" s="64">
        <f t="shared" ref="N131" si="400">+IFERROR(N130/M130-1,"nm")</f>
        <v>0</v>
      </c>
    </row>
    <row r="132" spans="1:14" x14ac:dyDescent="0.3">
      <c r="A132" s="46" t="s">
        <v>131</v>
      </c>
      <c r="B132" s="64">
        <f>+IFERROR(B130/B$116,"nm")</f>
        <v>0.20782290995056951</v>
      </c>
      <c r="C132" s="64">
        <f t="shared" ref="C132:I132" si="401">+IFERROR(C130/C$116,"nm")</f>
        <v>0.24245076586433259</v>
      </c>
      <c r="D132" s="64">
        <f t="shared" si="401"/>
        <v>0.21828161283512773</v>
      </c>
      <c r="E132" s="64">
        <f t="shared" si="401"/>
        <v>0.2408052651955091</v>
      </c>
      <c r="F132" s="64">
        <f t="shared" si="401"/>
        <v>0.26189569851541683</v>
      </c>
      <c r="G132" s="64">
        <f t="shared" si="401"/>
        <v>0.24463007159904535</v>
      </c>
      <c r="H132" s="64">
        <f t="shared" si="401"/>
        <v>0.2944038929440389</v>
      </c>
      <c r="I132" s="64">
        <f t="shared" si="401"/>
        <v>0.32544080604534004</v>
      </c>
      <c r="J132" s="64">
        <f>+I132</f>
        <v>0.32544080604534004</v>
      </c>
      <c r="K132" s="64">
        <f t="shared" ref="K132:N132" si="402">+J132</f>
        <v>0.32544080604534004</v>
      </c>
      <c r="L132" s="64">
        <f t="shared" si="402"/>
        <v>0.32544080604534004</v>
      </c>
      <c r="M132" s="64">
        <f t="shared" si="402"/>
        <v>0.32544080604534004</v>
      </c>
      <c r="N132" s="64">
        <f t="shared" si="402"/>
        <v>0.32544080604534004</v>
      </c>
    </row>
    <row r="133" spans="1:14" x14ac:dyDescent="0.3">
      <c r="A133" s="9" t="s">
        <v>132</v>
      </c>
      <c r="B133">
        <f>+Historicals!B172</f>
        <v>49</v>
      </c>
      <c r="C133">
        <f>+Historicals!C172</f>
        <v>42</v>
      </c>
      <c r="D133">
        <f>+Historicals!D172</f>
        <v>54</v>
      </c>
      <c r="E133">
        <f>+Historicals!E172</f>
        <v>55</v>
      </c>
      <c r="F133">
        <f>+Historicals!F172</f>
        <v>53</v>
      </c>
      <c r="G133">
        <f>+Historicals!G172</f>
        <v>46</v>
      </c>
      <c r="H133">
        <f>+Historicals!H172</f>
        <v>43</v>
      </c>
      <c r="I133">
        <f>+Historicals!I172</f>
        <v>42</v>
      </c>
      <c r="J133">
        <f>J136*J143</f>
        <v>42</v>
      </c>
      <c r="K133">
        <f t="shared" ref="K133:N133" si="403">K136*K143</f>
        <v>42</v>
      </c>
      <c r="L133">
        <f t="shared" si="403"/>
        <v>42</v>
      </c>
      <c r="M133">
        <f t="shared" si="403"/>
        <v>42</v>
      </c>
      <c r="N133">
        <f t="shared" si="403"/>
        <v>42</v>
      </c>
    </row>
    <row r="134" spans="1:14" x14ac:dyDescent="0.3">
      <c r="A134" s="46" t="s">
        <v>129</v>
      </c>
      <c r="B134" s="64" t="str">
        <f>+IFERROR(B133/A133-1,"nm")</f>
        <v>nm</v>
      </c>
      <c r="C134" s="64">
        <f t="shared" ref="C134" si="404">+IFERROR(C133/B133-1,"nm")</f>
        <v>-0.1428571428571429</v>
      </c>
      <c r="D134" s="64">
        <f t="shared" ref="D134" si="405">+IFERROR(D133/C133-1,"nm")</f>
        <v>0.28571428571428581</v>
      </c>
      <c r="E134" s="64">
        <f t="shared" ref="E134" si="406">+IFERROR(E133/D133-1,"nm")</f>
        <v>1.8518518518518601E-2</v>
      </c>
      <c r="F134" s="64">
        <f t="shared" ref="F134" si="407">+IFERROR(F133/E133-1,"nm")</f>
        <v>-3.6363636363636376E-2</v>
      </c>
      <c r="G134" s="64">
        <f t="shared" ref="G134" si="408">+IFERROR(G133/F133-1,"nm")</f>
        <v>-0.13207547169811318</v>
      </c>
      <c r="H134" s="64">
        <f t="shared" ref="H134" si="409">+IFERROR(H133/G133-1,"nm")</f>
        <v>-6.5217391304347783E-2</v>
      </c>
      <c r="I134" s="64">
        <f t="shared" ref="I134" si="410">+IFERROR(I133/H133-1,"nm")</f>
        <v>-2.3255813953488413E-2</v>
      </c>
      <c r="J134" s="64">
        <f t="shared" ref="J134" si="411">+IFERROR(J133/I133-1,"nm")</f>
        <v>0</v>
      </c>
      <c r="K134" s="64">
        <f t="shared" ref="K134" si="412">+IFERROR(K133/J133-1,"nm")</f>
        <v>0</v>
      </c>
      <c r="L134" s="64">
        <f t="shared" ref="L134" si="413">+IFERROR(L133/K133-1,"nm")</f>
        <v>0</v>
      </c>
      <c r="M134" s="64">
        <f t="shared" ref="M134" si="414">+IFERROR(M133/L133-1,"nm")</f>
        <v>0</v>
      </c>
      <c r="N134" s="64">
        <f t="shared" ref="N134" si="415">+IFERROR(N133/M133-1,"nm")</f>
        <v>0</v>
      </c>
    </row>
    <row r="135" spans="1:14" x14ac:dyDescent="0.3">
      <c r="A135" s="46" t="s">
        <v>133</v>
      </c>
      <c r="B135" s="64">
        <f>+IFERROR(B133/B$116,"nm")</f>
        <v>1.053084031807436E-2</v>
      </c>
      <c r="C135" s="64">
        <f t="shared" ref="C135:N135" si="416">+IFERROR(C133/C$116,"nm")</f>
        <v>9.1903719912472641E-3</v>
      </c>
      <c r="D135" s="64">
        <f t="shared" si="416"/>
        <v>1.1399620012666244E-2</v>
      </c>
      <c r="E135" s="64">
        <f t="shared" si="416"/>
        <v>1.064653503677894E-2</v>
      </c>
      <c r="F135" s="64">
        <f t="shared" si="416"/>
        <v>1.0087552341073468E-2</v>
      </c>
      <c r="G135" s="64">
        <f t="shared" si="416"/>
        <v>9.148766905330152E-3</v>
      </c>
      <c r="H135" s="64">
        <f t="shared" si="416"/>
        <v>8.0479131574022079E-3</v>
      </c>
      <c r="I135" s="64">
        <f t="shared" si="416"/>
        <v>7.0528967254408059E-3</v>
      </c>
      <c r="J135" s="64">
        <f>+IFERROR(J133/J$116,"nm")</f>
        <v>7.0528967254408059E-3</v>
      </c>
      <c r="K135" s="64">
        <f t="shared" si="416"/>
        <v>7.0528967254408059E-3</v>
      </c>
      <c r="L135" s="64">
        <f t="shared" si="416"/>
        <v>7.0528967254408059E-3</v>
      </c>
      <c r="M135" s="64">
        <f t="shared" si="416"/>
        <v>7.0528967254408059E-3</v>
      </c>
      <c r="N135" s="64">
        <f t="shared" si="416"/>
        <v>7.0528967254408059E-3</v>
      </c>
    </row>
    <row r="136" spans="1:14" x14ac:dyDescent="0.3">
      <c r="A136" s="46" t="s">
        <v>140</v>
      </c>
      <c r="B136" s="64">
        <f>+IFERROR(B133/B143,"nm")</f>
        <v>0.15909090909090909</v>
      </c>
      <c r="C136" s="64">
        <f t="shared" ref="C136:I136" si="417">+IFERROR(C133/C143,"nm")</f>
        <v>0.12650602409638553</v>
      </c>
      <c r="D136" s="64">
        <f t="shared" si="417"/>
        <v>0.1588235294117647</v>
      </c>
      <c r="E136" s="64">
        <f t="shared" si="417"/>
        <v>0.16224188790560473</v>
      </c>
      <c r="F136" s="64">
        <f t="shared" si="417"/>
        <v>0.16257668711656442</v>
      </c>
      <c r="G136" s="64">
        <f t="shared" si="417"/>
        <v>0.1554054054054054</v>
      </c>
      <c r="H136" s="64">
        <f t="shared" si="417"/>
        <v>0.14144736842105263</v>
      </c>
      <c r="I136" s="64">
        <f t="shared" si="417"/>
        <v>0.15328467153284672</v>
      </c>
      <c r="J136" s="64">
        <f>+I136</f>
        <v>0.15328467153284672</v>
      </c>
      <c r="K136" s="64">
        <f t="shared" ref="K136:N136" si="418">+J136</f>
        <v>0.15328467153284672</v>
      </c>
      <c r="L136" s="64">
        <f t="shared" si="418"/>
        <v>0.15328467153284672</v>
      </c>
      <c r="M136" s="64">
        <f t="shared" si="418"/>
        <v>0.15328467153284672</v>
      </c>
      <c r="N136" s="64">
        <f t="shared" si="418"/>
        <v>0.15328467153284672</v>
      </c>
    </row>
    <row r="137" spans="1:14" x14ac:dyDescent="0.3">
      <c r="A137" s="9" t="s">
        <v>134</v>
      </c>
      <c r="B137">
        <f>+Historicals!B139</f>
        <v>918</v>
      </c>
      <c r="C137">
        <f>+Historicals!C139</f>
        <v>1066</v>
      </c>
      <c r="D137">
        <f>+Historicals!D139</f>
        <v>980</v>
      </c>
      <c r="E137">
        <f>+Historicals!E139</f>
        <v>1189</v>
      </c>
      <c r="F137">
        <f>+Historicals!F139</f>
        <v>1323</v>
      </c>
      <c r="G137">
        <f>+Historicals!G139</f>
        <v>1184</v>
      </c>
      <c r="H137">
        <f>+Historicals!H139</f>
        <v>1530</v>
      </c>
      <c r="I137">
        <f>+Historicals!I139</f>
        <v>1896</v>
      </c>
      <c r="J137">
        <f>J130-J133</f>
        <v>1896</v>
      </c>
      <c r="K137">
        <f t="shared" ref="K137:N137" si="419">K130-K133</f>
        <v>1896</v>
      </c>
      <c r="L137">
        <f t="shared" si="419"/>
        <v>1896</v>
      </c>
      <c r="M137">
        <f t="shared" si="419"/>
        <v>1896</v>
      </c>
      <c r="N137">
        <f t="shared" si="419"/>
        <v>1896</v>
      </c>
    </row>
    <row r="138" spans="1:14" x14ac:dyDescent="0.3">
      <c r="A138" s="46" t="s">
        <v>129</v>
      </c>
      <c r="B138" s="64" t="str">
        <f>+IFERROR(B137/A137-1,"nm")</f>
        <v>nm</v>
      </c>
      <c r="C138" s="64">
        <f t="shared" ref="C138" si="420">+IFERROR(C137/B137-1,"nm")</f>
        <v>0.16122004357298469</v>
      </c>
      <c r="D138" s="64">
        <f t="shared" ref="D138" si="421">+IFERROR(D137/C137-1,"nm")</f>
        <v>-8.0675422138836828E-2</v>
      </c>
      <c r="E138" s="64">
        <f t="shared" ref="E138" si="422">+IFERROR(E137/D137-1,"nm")</f>
        <v>0.21326530612244898</v>
      </c>
      <c r="F138" s="64">
        <f t="shared" ref="F138" si="423">+IFERROR(F137/E137-1,"nm")</f>
        <v>0.11269974768713209</v>
      </c>
      <c r="G138" s="64">
        <f t="shared" ref="G138" si="424">+IFERROR(G137/F137-1,"nm")</f>
        <v>-0.1050642479213908</v>
      </c>
      <c r="H138" s="64">
        <f t="shared" ref="H138" si="425">+IFERROR(H137/G137-1,"nm")</f>
        <v>0.29222972972972983</v>
      </c>
      <c r="I138" s="64">
        <f t="shared" ref="I138" si="426">+IFERROR(I137/H137-1,"nm")</f>
        <v>0.23921568627450984</v>
      </c>
      <c r="J138" s="64">
        <f t="shared" ref="J138" si="427">+IFERROR(J137/I137-1,"nm")</f>
        <v>0</v>
      </c>
      <c r="K138" s="64">
        <f t="shared" ref="K138" si="428">+IFERROR(K137/J137-1,"nm")</f>
        <v>0</v>
      </c>
      <c r="L138" s="64">
        <f t="shared" ref="L138" si="429">+IFERROR(L137/K137-1,"nm")</f>
        <v>0</v>
      </c>
      <c r="M138" s="64">
        <f t="shared" ref="M138" si="430">+IFERROR(M137/L137-1,"nm")</f>
        <v>0</v>
      </c>
      <c r="N138" s="64">
        <f t="shared" ref="N138" si="431">+IFERROR(N137/M137-1,"nm")</f>
        <v>0</v>
      </c>
    </row>
    <row r="139" spans="1:14" x14ac:dyDescent="0.3">
      <c r="A139" s="46" t="s">
        <v>131</v>
      </c>
      <c r="B139" s="64">
        <f>+IFERROR(B137/B$116,"nm")</f>
        <v>0.19729206963249515</v>
      </c>
      <c r="C139" s="64">
        <f t="shared" ref="C139:N139" si="432">+IFERROR(C137/C$116,"nm")</f>
        <v>0.23326039387308534</v>
      </c>
      <c r="D139" s="64">
        <f t="shared" si="432"/>
        <v>0.20688199282246147</v>
      </c>
      <c r="E139" s="64">
        <f t="shared" si="432"/>
        <v>0.23015873015873015</v>
      </c>
      <c r="F139" s="64">
        <f t="shared" si="432"/>
        <v>0.25180814617434338</v>
      </c>
      <c r="G139" s="64">
        <f t="shared" si="432"/>
        <v>0.2354813046937152</v>
      </c>
      <c r="H139" s="64">
        <f t="shared" si="432"/>
        <v>0.28635597978663674</v>
      </c>
      <c r="I139" s="64">
        <f t="shared" si="432"/>
        <v>0.31838790931989924</v>
      </c>
      <c r="J139" s="64">
        <f t="shared" si="432"/>
        <v>0.31838790931989924</v>
      </c>
      <c r="K139" s="64">
        <f t="shared" si="432"/>
        <v>0.31838790931989924</v>
      </c>
      <c r="L139" s="64">
        <f t="shared" si="432"/>
        <v>0.31838790931989924</v>
      </c>
      <c r="M139" s="64">
        <f t="shared" si="432"/>
        <v>0.31838790931989924</v>
      </c>
      <c r="N139" s="64">
        <f t="shared" si="432"/>
        <v>0.31838790931989924</v>
      </c>
    </row>
    <row r="140" spans="1:14" x14ac:dyDescent="0.3">
      <c r="A140" s="9" t="s">
        <v>135</v>
      </c>
      <c r="B140">
        <f>+Historicals!B161</f>
        <v>52</v>
      </c>
      <c r="C140">
        <f>+Historicals!C161</f>
        <v>62</v>
      </c>
      <c r="D140">
        <f>+Historicals!D161</f>
        <v>59</v>
      </c>
      <c r="E140">
        <f>+Historicals!E161</f>
        <v>49</v>
      </c>
      <c r="F140">
        <f>+Historicals!F161</f>
        <v>47</v>
      </c>
      <c r="G140">
        <f>+Historicals!G161</f>
        <v>41</v>
      </c>
      <c r="H140">
        <f>+Historicals!H161</f>
        <v>54</v>
      </c>
      <c r="I140">
        <f>+Historicals!I161</f>
        <v>56</v>
      </c>
      <c r="J140">
        <f>J116*J142</f>
        <v>56</v>
      </c>
      <c r="K140">
        <f t="shared" ref="K140:N140" si="433">K116*K142</f>
        <v>56</v>
      </c>
      <c r="L140">
        <f t="shared" si="433"/>
        <v>56</v>
      </c>
      <c r="M140">
        <f t="shared" si="433"/>
        <v>56</v>
      </c>
      <c r="N140">
        <f t="shared" si="433"/>
        <v>56</v>
      </c>
    </row>
    <row r="141" spans="1:14" x14ac:dyDescent="0.3">
      <c r="A141" s="46" t="s">
        <v>129</v>
      </c>
      <c r="B141" s="64" t="str">
        <f>+IFERROR(B140/A140-1,"nm")</f>
        <v>nm</v>
      </c>
      <c r="C141" s="64">
        <f t="shared" ref="C141" si="434">+IFERROR(C140/B140-1,"nm")</f>
        <v>0.19230769230769229</v>
      </c>
      <c r="D141" s="64">
        <f t="shared" ref="D141" si="435">+IFERROR(D140/C140-1,"nm")</f>
        <v>-4.8387096774193505E-2</v>
      </c>
      <c r="E141" s="64">
        <f t="shared" ref="E141" si="436">+IFERROR(E140/D140-1,"nm")</f>
        <v>-0.16949152542372881</v>
      </c>
      <c r="F141" s="64">
        <f t="shared" ref="F141" si="437">+IFERROR(F140/E140-1,"nm")</f>
        <v>-4.081632653061229E-2</v>
      </c>
      <c r="G141" s="64">
        <f t="shared" ref="G141" si="438">+IFERROR(G140/F140-1,"nm")</f>
        <v>-0.12765957446808507</v>
      </c>
      <c r="H141" s="64">
        <f t="shared" ref="H141" si="439">+IFERROR(H140/G140-1,"nm")</f>
        <v>0.31707317073170738</v>
      </c>
      <c r="I141" s="64">
        <f t="shared" ref="I141" si="440">+IFERROR(I140/H140-1,"nm")</f>
        <v>3.7037037037036979E-2</v>
      </c>
      <c r="J141" s="64">
        <f t="shared" ref="J141" si="441">+IFERROR(J140/I140-1,"nm")</f>
        <v>0</v>
      </c>
      <c r="K141" s="64">
        <f t="shared" ref="K141" si="442">+IFERROR(K140/J140-1,"nm")</f>
        <v>0</v>
      </c>
      <c r="L141" s="64">
        <f t="shared" ref="L141" si="443">+IFERROR(L140/K140-1,"nm")</f>
        <v>0</v>
      </c>
      <c r="M141" s="64">
        <f t="shared" ref="M141" si="444">+IFERROR(M140/L140-1,"nm")</f>
        <v>0</v>
      </c>
      <c r="N141" s="64">
        <f t="shared" ref="N141" si="445">+IFERROR(N140/M140-1,"nm")</f>
        <v>0</v>
      </c>
    </row>
    <row r="142" spans="1:14" x14ac:dyDescent="0.3">
      <c r="A142" s="46" t="s">
        <v>133</v>
      </c>
      <c r="B142" s="64">
        <f>+IFERROR(B140/B$116,"nm")</f>
        <v>1.117558564367075E-2</v>
      </c>
      <c r="C142" s="64">
        <f t="shared" ref="C142:I142" si="446">+IFERROR(C140/C$116,"nm")</f>
        <v>1.3566739606126914E-2</v>
      </c>
      <c r="D142" s="64">
        <f t="shared" si="446"/>
        <v>1.2455140384209416E-2</v>
      </c>
      <c r="E142" s="64">
        <f t="shared" si="446"/>
        <v>9.485094850948509E-3</v>
      </c>
      <c r="F142" s="64">
        <f t="shared" si="446"/>
        <v>8.9455652835934533E-3</v>
      </c>
      <c r="G142" s="64">
        <f t="shared" si="446"/>
        <v>8.1543357199681775E-3</v>
      </c>
      <c r="H142" s="64">
        <f t="shared" si="446"/>
        <v>1.0106681639528355E-2</v>
      </c>
      <c r="I142" s="64">
        <f t="shared" si="446"/>
        <v>9.4038623005877411E-3</v>
      </c>
      <c r="J142" s="64">
        <f>+I142</f>
        <v>9.4038623005877411E-3</v>
      </c>
      <c r="K142" s="64">
        <f t="shared" ref="K142:N142" si="447">+J142</f>
        <v>9.4038623005877411E-3</v>
      </c>
      <c r="L142" s="64">
        <f t="shared" si="447"/>
        <v>9.4038623005877411E-3</v>
      </c>
      <c r="M142" s="64">
        <f t="shared" si="447"/>
        <v>9.4038623005877411E-3</v>
      </c>
      <c r="N142" s="64">
        <f t="shared" si="447"/>
        <v>9.4038623005877411E-3</v>
      </c>
    </row>
    <row r="143" spans="1:14" x14ac:dyDescent="0.3">
      <c r="A143" s="9" t="s">
        <v>141</v>
      </c>
      <c r="B143">
        <f>+Historicals!B150</f>
        <v>308</v>
      </c>
      <c r="C143">
        <f>+Historicals!C150</f>
        <v>332</v>
      </c>
      <c r="D143">
        <f>+Historicals!D150</f>
        <v>340</v>
      </c>
      <c r="E143">
        <f>+Historicals!E150</f>
        <v>339</v>
      </c>
      <c r="F143">
        <f>+Historicals!F150</f>
        <v>326</v>
      </c>
      <c r="G143">
        <f>+Historicals!G150</f>
        <v>296</v>
      </c>
      <c r="H143">
        <f>+Historicals!H150</f>
        <v>304</v>
      </c>
      <c r="I143">
        <f>+Historicals!I150</f>
        <v>274</v>
      </c>
      <c r="J143">
        <f>J116*J145</f>
        <v>274</v>
      </c>
      <c r="K143">
        <f t="shared" ref="K143:N143" si="448">K116*K145</f>
        <v>274</v>
      </c>
      <c r="L143">
        <f t="shared" si="448"/>
        <v>274</v>
      </c>
      <c r="M143">
        <f t="shared" si="448"/>
        <v>274</v>
      </c>
      <c r="N143">
        <f t="shared" si="448"/>
        <v>274</v>
      </c>
    </row>
    <row r="144" spans="1:14" x14ac:dyDescent="0.3">
      <c r="A144" s="46" t="s">
        <v>129</v>
      </c>
      <c r="B144" s="64" t="str">
        <f>+IFERROR(B143/A143-1,"nm")</f>
        <v>nm</v>
      </c>
      <c r="C144" s="64">
        <f t="shared" ref="C144" si="449">+IFERROR(C143/B143-1,"nm")</f>
        <v>7.7922077922077948E-2</v>
      </c>
      <c r="D144" s="64">
        <f t="shared" ref="D144" si="450">+IFERROR(D143/C143-1,"nm")</f>
        <v>2.4096385542168752E-2</v>
      </c>
      <c r="E144" s="64">
        <f t="shared" ref="E144" si="451">+IFERROR(E143/D143-1,"nm")</f>
        <v>-2.9411764705882248E-3</v>
      </c>
      <c r="F144" s="64">
        <f t="shared" ref="F144" si="452">+IFERROR(F143/E143-1,"nm")</f>
        <v>-3.8348082595870192E-2</v>
      </c>
      <c r="G144" s="64">
        <f t="shared" ref="G144" si="453">+IFERROR(G143/F143-1,"nm")</f>
        <v>-9.2024539877300637E-2</v>
      </c>
      <c r="H144" s="64">
        <f t="shared" ref="H144" si="454">+IFERROR(H143/G143-1,"nm")</f>
        <v>2.7027027027026973E-2</v>
      </c>
      <c r="I144" s="64">
        <f t="shared" ref="I144" si="455">+IFERROR(I143/H143-1,"nm")</f>
        <v>-9.8684210526315819E-2</v>
      </c>
      <c r="J144" s="64">
        <f>+J145+J146</f>
        <v>4.6011754827875735E-2</v>
      </c>
      <c r="K144" s="64">
        <f t="shared" ref="K144:N144" si="456">+K145+K146</f>
        <v>4.6011754827875735E-2</v>
      </c>
      <c r="L144" s="64">
        <f t="shared" si="456"/>
        <v>4.6011754827875735E-2</v>
      </c>
      <c r="M144" s="64">
        <f t="shared" si="456"/>
        <v>4.6011754827875735E-2</v>
      </c>
      <c r="N144" s="64">
        <f t="shared" si="456"/>
        <v>4.6011754827875735E-2</v>
      </c>
    </row>
    <row r="145" spans="1:14" x14ac:dyDescent="0.3">
      <c r="A145" s="46" t="s">
        <v>133</v>
      </c>
      <c r="B145" s="64">
        <f>+IFERROR(B143/B$116,"nm")</f>
        <v>6.6193853427895979E-2</v>
      </c>
      <c r="C145" s="64">
        <f t="shared" ref="C145:I145" si="457">+IFERROR(C143/C$116,"nm")</f>
        <v>7.264770240700219E-2</v>
      </c>
      <c r="D145" s="64">
        <f t="shared" si="457"/>
        <v>7.1775385264935612E-2</v>
      </c>
      <c r="E145" s="64">
        <f t="shared" si="457"/>
        <v>6.5621370499419282E-2</v>
      </c>
      <c r="F145" s="64">
        <f t="shared" si="457"/>
        <v>6.2047963456414161E-2</v>
      </c>
      <c r="G145" s="64">
        <f t="shared" si="457"/>
        <v>5.88703261734288E-2</v>
      </c>
      <c r="H145" s="64">
        <f t="shared" si="457"/>
        <v>5.6896874415122589E-2</v>
      </c>
      <c r="I145" s="64">
        <f t="shared" si="457"/>
        <v>4.6011754827875735E-2</v>
      </c>
      <c r="J145" s="64">
        <f>+I145</f>
        <v>4.6011754827875735E-2</v>
      </c>
      <c r="K145" s="64">
        <f t="shared" ref="K145:N145" si="458">+J145</f>
        <v>4.6011754827875735E-2</v>
      </c>
      <c r="L145" s="64">
        <f t="shared" si="458"/>
        <v>4.6011754827875735E-2</v>
      </c>
      <c r="M145" s="64">
        <f t="shared" si="458"/>
        <v>4.6011754827875735E-2</v>
      </c>
      <c r="N145" s="64">
        <f t="shared" si="458"/>
        <v>4.6011754827875735E-2</v>
      </c>
    </row>
    <row r="146" spans="1:14" x14ac:dyDescent="0.3">
      <c r="A146" s="43" t="s">
        <v>107</v>
      </c>
      <c r="B146" s="43"/>
      <c r="C146" s="43"/>
      <c r="D146" s="43"/>
      <c r="E146" s="43"/>
      <c r="F146" s="43"/>
      <c r="G146" s="43"/>
      <c r="H146" s="43"/>
      <c r="I146" s="43"/>
      <c r="J146" s="39"/>
      <c r="K146" s="39"/>
      <c r="L146" s="39"/>
      <c r="M146" s="39"/>
      <c r="N146" s="39"/>
    </row>
    <row r="147" spans="1:14" x14ac:dyDescent="0.3">
      <c r="A147" s="9" t="s">
        <v>136</v>
      </c>
      <c r="B147" s="1">
        <f>Historicals!B125</f>
        <v>115</v>
      </c>
      <c r="C147" s="1">
        <f>Historicals!C125</f>
        <v>73</v>
      </c>
      <c r="D147" s="1">
        <f>Historicals!D125</f>
        <v>73</v>
      </c>
      <c r="E147" s="1">
        <f>Historicals!E125</f>
        <v>88</v>
      </c>
      <c r="F147" s="1">
        <f>Historicals!F125</f>
        <v>42</v>
      </c>
      <c r="G147" s="1">
        <f>Historicals!G125</f>
        <v>30</v>
      </c>
      <c r="H147" s="1">
        <f>Historicals!H125</f>
        <v>25</v>
      </c>
      <c r="I147" s="1">
        <f>Historicals!I125</f>
        <v>102</v>
      </c>
      <c r="J147" s="1">
        <f>I147</f>
        <v>102</v>
      </c>
      <c r="K147" s="1">
        <f t="shared" ref="K147:N147" si="459">J147</f>
        <v>102</v>
      </c>
      <c r="L147" s="1">
        <f t="shared" si="459"/>
        <v>102</v>
      </c>
      <c r="M147" s="1">
        <f t="shared" si="459"/>
        <v>102</v>
      </c>
      <c r="N147" s="1">
        <f t="shared" si="459"/>
        <v>102</v>
      </c>
    </row>
    <row r="148" spans="1:14" x14ac:dyDescent="0.3">
      <c r="A148" s="44" t="s">
        <v>129</v>
      </c>
      <c r="B148" s="64" t="str">
        <f>+IFERROR(B147/A147-1,"nm")</f>
        <v>nm</v>
      </c>
      <c r="C148" s="62">
        <f t="shared" ref="C148" si="460">+IFERROR(C147/B147-1,"nm")</f>
        <v>-0.36521739130434783</v>
      </c>
      <c r="D148" s="62">
        <f t="shared" ref="D148" si="461">+IFERROR(D147/C147-1,"nm")</f>
        <v>0</v>
      </c>
      <c r="E148" s="62">
        <f t="shared" ref="E148" si="462">+IFERROR(E147/D147-1,"nm")</f>
        <v>0.20547945205479445</v>
      </c>
      <c r="F148" s="62">
        <f t="shared" ref="F148" si="463">+IFERROR(F147/E147-1,"nm")</f>
        <v>-0.52272727272727271</v>
      </c>
      <c r="G148" s="62">
        <f t="shared" ref="G148" si="464">+IFERROR(G147/F147-1,"nm")</f>
        <v>-0.2857142857142857</v>
      </c>
      <c r="H148" s="62">
        <f t="shared" ref="H148" si="465">+IFERROR(H147/G147-1,"nm")</f>
        <v>-0.16666666666666663</v>
      </c>
      <c r="I148" s="62">
        <f t="shared" ref="I148" si="466">+IFERROR(I147/H147-1,"nm")</f>
        <v>3.08</v>
      </c>
      <c r="J148" s="62">
        <f t="shared" ref="J148" si="467">+IFERROR(J147/I147-1,"nm")</f>
        <v>0</v>
      </c>
      <c r="K148" s="64">
        <f t="shared" ref="K148" si="468">+IFERROR(K147/J147-1,"nm")</f>
        <v>0</v>
      </c>
      <c r="L148" s="64">
        <f t="shared" ref="L148" si="469">+IFERROR(L147/K147-1,"nm")</f>
        <v>0</v>
      </c>
      <c r="M148" s="64">
        <f t="shared" ref="M148" si="470">+IFERROR(M147/L147-1,"nm")</f>
        <v>0</v>
      </c>
      <c r="N148" s="64">
        <f t="shared" ref="N148" si="471">+IFERROR(N147/M147-1,"nm")</f>
        <v>0</v>
      </c>
    </row>
    <row r="149" spans="1:14" x14ac:dyDescent="0.3">
      <c r="A149" s="9" t="s">
        <v>130</v>
      </c>
      <c r="B149">
        <f>+B156+B152</f>
        <v>-2053</v>
      </c>
      <c r="C149">
        <f t="shared" ref="C149:I149" si="472">+C156+C152</f>
        <v>-2366</v>
      </c>
      <c r="D149">
        <f t="shared" si="472"/>
        <v>-2444</v>
      </c>
      <c r="E149">
        <f t="shared" si="472"/>
        <v>-2441</v>
      </c>
      <c r="F149">
        <f t="shared" si="472"/>
        <v>-3067</v>
      </c>
      <c r="G149">
        <f t="shared" si="472"/>
        <v>-3254</v>
      </c>
      <c r="H149">
        <f t="shared" si="472"/>
        <v>-3434</v>
      </c>
      <c r="I149">
        <f t="shared" si="472"/>
        <v>-4042</v>
      </c>
      <c r="J149">
        <f>J147*J151</f>
        <v>-4042</v>
      </c>
      <c r="K149">
        <f t="shared" ref="K149:N149" si="473">K147*K151</f>
        <v>-4042</v>
      </c>
      <c r="L149">
        <f t="shared" si="473"/>
        <v>-4042</v>
      </c>
      <c r="M149">
        <f t="shared" si="473"/>
        <v>-4042</v>
      </c>
      <c r="N149">
        <f t="shared" si="473"/>
        <v>-4042</v>
      </c>
    </row>
    <row r="150" spans="1:14" x14ac:dyDescent="0.3">
      <c r="A150" s="46" t="s">
        <v>129</v>
      </c>
      <c r="B150" s="64" t="str">
        <f>+IFERROR(B149/A149-1,"nm")</f>
        <v>nm</v>
      </c>
      <c r="C150" s="64">
        <f t="shared" ref="C150" si="474">+IFERROR(C149/B149-1,"nm")</f>
        <v>0.15245981490501714</v>
      </c>
      <c r="D150" s="64">
        <f t="shared" ref="D150" si="475">+IFERROR(D149/C149-1,"nm")</f>
        <v>3.2967032967033072E-2</v>
      </c>
      <c r="E150" s="64">
        <f t="shared" ref="E150" si="476">+IFERROR(E149/D149-1,"nm")</f>
        <v>-1.2274959083469206E-3</v>
      </c>
      <c r="F150" s="64">
        <f t="shared" ref="F150" si="477">+IFERROR(F149/E149-1,"nm")</f>
        <v>0.25645227365833678</v>
      </c>
      <c r="G150" s="64">
        <f t="shared" ref="G150" si="478">+IFERROR(G149/F149-1,"nm")</f>
        <v>6.0971633518095869E-2</v>
      </c>
      <c r="H150" s="64">
        <f t="shared" ref="H150" si="479">+IFERROR(H149/G149-1,"nm")</f>
        <v>5.5316533497234088E-2</v>
      </c>
      <c r="I150" s="64">
        <f t="shared" ref="I150" si="480">+IFERROR(I149/H149-1,"nm")</f>
        <v>0.1770529994175889</v>
      </c>
      <c r="J150" s="64">
        <f t="shared" ref="J150" si="481">+IFERROR(J149/I149-1,"nm")</f>
        <v>0</v>
      </c>
      <c r="K150" s="64">
        <f t="shared" ref="K150" si="482">+IFERROR(K149/J149-1,"nm")</f>
        <v>0</v>
      </c>
      <c r="L150" s="64">
        <f t="shared" ref="L150" si="483">+IFERROR(L149/K149-1,"nm")</f>
        <v>0</v>
      </c>
      <c r="M150" s="64">
        <f t="shared" ref="M150" si="484">+IFERROR(M149/L149-1,"nm")</f>
        <v>0</v>
      </c>
      <c r="N150" s="64">
        <f t="shared" ref="N150" si="485">+IFERROR(N149/M149-1,"nm")</f>
        <v>0</v>
      </c>
    </row>
    <row r="151" spans="1:14" x14ac:dyDescent="0.3">
      <c r="A151" s="46" t="s">
        <v>131</v>
      </c>
      <c r="B151" s="64">
        <f>+IFERROR(B149/B$147,"nm")</f>
        <v>-17.85217391304348</v>
      </c>
      <c r="C151" s="64">
        <f t="shared" ref="C151:I151" si="486">+IFERROR(C149/C$147,"nm")</f>
        <v>-32.410958904109592</v>
      </c>
      <c r="D151" s="64">
        <f t="shared" si="486"/>
        <v>-33.479452054794521</v>
      </c>
      <c r="E151" s="64">
        <f t="shared" si="486"/>
        <v>-27.738636363636363</v>
      </c>
      <c r="F151" s="64">
        <f t="shared" si="486"/>
        <v>-73.023809523809518</v>
      </c>
      <c r="G151" s="64">
        <f t="shared" si="486"/>
        <v>-108.46666666666667</v>
      </c>
      <c r="H151" s="64">
        <f t="shared" si="486"/>
        <v>-137.36000000000001</v>
      </c>
      <c r="I151" s="64">
        <f t="shared" si="486"/>
        <v>-39.627450980392155</v>
      </c>
      <c r="J151" s="64">
        <f>+I151</f>
        <v>-39.627450980392155</v>
      </c>
      <c r="K151" s="64">
        <f t="shared" ref="K151:N151" si="487">+J151</f>
        <v>-39.627450980392155</v>
      </c>
      <c r="L151" s="64">
        <f t="shared" si="487"/>
        <v>-39.627450980392155</v>
      </c>
      <c r="M151" s="64">
        <f t="shared" si="487"/>
        <v>-39.627450980392155</v>
      </c>
      <c r="N151" s="64">
        <f t="shared" si="487"/>
        <v>-39.627450980392155</v>
      </c>
    </row>
    <row r="152" spans="1:14" x14ac:dyDescent="0.3">
      <c r="A152" s="9" t="s">
        <v>132</v>
      </c>
      <c r="B152">
        <f>+Historicals!B173</f>
        <v>210</v>
      </c>
      <c r="C152">
        <f>+Historicals!C173</f>
        <v>230</v>
      </c>
      <c r="D152">
        <f>+Historicals!D173</f>
        <v>233</v>
      </c>
      <c r="E152">
        <f>+Historicals!E173</f>
        <v>217</v>
      </c>
      <c r="F152">
        <f>+Historicals!F173</f>
        <v>195</v>
      </c>
      <c r="G152">
        <f>+Historicals!G173</f>
        <v>214</v>
      </c>
      <c r="H152">
        <f>+Historicals!H173</f>
        <v>222</v>
      </c>
      <c r="I152">
        <f>+Historicals!I173</f>
        <v>220</v>
      </c>
      <c r="J152">
        <f>J155*J162</f>
        <v>219.99999999999997</v>
      </c>
      <c r="K152">
        <f t="shared" ref="K152:N152" si="488">K155*K162</f>
        <v>219.99999999999997</v>
      </c>
      <c r="L152">
        <f t="shared" si="488"/>
        <v>219.99999999999997</v>
      </c>
      <c r="M152">
        <f t="shared" si="488"/>
        <v>219.99999999999997</v>
      </c>
      <c r="N152">
        <f t="shared" si="488"/>
        <v>219.99999999999997</v>
      </c>
    </row>
    <row r="153" spans="1:14" x14ac:dyDescent="0.3">
      <c r="A153" s="46" t="s">
        <v>129</v>
      </c>
      <c r="B153" s="64" t="str">
        <f>+IFERROR(B152/A152-1,"nm")</f>
        <v>nm</v>
      </c>
      <c r="C153" s="64">
        <f t="shared" ref="C153" si="489">+IFERROR(C152/B152-1,"nm")</f>
        <v>9.5238095238095344E-2</v>
      </c>
      <c r="D153" s="64">
        <f t="shared" ref="D153" si="490">+IFERROR(D152/C152-1,"nm")</f>
        <v>1.304347826086949E-2</v>
      </c>
      <c r="E153" s="64">
        <f t="shared" ref="E153" si="491">+IFERROR(E152/D152-1,"nm")</f>
        <v>-6.8669527896995763E-2</v>
      </c>
      <c r="F153" s="64">
        <f t="shared" ref="F153" si="492">+IFERROR(F152/E152-1,"nm")</f>
        <v>-0.10138248847926268</v>
      </c>
      <c r="G153" s="64">
        <f t="shared" ref="G153" si="493">+IFERROR(G152/F152-1,"nm")</f>
        <v>9.7435897435897534E-2</v>
      </c>
      <c r="H153" s="64">
        <f t="shared" ref="H153" si="494">+IFERROR(H152/G152-1,"nm")</f>
        <v>3.7383177570093462E-2</v>
      </c>
      <c r="I153" s="64">
        <f t="shared" ref="I153" si="495">+IFERROR(I152/H152-1,"nm")</f>
        <v>-9.009009009009028E-3</v>
      </c>
      <c r="J153" s="64">
        <f t="shared" ref="J153" si="496">+IFERROR(J152/I152-1,"nm")</f>
        <v>-1.1102230246251565E-16</v>
      </c>
      <c r="K153" s="64">
        <f t="shared" ref="K153" si="497">+IFERROR(K152/J152-1,"nm")</f>
        <v>0</v>
      </c>
      <c r="L153" s="64">
        <f t="shared" ref="L153" si="498">+IFERROR(L152/K152-1,"nm")</f>
        <v>0</v>
      </c>
      <c r="M153" s="64">
        <f t="shared" ref="M153" si="499">+IFERROR(M152/L152-1,"nm")</f>
        <v>0</v>
      </c>
      <c r="N153" s="64">
        <f t="shared" ref="N153" si="500">+IFERROR(N152/M152-1,"nm")</f>
        <v>0</v>
      </c>
    </row>
    <row r="154" spans="1:14" x14ac:dyDescent="0.3">
      <c r="A154" s="46" t="s">
        <v>133</v>
      </c>
      <c r="B154" s="64">
        <f>+IFERROR(B152/B$147,"nm")</f>
        <v>1.826086956521739</v>
      </c>
      <c r="C154" s="64">
        <f t="shared" ref="C154:N154" si="501">+IFERROR(C152/C$147,"nm")</f>
        <v>3.1506849315068495</v>
      </c>
      <c r="D154" s="64">
        <f t="shared" si="501"/>
        <v>3.1917808219178081</v>
      </c>
      <c r="E154" s="64">
        <f t="shared" si="501"/>
        <v>2.4659090909090908</v>
      </c>
      <c r="F154" s="64">
        <f t="shared" si="501"/>
        <v>4.6428571428571432</v>
      </c>
      <c r="G154" s="64">
        <f t="shared" si="501"/>
        <v>7.1333333333333337</v>
      </c>
      <c r="H154" s="64">
        <f t="shared" si="501"/>
        <v>8.8800000000000008</v>
      </c>
      <c r="I154" s="64">
        <f t="shared" si="501"/>
        <v>2.1568627450980391</v>
      </c>
      <c r="J154" s="64">
        <f t="shared" si="501"/>
        <v>2.1568627450980391</v>
      </c>
      <c r="K154" s="64">
        <f t="shared" si="501"/>
        <v>2.1568627450980391</v>
      </c>
      <c r="L154" s="64">
        <f t="shared" si="501"/>
        <v>2.1568627450980391</v>
      </c>
      <c r="M154" s="64">
        <f t="shared" si="501"/>
        <v>2.1568627450980391</v>
      </c>
      <c r="N154" s="64">
        <f t="shared" si="501"/>
        <v>2.1568627450980391</v>
      </c>
    </row>
    <row r="155" spans="1:14" x14ac:dyDescent="0.3">
      <c r="A155" s="46" t="s">
        <v>140</v>
      </c>
      <c r="B155" s="64">
        <f>+IFERROR(B152/B162,"nm")</f>
        <v>0.43388429752066116</v>
      </c>
      <c r="C155" s="64">
        <f t="shared" ref="C155:I155" si="502">+IFERROR(C152/C162,"nm")</f>
        <v>0.45009784735812131</v>
      </c>
      <c r="D155" s="64">
        <f t="shared" si="502"/>
        <v>0.43714821763602252</v>
      </c>
      <c r="E155" s="64">
        <f t="shared" si="502"/>
        <v>0.36348408710217756</v>
      </c>
      <c r="F155" s="64">
        <f t="shared" si="502"/>
        <v>0.2932330827067669</v>
      </c>
      <c r="G155" s="64">
        <f t="shared" si="502"/>
        <v>0.25783132530120484</v>
      </c>
      <c r="H155" s="64">
        <f t="shared" si="502"/>
        <v>0.2846153846153846</v>
      </c>
      <c r="I155" s="64">
        <f t="shared" si="502"/>
        <v>0.27883396704689478</v>
      </c>
      <c r="J155" s="64">
        <f>+I155</f>
        <v>0.27883396704689478</v>
      </c>
      <c r="K155" s="64">
        <f t="shared" ref="K155:N155" si="503">+J155</f>
        <v>0.27883396704689478</v>
      </c>
      <c r="L155" s="64">
        <f t="shared" si="503"/>
        <v>0.27883396704689478</v>
      </c>
      <c r="M155" s="64">
        <f t="shared" si="503"/>
        <v>0.27883396704689478</v>
      </c>
      <c r="N155" s="64">
        <f t="shared" si="503"/>
        <v>0.27883396704689478</v>
      </c>
    </row>
    <row r="156" spans="1:14" x14ac:dyDescent="0.3">
      <c r="A156" s="9" t="s">
        <v>134</v>
      </c>
      <c r="B156">
        <f>+Historicals!B140</f>
        <v>-2263</v>
      </c>
      <c r="C156">
        <f>+Historicals!C140</f>
        <v>-2596</v>
      </c>
      <c r="D156">
        <f>+Historicals!D140</f>
        <v>-2677</v>
      </c>
      <c r="E156">
        <f>+Historicals!E140</f>
        <v>-2658</v>
      </c>
      <c r="F156">
        <f>+Historicals!F140</f>
        <v>-3262</v>
      </c>
      <c r="G156">
        <f>+Historicals!G140</f>
        <v>-3468</v>
      </c>
      <c r="H156">
        <f>+Historicals!H140</f>
        <v>-3656</v>
      </c>
      <c r="I156">
        <f>+Historicals!I140</f>
        <v>-4262</v>
      </c>
      <c r="J156">
        <f>J149-J152</f>
        <v>-4262</v>
      </c>
      <c r="K156">
        <f t="shared" ref="K156:N156" si="504">K149-K152</f>
        <v>-4262</v>
      </c>
      <c r="L156">
        <f t="shared" si="504"/>
        <v>-4262</v>
      </c>
      <c r="M156">
        <f t="shared" si="504"/>
        <v>-4262</v>
      </c>
      <c r="N156">
        <f t="shared" si="504"/>
        <v>-4262</v>
      </c>
    </row>
    <row r="157" spans="1:14" x14ac:dyDescent="0.3">
      <c r="A157" s="46" t="s">
        <v>129</v>
      </c>
      <c r="B157" s="64" t="str">
        <f>+IFERROR(B156/A156-1,"nm")</f>
        <v>nm</v>
      </c>
      <c r="C157" s="64">
        <f t="shared" ref="C157" si="505">+IFERROR(C156/B156-1,"nm")</f>
        <v>0.1471498011489174</v>
      </c>
      <c r="D157" s="64">
        <f t="shared" ref="D157" si="506">+IFERROR(D156/C156-1,"nm")</f>
        <v>3.1201848998459125E-2</v>
      </c>
      <c r="E157" s="64">
        <f t="shared" ref="E157" si="507">+IFERROR(E156/D156-1,"nm")</f>
        <v>-7.097497198356395E-3</v>
      </c>
      <c r="F157" s="64">
        <f t="shared" ref="F157" si="508">+IFERROR(F156/E156-1,"nm")</f>
        <v>0.22723852520692245</v>
      </c>
      <c r="G157" s="64">
        <f t="shared" ref="G157" si="509">+IFERROR(G156/F156-1,"nm")</f>
        <v>6.3151440833844275E-2</v>
      </c>
      <c r="H157" s="64">
        <f t="shared" ref="H157" si="510">+IFERROR(H156/G156-1,"nm")</f>
        <v>5.4209919261822392E-2</v>
      </c>
      <c r="I157" s="64">
        <f t="shared" ref="I157" si="511">+IFERROR(I156/H156-1,"nm")</f>
        <v>0.16575492341356668</v>
      </c>
      <c r="J157" s="64">
        <f t="shared" ref="J157" si="512">+IFERROR(J156/I156-1,"nm")</f>
        <v>0</v>
      </c>
      <c r="K157" s="64">
        <f t="shared" ref="K157" si="513">+IFERROR(K156/J156-1,"nm")</f>
        <v>0</v>
      </c>
      <c r="L157" s="64">
        <f t="shared" ref="L157" si="514">+IFERROR(L156/K156-1,"nm")</f>
        <v>0</v>
      </c>
      <c r="M157" s="64">
        <f t="shared" ref="M157" si="515">+IFERROR(M156/L156-1,"nm")</f>
        <v>0</v>
      </c>
      <c r="N157" s="64">
        <f t="shared" ref="N157" si="516">+IFERROR(N156/M156-1,"nm")</f>
        <v>0</v>
      </c>
    </row>
    <row r="158" spans="1:14" x14ac:dyDescent="0.3">
      <c r="A158" s="46" t="s">
        <v>131</v>
      </c>
      <c r="B158" s="64">
        <f>+IFERROR(B156/B$147,"nm")</f>
        <v>-19.678260869565218</v>
      </c>
      <c r="C158" s="64">
        <f t="shared" ref="C158:N158" si="517">+IFERROR(C156/C$147,"nm")</f>
        <v>-35.561643835616437</v>
      </c>
      <c r="D158" s="64">
        <f t="shared" si="517"/>
        <v>-36.671232876712331</v>
      </c>
      <c r="E158" s="64">
        <f t="shared" si="517"/>
        <v>-30.204545454545453</v>
      </c>
      <c r="F158" s="64">
        <f t="shared" si="517"/>
        <v>-77.666666666666671</v>
      </c>
      <c r="G158" s="64">
        <f t="shared" si="517"/>
        <v>-115.6</v>
      </c>
      <c r="H158" s="64">
        <f t="shared" si="517"/>
        <v>-146.24</v>
      </c>
      <c r="I158" s="64">
        <f t="shared" si="517"/>
        <v>-41.784313725490193</v>
      </c>
      <c r="J158" s="64">
        <f t="shared" si="517"/>
        <v>-41.784313725490193</v>
      </c>
      <c r="K158" s="64">
        <f t="shared" si="517"/>
        <v>-41.784313725490193</v>
      </c>
      <c r="L158" s="64">
        <f t="shared" si="517"/>
        <v>-41.784313725490193</v>
      </c>
      <c r="M158" s="64">
        <f t="shared" si="517"/>
        <v>-41.784313725490193</v>
      </c>
      <c r="N158" s="64">
        <f t="shared" si="517"/>
        <v>-41.784313725490193</v>
      </c>
    </row>
    <row r="159" spans="1:14" x14ac:dyDescent="0.3">
      <c r="A159" s="9" t="s">
        <v>135</v>
      </c>
      <c r="B159">
        <f>+Historicals!B162</f>
        <v>225</v>
      </c>
      <c r="C159">
        <f>+Historicals!C162</f>
        <v>258</v>
      </c>
      <c r="D159">
        <f>+Historicals!D162</f>
        <v>278</v>
      </c>
      <c r="E159">
        <f>+Historicals!E162</f>
        <v>286</v>
      </c>
      <c r="F159">
        <f>+Historicals!F162</f>
        <v>278</v>
      </c>
      <c r="G159">
        <f>+Historicals!G162</f>
        <v>438</v>
      </c>
      <c r="H159">
        <f>+Historicals!H162</f>
        <v>278</v>
      </c>
      <c r="I159">
        <f>+Historicals!I162</f>
        <v>222</v>
      </c>
      <c r="J159">
        <f>J147*J161</f>
        <v>221.99999999999997</v>
      </c>
      <c r="K159">
        <f t="shared" ref="K159:N159" si="518">K147*K161</f>
        <v>221.99999999999997</v>
      </c>
      <c r="L159">
        <f t="shared" si="518"/>
        <v>221.99999999999997</v>
      </c>
      <c r="M159">
        <f t="shared" si="518"/>
        <v>221.99999999999997</v>
      </c>
      <c r="N159">
        <f t="shared" si="518"/>
        <v>221.99999999999997</v>
      </c>
    </row>
    <row r="160" spans="1:14" x14ac:dyDescent="0.3">
      <c r="A160" s="46" t="s">
        <v>129</v>
      </c>
      <c r="B160" s="64" t="str">
        <f>+IFERROR(B159/A159-1,"nm")</f>
        <v>nm</v>
      </c>
      <c r="C160" s="64">
        <f t="shared" ref="C160" si="519">+IFERROR(C159/B159-1,"nm")</f>
        <v>0.14666666666666672</v>
      </c>
      <c r="D160" s="64">
        <f t="shared" ref="D160" si="520">+IFERROR(D159/C159-1,"nm")</f>
        <v>7.7519379844961156E-2</v>
      </c>
      <c r="E160" s="64">
        <f t="shared" ref="E160" si="521">+IFERROR(E159/D159-1,"nm")</f>
        <v>2.877697841726623E-2</v>
      </c>
      <c r="F160" s="64">
        <f t="shared" ref="F160" si="522">+IFERROR(F159/E159-1,"nm")</f>
        <v>-2.7972027972028024E-2</v>
      </c>
      <c r="G160" s="64">
        <f t="shared" ref="G160" si="523">+IFERROR(G159/F159-1,"nm")</f>
        <v>0.57553956834532372</v>
      </c>
      <c r="H160" s="64">
        <f t="shared" ref="H160" si="524">+IFERROR(H159/G159-1,"nm")</f>
        <v>-0.36529680365296802</v>
      </c>
      <c r="I160" s="64">
        <f t="shared" ref="I160" si="525">+IFERROR(I159/H159-1,"nm")</f>
        <v>-0.20143884892086328</v>
      </c>
      <c r="J160" s="64">
        <f t="shared" ref="J160" si="526">+IFERROR(J159/I159-1,"nm")</f>
        <v>-1.1102230246251565E-16</v>
      </c>
      <c r="K160" s="64">
        <f t="shared" ref="K160" si="527">+IFERROR(K159/J159-1,"nm")</f>
        <v>0</v>
      </c>
      <c r="L160" s="64">
        <f t="shared" ref="L160" si="528">+IFERROR(L159/K159-1,"nm")</f>
        <v>0</v>
      </c>
      <c r="M160" s="64">
        <f t="shared" ref="M160" si="529">+IFERROR(M159/L159-1,"nm")</f>
        <v>0</v>
      </c>
      <c r="N160" s="64">
        <f t="shared" ref="N160" si="530">+IFERROR(N159/M159-1,"nm")</f>
        <v>0</v>
      </c>
    </row>
    <row r="161" spans="1:14" x14ac:dyDescent="0.3">
      <c r="A161" s="46" t="s">
        <v>133</v>
      </c>
      <c r="B161" s="64">
        <f>+IFERROR(B159/B$147,"nm")</f>
        <v>1.9565217391304348</v>
      </c>
      <c r="C161" s="64">
        <f t="shared" ref="C161:I161" si="531">+IFERROR(C159/C$147,"nm")</f>
        <v>3.5342465753424657</v>
      </c>
      <c r="D161" s="64">
        <f t="shared" si="531"/>
        <v>3.8082191780821919</v>
      </c>
      <c r="E161" s="64">
        <f t="shared" si="531"/>
        <v>3.25</v>
      </c>
      <c r="F161" s="64">
        <f t="shared" si="531"/>
        <v>6.6190476190476186</v>
      </c>
      <c r="G161" s="64">
        <f t="shared" si="531"/>
        <v>14.6</v>
      </c>
      <c r="H161" s="64">
        <f t="shared" si="531"/>
        <v>11.12</v>
      </c>
      <c r="I161" s="64">
        <f t="shared" si="531"/>
        <v>2.1764705882352939</v>
      </c>
      <c r="J161" s="64">
        <f>I161</f>
        <v>2.1764705882352939</v>
      </c>
      <c r="K161" s="64">
        <f t="shared" ref="K161:N161" si="532">J161</f>
        <v>2.1764705882352939</v>
      </c>
      <c r="L161" s="64">
        <f t="shared" si="532"/>
        <v>2.1764705882352939</v>
      </c>
      <c r="M161" s="64">
        <f t="shared" si="532"/>
        <v>2.1764705882352939</v>
      </c>
      <c r="N161" s="64">
        <f t="shared" si="532"/>
        <v>2.1764705882352939</v>
      </c>
    </row>
    <row r="162" spans="1:14" x14ac:dyDescent="0.3">
      <c r="A162" s="9" t="s">
        <v>141</v>
      </c>
      <c r="B162">
        <f>+Historicals!B151</f>
        <v>484</v>
      </c>
      <c r="C162">
        <f>+Historicals!C151</f>
        <v>511</v>
      </c>
      <c r="D162">
        <f>+Historicals!D151</f>
        <v>533</v>
      </c>
      <c r="E162">
        <f>+Historicals!E151</f>
        <v>597</v>
      </c>
      <c r="F162">
        <f>+Historicals!F151</f>
        <v>665</v>
      </c>
      <c r="G162">
        <f>+Historicals!G151</f>
        <v>830</v>
      </c>
      <c r="H162">
        <f>+Historicals!H151</f>
        <v>780</v>
      </c>
      <c r="I162">
        <f>+Historicals!I151</f>
        <v>789</v>
      </c>
      <c r="J162">
        <f>J147*J164</f>
        <v>789</v>
      </c>
      <c r="K162">
        <f t="shared" ref="K162:N162" si="533">K147*K164</f>
        <v>789</v>
      </c>
      <c r="L162">
        <f t="shared" si="533"/>
        <v>789</v>
      </c>
      <c r="M162">
        <f t="shared" si="533"/>
        <v>789</v>
      </c>
      <c r="N162">
        <f t="shared" si="533"/>
        <v>789</v>
      </c>
    </row>
    <row r="163" spans="1:14" x14ac:dyDescent="0.3">
      <c r="A163" s="46" t="s">
        <v>129</v>
      </c>
      <c r="B163" s="64" t="str">
        <f>+IFERROR(B162/A162-1,"nm")</f>
        <v>nm</v>
      </c>
      <c r="C163" s="64">
        <f t="shared" ref="C163" si="534">+IFERROR(C162/B162-1,"nm")</f>
        <v>5.5785123966942241E-2</v>
      </c>
      <c r="D163" s="64">
        <f t="shared" ref="D163" si="535">+IFERROR(D162/C162-1,"nm")</f>
        <v>4.3052837573385627E-2</v>
      </c>
      <c r="E163" s="64">
        <f t="shared" ref="E163" si="536">+IFERROR(E162/D162-1,"nm")</f>
        <v>0.12007504690431525</v>
      </c>
      <c r="F163" s="64">
        <f t="shared" ref="F163" si="537">+IFERROR(F162/E162-1,"nm")</f>
        <v>0.11390284757118918</v>
      </c>
      <c r="G163" s="64">
        <f t="shared" ref="G163" si="538">+IFERROR(G162/F162-1,"nm")</f>
        <v>0.24812030075187974</v>
      </c>
      <c r="H163" s="64">
        <f t="shared" ref="H163" si="539">+IFERROR(H162/G162-1,"nm")</f>
        <v>-6.0240963855421659E-2</v>
      </c>
      <c r="I163" s="64">
        <f t="shared" ref="I163" si="540">+IFERROR(I162/H162-1,"nm")</f>
        <v>1.1538461538461497E-2</v>
      </c>
      <c r="J163" s="64">
        <f>J164+J165</f>
        <v>7.7352941176470589</v>
      </c>
      <c r="K163" s="64">
        <f t="shared" ref="K163:N163" si="541">K164+K165</f>
        <v>7.7352941176470589</v>
      </c>
      <c r="L163" s="64">
        <f t="shared" si="541"/>
        <v>7.7352941176470589</v>
      </c>
      <c r="M163" s="64">
        <f t="shared" si="541"/>
        <v>7.7352941176470589</v>
      </c>
      <c r="N163" s="64">
        <f t="shared" si="541"/>
        <v>7.7352941176470589</v>
      </c>
    </row>
    <row r="164" spans="1:14" x14ac:dyDescent="0.3">
      <c r="A164" s="46" t="s">
        <v>133</v>
      </c>
      <c r="B164" s="64">
        <f>+IFERROR(B162/B$147,"nm")</f>
        <v>4.2086956521739127</v>
      </c>
      <c r="C164" s="64">
        <f t="shared" ref="C164:I164" si="542">+IFERROR(C162/C$147,"nm")</f>
        <v>7</v>
      </c>
      <c r="D164" s="64">
        <f t="shared" si="542"/>
        <v>7.3013698630136989</v>
      </c>
      <c r="E164" s="64">
        <f t="shared" si="542"/>
        <v>6.7840909090909092</v>
      </c>
      <c r="F164" s="64">
        <f t="shared" si="542"/>
        <v>15.833333333333334</v>
      </c>
      <c r="G164" s="64">
        <f t="shared" si="542"/>
        <v>27.666666666666668</v>
      </c>
      <c r="H164" s="64">
        <f t="shared" si="542"/>
        <v>31.2</v>
      </c>
      <c r="I164" s="64">
        <f t="shared" si="542"/>
        <v>7.7352941176470589</v>
      </c>
      <c r="J164" s="64">
        <f>I164</f>
        <v>7.7352941176470589</v>
      </c>
      <c r="K164" s="64">
        <f t="shared" ref="K164:N164" si="543">J164</f>
        <v>7.7352941176470589</v>
      </c>
      <c r="L164" s="64">
        <f t="shared" si="543"/>
        <v>7.7352941176470589</v>
      </c>
      <c r="M164" s="64">
        <f t="shared" si="543"/>
        <v>7.7352941176470589</v>
      </c>
      <c r="N164" s="64">
        <f t="shared" si="543"/>
        <v>7.7352941176470589</v>
      </c>
    </row>
    <row r="165" spans="1:14" x14ac:dyDescent="0.3">
      <c r="A165" s="43" t="s">
        <v>104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1">
        <f>Historicals!B127</f>
        <v>1982</v>
      </c>
      <c r="C166" s="1">
        <f>Historicals!C127</f>
        <v>1955</v>
      </c>
      <c r="D166" s="1">
        <f>Historicals!D127</f>
        <v>2042</v>
      </c>
      <c r="E166" s="1">
        <f>Historicals!E127</f>
        <v>1886</v>
      </c>
      <c r="F166" s="1">
        <f>Historicals!F127</f>
        <v>1906</v>
      </c>
      <c r="G166" s="1">
        <f>Historicals!G127</f>
        <v>1846</v>
      </c>
      <c r="H166" s="1">
        <f>Historicals!H127</f>
        <v>2205</v>
      </c>
      <c r="I166" s="1">
        <f>Historicals!I127</f>
        <v>2346</v>
      </c>
      <c r="J166" s="1">
        <f>+I166</f>
        <v>2346</v>
      </c>
      <c r="K166" s="1">
        <f t="shared" ref="K166:N166" si="544">+J166</f>
        <v>2346</v>
      </c>
      <c r="L166" s="1">
        <f t="shared" si="544"/>
        <v>2346</v>
      </c>
      <c r="M166" s="1">
        <f t="shared" si="544"/>
        <v>2346</v>
      </c>
      <c r="N166" s="1">
        <f t="shared" si="544"/>
        <v>2346</v>
      </c>
    </row>
    <row r="167" spans="1:14" x14ac:dyDescent="0.3">
      <c r="A167" s="44" t="s">
        <v>129</v>
      </c>
      <c r="B167" s="64" t="str">
        <f>+IFERROR(B166/A166-1,"nm")</f>
        <v>nm</v>
      </c>
      <c r="C167" s="62">
        <f t="shared" ref="C167" si="545">+IFERROR(C166/B166-1,"nm")</f>
        <v>-1.3622603430877955E-2</v>
      </c>
      <c r="D167" s="62">
        <f t="shared" ref="D167" si="546">+IFERROR(D166/C166-1,"nm")</f>
        <v>4.4501278772378416E-2</v>
      </c>
      <c r="E167" s="62">
        <f t="shared" ref="E167" si="547">+IFERROR(E166/D166-1,"nm")</f>
        <v>-7.6395690499510338E-2</v>
      </c>
      <c r="F167" s="62">
        <f t="shared" ref="F167" si="548">+IFERROR(F166/E166-1,"nm")</f>
        <v>1.0604453870625585E-2</v>
      </c>
      <c r="G167" s="62">
        <f t="shared" ref="G167" si="549">+IFERROR(G166/F166-1,"nm")</f>
        <v>-3.147953830010497E-2</v>
      </c>
      <c r="H167" s="62">
        <f t="shared" ref="H167" si="550">+IFERROR(H166/G166-1,"nm")</f>
        <v>0.19447453954496208</v>
      </c>
      <c r="I167" s="62">
        <f t="shared" ref="I167" si="551">+IFERROR(I166/H166-1,"nm")</f>
        <v>6.3945578231292544E-2</v>
      </c>
      <c r="J167" s="62">
        <f t="shared" ref="J167" si="552">+IFERROR(J166/I166-1,"nm")</f>
        <v>0</v>
      </c>
      <c r="K167" s="64">
        <f t="shared" ref="K167" si="553">+IFERROR(K166/J166-1,"nm")</f>
        <v>0</v>
      </c>
      <c r="L167" s="64">
        <f t="shared" ref="L167" si="554">+IFERROR(L166/K166-1,"nm")</f>
        <v>0</v>
      </c>
      <c r="M167" s="64">
        <f t="shared" ref="M167" si="555">+IFERROR(M166/L166-1,"nm")</f>
        <v>0</v>
      </c>
      <c r="N167" s="64">
        <f t="shared" ref="N167" si="556">+IFERROR(N166/M166-1,"nm")</f>
        <v>0</v>
      </c>
    </row>
    <row r="168" spans="1:14" x14ac:dyDescent="0.3">
      <c r="A168" s="9" t="s">
        <v>130</v>
      </c>
      <c r="B168">
        <f>+B175+B171</f>
        <v>535</v>
      </c>
      <c r="C168">
        <f t="shared" ref="C168:I168" si="557">+C175+C171</f>
        <v>514</v>
      </c>
      <c r="D168">
        <f t="shared" si="557"/>
        <v>505</v>
      </c>
      <c r="E168">
        <f t="shared" si="557"/>
        <v>343</v>
      </c>
      <c r="F168">
        <f t="shared" si="557"/>
        <v>334</v>
      </c>
      <c r="G168">
        <f t="shared" si="557"/>
        <v>322</v>
      </c>
      <c r="H168">
        <f t="shared" si="557"/>
        <v>569</v>
      </c>
      <c r="I168">
        <f t="shared" si="557"/>
        <v>691</v>
      </c>
      <c r="J168">
        <f>J166*J170</f>
        <v>691</v>
      </c>
      <c r="K168">
        <f t="shared" ref="K168:N168" si="558">K166*K170</f>
        <v>691</v>
      </c>
      <c r="L168">
        <f t="shared" si="558"/>
        <v>691</v>
      </c>
      <c r="M168">
        <f t="shared" si="558"/>
        <v>691</v>
      </c>
      <c r="N168">
        <f t="shared" si="558"/>
        <v>691</v>
      </c>
    </row>
    <row r="169" spans="1:14" x14ac:dyDescent="0.3">
      <c r="A169" s="46" t="s">
        <v>129</v>
      </c>
      <c r="B169" s="64" t="str">
        <f>+IFERROR(B168/A168-1,"nm")</f>
        <v>nm</v>
      </c>
      <c r="C169" s="64">
        <f t="shared" ref="C169" si="559">+IFERROR(C168/B168-1,"nm")</f>
        <v>-3.9252336448598157E-2</v>
      </c>
      <c r="D169" s="64">
        <f t="shared" ref="D169" si="560">+IFERROR(D168/C168-1,"nm")</f>
        <v>-1.7509727626459193E-2</v>
      </c>
      <c r="E169" s="64">
        <f t="shared" ref="E169" si="561">+IFERROR(E168/D168-1,"nm")</f>
        <v>-0.32079207920792074</v>
      </c>
      <c r="F169" s="64">
        <f t="shared" ref="F169" si="562">+IFERROR(F168/E168-1,"nm")</f>
        <v>-2.6239067055393583E-2</v>
      </c>
      <c r="G169" s="64">
        <f t="shared" ref="G169" si="563">+IFERROR(G168/F168-1,"nm")</f>
        <v>-3.59281437125748E-2</v>
      </c>
      <c r="H169" s="64">
        <f t="shared" ref="H169" si="564">+IFERROR(H168/G168-1,"nm")</f>
        <v>0.76708074534161486</v>
      </c>
      <c r="I169" s="64">
        <f t="shared" ref="I169" si="565">+IFERROR(I168/H168-1,"nm")</f>
        <v>0.21441124780316345</v>
      </c>
      <c r="J169" s="64">
        <f>J170+J171</f>
        <v>22.294543904518328</v>
      </c>
      <c r="K169" s="64">
        <f t="shared" ref="K169:N169" si="566">K170+K171</f>
        <v>22.294543904518328</v>
      </c>
      <c r="L169" s="64">
        <f t="shared" si="566"/>
        <v>22.294543904518328</v>
      </c>
      <c r="M169" s="64">
        <f t="shared" si="566"/>
        <v>22.294543904518328</v>
      </c>
      <c r="N169" s="64">
        <f t="shared" si="566"/>
        <v>22.294543904518328</v>
      </c>
    </row>
    <row r="170" spans="1:14" x14ac:dyDescent="0.3">
      <c r="A170" s="46" t="s">
        <v>131</v>
      </c>
      <c r="B170" s="64">
        <f>+IFERROR(B168/B$166,"nm")</f>
        <v>0.26992936427850656</v>
      </c>
      <c r="C170" s="64">
        <f t="shared" ref="C170:I170" si="567">+IFERROR(C168/C$166,"nm")</f>
        <v>0.26291560102301792</v>
      </c>
      <c r="D170" s="64">
        <f t="shared" si="567"/>
        <v>0.24730656219392752</v>
      </c>
      <c r="E170" s="64">
        <f t="shared" si="567"/>
        <v>0.18186638388123011</v>
      </c>
      <c r="F170" s="64">
        <f t="shared" si="567"/>
        <v>0.17523609653725078</v>
      </c>
      <c r="G170" s="64">
        <f t="shared" si="567"/>
        <v>0.17443120260021669</v>
      </c>
      <c r="H170" s="64">
        <f t="shared" si="567"/>
        <v>0.25804988662131517</v>
      </c>
      <c r="I170" s="64">
        <f t="shared" si="567"/>
        <v>0.29454390451832907</v>
      </c>
      <c r="J170" s="64">
        <f>I170</f>
        <v>0.29454390451832907</v>
      </c>
      <c r="K170" s="64">
        <f t="shared" ref="K170:N170" si="568">J170</f>
        <v>0.29454390451832907</v>
      </c>
      <c r="L170" s="64">
        <f t="shared" si="568"/>
        <v>0.29454390451832907</v>
      </c>
      <c r="M170" s="64">
        <f t="shared" si="568"/>
        <v>0.29454390451832907</v>
      </c>
      <c r="N170" s="64">
        <f t="shared" si="568"/>
        <v>0.29454390451832907</v>
      </c>
    </row>
    <row r="171" spans="1:14" x14ac:dyDescent="0.3">
      <c r="A171" s="9" t="s">
        <v>132</v>
      </c>
      <c r="B171">
        <f>+Historicals!B175</f>
        <v>18</v>
      </c>
      <c r="C171">
        <f>+Historicals!C175</f>
        <v>27</v>
      </c>
      <c r="D171">
        <f>+Historicals!D175</f>
        <v>28</v>
      </c>
      <c r="E171">
        <f>+Historicals!E175</f>
        <v>33</v>
      </c>
      <c r="F171">
        <f>+Historicals!F175</f>
        <v>31</v>
      </c>
      <c r="G171">
        <f>+Historicals!G175</f>
        <v>25</v>
      </c>
      <c r="H171">
        <f>+Historicals!H175</f>
        <v>26</v>
      </c>
      <c r="I171">
        <f>+Historicals!I175</f>
        <v>22</v>
      </c>
      <c r="J171">
        <f>J174*J181</f>
        <v>22</v>
      </c>
      <c r="K171">
        <f t="shared" ref="K171:N171" si="569">K174*K181</f>
        <v>22</v>
      </c>
      <c r="L171">
        <f t="shared" si="569"/>
        <v>22</v>
      </c>
      <c r="M171">
        <f t="shared" si="569"/>
        <v>22</v>
      </c>
      <c r="N171">
        <f t="shared" si="569"/>
        <v>22</v>
      </c>
    </row>
    <row r="172" spans="1:14" x14ac:dyDescent="0.3">
      <c r="A172" s="46" t="s">
        <v>129</v>
      </c>
      <c r="B172" s="64" t="str">
        <f>+IFERROR(B171/A171-1,"nm")</f>
        <v>nm</v>
      </c>
      <c r="C172" s="64">
        <f t="shared" ref="C172" si="570">+IFERROR(C171/B171-1,"nm")</f>
        <v>0.5</v>
      </c>
      <c r="D172" s="64">
        <f t="shared" ref="D172" si="571">+IFERROR(D171/C171-1,"nm")</f>
        <v>3.7037037037036979E-2</v>
      </c>
      <c r="E172" s="64">
        <f t="shared" ref="E172" si="572">+IFERROR(E171/D171-1,"nm")</f>
        <v>0.1785714285714286</v>
      </c>
      <c r="F172" s="64">
        <f t="shared" ref="F172" si="573">+IFERROR(F171/E171-1,"nm")</f>
        <v>-6.0606060606060552E-2</v>
      </c>
      <c r="G172" s="64">
        <f t="shared" ref="G172" si="574">+IFERROR(G171/F171-1,"nm")</f>
        <v>-0.19354838709677424</v>
      </c>
      <c r="H172" s="64">
        <f t="shared" ref="H172" si="575">+IFERROR(H171/G171-1,"nm")</f>
        <v>4.0000000000000036E-2</v>
      </c>
      <c r="I172" s="64">
        <f t="shared" ref="I172" si="576">+IFERROR(I171/H171-1,"nm")</f>
        <v>-0.15384615384615385</v>
      </c>
      <c r="J172" s="64">
        <f t="shared" ref="J172" si="577">+IFERROR(J171/I171-1,"nm")</f>
        <v>0</v>
      </c>
      <c r="K172" s="64">
        <f t="shared" ref="K172" si="578">+IFERROR(K171/J171-1,"nm")</f>
        <v>0</v>
      </c>
      <c r="L172" s="64">
        <f t="shared" ref="L172" si="579">+IFERROR(L171/K171-1,"nm")</f>
        <v>0</v>
      </c>
      <c r="M172" s="64">
        <f t="shared" ref="M172" si="580">+IFERROR(M171/L171-1,"nm")</f>
        <v>0</v>
      </c>
      <c r="N172" s="64">
        <f t="shared" ref="N172" si="581">+IFERROR(N171/M171-1,"nm")</f>
        <v>0</v>
      </c>
    </row>
    <row r="173" spans="1:14" x14ac:dyDescent="0.3">
      <c r="A173" s="46" t="s">
        <v>133</v>
      </c>
      <c r="B173" s="64">
        <f>+IFERROR(B171/B$166,"nm")</f>
        <v>9.0817356205852677E-3</v>
      </c>
      <c r="C173" s="64">
        <f t="shared" ref="C173:N173" si="582">+IFERROR(C171/C$166,"nm")</f>
        <v>1.3810741687979539E-2</v>
      </c>
      <c r="D173" s="64">
        <f t="shared" si="582"/>
        <v>1.3712047012732615E-2</v>
      </c>
      <c r="E173" s="64">
        <f t="shared" si="582"/>
        <v>1.7497348886532343E-2</v>
      </c>
      <c r="F173" s="64">
        <f t="shared" si="582"/>
        <v>1.6264428121720881E-2</v>
      </c>
      <c r="G173" s="64">
        <f t="shared" si="582"/>
        <v>1.3542795232936078E-2</v>
      </c>
      <c r="H173" s="64">
        <f t="shared" si="582"/>
        <v>1.1791383219954649E-2</v>
      </c>
      <c r="I173" s="64">
        <f t="shared" si="582"/>
        <v>9.3776641091219103E-3</v>
      </c>
      <c r="J173" s="64">
        <f t="shared" si="582"/>
        <v>9.3776641091219103E-3</v>
      </c>
      <c r="K173" s="64">
        <f t="shared" si="582"/>
        <v>9.3776641091219103E-3</v>
      </c>
      <c r="L173" s="64">
        <f t="shared" si="582"/>
        <v>9.3776641091219103E-3</v>
      </c>
      <c r="M173" s="64">
        <f t="shared" si="582"/>
        <v>9.3776641091219103E-3</v>
      </c>
      <c r="N173" s="64">
        <f t="shared" si="582"/>
        <v>9.3776641091219103E-3</v>
      </c>
    </row>
    <row r="174" spans="1:14" x14ac:dyDescent="0.3">
      <c r="A174" s="46" t="s">
        <v>140</v>
      </c>
      <c r="B174" s="64">
        <f>+IFERROR(B171/B181,"nm")</f>
        <v>0.14754098360655737</v>
      </c>
      <c r="C174" s="64">
        <f t="shared" ref="C174:I174" si="583">+IFERROR(C171/C181,"nm")</f>
        <v>0.216</v>
      </c>
      <c r="D174" s="64">
        <f t="shared" si="583"/>
        <v>0.224</v>
      </c>
      <c r="E174" s="64">
        <f t="shared" si="583"/>
        <v>0.28695652173913044</v>
      </c>
      <c r="F174" s="64">
        <f t="shared" si="583"/>
        <v>0.31</v>
      </c>
      <c r="G174" s="64">
        <f t="shared" si="583"/>
        <v>0.3125</v>
      </c>
      <c r="H174" s="64">
        <f t="shared" si="583"/>
        <v>0.41269841269841268</v>
      </c>
      <c r="I174" s="64">
        <f t="shared" si="583"/>
        <v>0.44897959183673469</v>
      </c>
      <c r="J174" s="64">
        <f>I174</f>
        <v>0.44897959183673469</v>
      </c>
      <c r="K174" s="64">
        <f t="shared" ref="K174:N174" si="584">J174</f>
        <v>0.44897959183673469</v>
      </c>
      <c r="L174" s="64">
        <f t="shared" si="584"/>
        <v>0.44897959183673469</v>
      </c>
      <c r="M174" s="64">
        <f t="shared" si="584"/>
        <v>0.44897959183673469</v>
      </c>
      <c r="N174" s="64">
        <f t="shared" si="584"/>
        <v>0.44897959183673469</v>
      </c>
    </row>
    <row r="175" spans="1:14" x14ac:dyDescent="0.3">
      <c r="A175" s="9" t="s">
        <v>134</v>
      </c>
      <c r="B175">
        <f>+Historicals!B142</f>
        <v>517</v>
      </c>
      <c r="C175">
        <f>+Historicals!C142</f>
        <v>487</v>
      </c>
      <c r="D175">
        <f>+Historicals!D142</f>
        <v>477</v>
      </c>
      <c r="E175">
        <f>+Historicals!E142</f>
        <v>310</v>
      </c>
      <c r="F175">
        <f>+Historicals!F142</f>
        <v>303</v>
      </c>
      <c r="G175">
        <f>+Historicals!G142</f>
        <v>297</v>
      </c>
      <c r="H175">
        <f>+Historicals!H142</f>
        <v>543</v>
      </c>
      <c r="I175">
        <f>+Historicals!I142</f>
        <v>669</v>
      </c>
      <c r="J175">
        <f>J168-J171</f>
        <v>669</v>
      </c>
      <c r="K175">
        <f t="shared" ref="K175:N175" si="585">K168-K171</f>
        <v>669</v>
      </c>
      <c r="L175">
        <f t="shared" si="585"/>
        <v>669</v>
      </c>
      <c r="M175">
        <f t="shared" si="585"/>
        <v>669</v>
      </c>
      <c r="N175">
        <f t="shared" si="585"/>
        <v>669</v>
      </c>
    </row>
    <row r="176" spans="1:14" x14ac:dyDescent="0.3">
      <c r="A176" s="46" t="s">
        <v>129</v>
      </c>
      <c r="B176" s="64" t="str">
        <f>+IFERROR(B175/A175-1,"nm")</f>
        <v>nm</v>
      </c>
      <c r="C176" s="64">
        <f t="shared" ref="C176" si="586">+IFERROR(C175/B175-1,"nm")</f>
        <v>-5.8027079303675011E-2</v>
      </c>
      <c r="D176" s="64">
        <f t="shared" ref="D176" si="587">+IFERROR(D175/C175-1,"nm")</f>
        <v>-2.0533880903490731E-2</v>
      </c>
      <c r="E176" s="64">
        <f t="shared" ref="E176" si="588">+IFERROR(E175/D175-1,"nm")</f>
        <v>-0.35010482180293501</v>
      </c>
      <c r="F176" s="64">
        <f t="shared" ref="F176" si="589">+IFERROR(F175/E175-1,"nm")</f>
        <v>-2.2580645161290325E-2</v>
      </c>
      <c r="G176" s="64">
        <f t="shared" ref="G176" si="590">+IFERROR(G175/F175-1,"nm")</f>
        <v>-1.980198019801982E-2</v>
      </c>
      <c r="H176" s="64">
        <f t="shared" ref="H176" si="591">+IFERROR(H175/G175-1,"nm")</f>
        <v>0.82828282828282829</v>
      </c>
      <c r="I176" s="64">
        <f t="shared" ref="I176" si="592">+IFERROR(I175/H175-1,"nm")</f>
        <v>0.2320441988950277</v>
      </c>
      <c r="J176" s="64">
        <f t="shared" ref="J176" si="593">+IFERROR(J175/I175-1,"nm")</f>
        <v>0</v>
      </c>
      <c r="K176" s="64">
        <f t="shared" ref="K176" si="594">+IFERROR(K175/J175-1,"nm")</f>
        <v>0</v>
      </c>
      <c r="L176" s="64">
        <f t="shared" ref="L176" si="595">+IFERROR(L175/K175-1,"nm")</f>
        <v>0</v>
      </c>
      <c r="M176" s="64">
        <f t="shared" ref="M176" si="596">+IFERROR(M175/L175-1,"nm")</f>
        <v>0</v>
      </c>
      <c r="N176" s="64">
        <f t="shared" ref="N176" si="597">+IFERROR(N175/M175-1,"nm")</f>
        <v>0</v>
      </c>
    </row>
    <row r="177" spans="1:14" x14ac:dyDescent="0.3">
      <c r="A177" s="46" t="s">
        <v>131</v>
      </c>
      <c r="B177" s="64">
        <f>+IFERROR(B175/B$166,"nm")</f>
        <v>0.26084762865792127</v>
      </c>
      <c r="C177" s="64">
        <f t="shared" ref="C177:N177" si="598">+IFERROR(C175/C$166,"nm")</f>
        <v>0.24910485933503837</v>
      </c>
      <c r="D177" s="64">
        <f t="shared" si="598"/>
        <v>0.23359451518119489</v>
      </c>
      <c r="E177" s="64">
        <f t="shared" si="598"/>
        <v>0.16436903499469777</v>
      </c>
      <c r="F177" s="64">
        <f t="shared" si="598"/>
        <v>0.1589716684155299</v>
      </c>
      <c r="G177" s="64">
        <f t="shared" si="598"/>
        <v>0.16088840736728061</v>
      </c>
      <c r="H177" s="64">
        <f t="shared" si="598"/>
        <v>0.24625850340136055</v>
      </c>
      <c r="I177" s="64">
        <f t="shared" si="598"/>
        <v>0.28516624040920718</v>
      </c>
      <c r="J177" s="64">
        <f t="shared" si="598"/>
        <v>0.28516624040920718</v>
      </c>
      <c r="K177" s="64">
        <f t="shared" si="598"/>
        <v>0.28516624040920718</v>
      </c>
      <c r="L177" s="64">
        <f t="shared" si="598"/>
        <v>0.28516624040920718</v>
      </c>
      <c r="M177" s="64">
        <f t="shared" si="598"/>
        <v>0.28516624040920718</v>
      </c>
      <c r="N177" s="64">
        <f t="shared" si="598"/>
        <v>0.28516624040920718</v>
      </c>
    </row>
    <row r="178" spans="1:14" x14ac:dyDescent="0.3">
      <c r="A178" s="9" t="s">
        <v>135</v>
      </c>
      <c r="B178">
        <f>+Historicals!B164</f>
        <v>69</v>
      </c>
      <c r="C178">
        <f>+Historicals!C164</f>
        <v>39</v>
      </c>
      <c r="D178">
        <f>+Historicals!D164</f>
        <v>30</v>
      </c>
      <c r="E178">
        <f>+Historicals!E164</f>
        <v>22</v>
      </c>
      <c r="F178">
        <f>+Historicals!F164</f>
        <v>18</v>
      </c>
      <c r="G178">
        <f>+Historicals!G164</f>
        <v>12</v>
      </c>
      <c r="H178">
        <f>+Historicals!H164</f>
        <v>7</v>
      </c>
      <c r="I178">
        <f>+Historicals!I164</f>
        <v>9</v>
      </c>
      <c r="J178">
        <f>J166*J180</f>
        <v>9</v>
      </c>
      <c r="K178">
        <f t="shared" ref="K178:N178" si="599">K166*K180</f>
        <v>9</v>
      </c>
      <c r="L178">
        <f t="shared" si="599"/>
        <v>9</v>
      </c>
      <c r="M178">
        <f t="shared" si="599"/>
        <v>9</v>
      </c>
      <c r="N178">
        <f t="shared" si="599"/>
        <v>9</v>
      </c>
    </row>
    <row r="179" spans="1:14" x14ac:dyDescent="0.3">
      <c r="A179" s="46" t="s">
        <v>129</v>
      </c>
      <c r="B179" s="64" t="str">
        <f>+IFERROR(B178/A178-1,"nm")</f>
        <v>nm</v>
      </c>
      <c r="C179" s="64">
        <f t="shared" ref="C179" si="600">+IFERROR(C178/B178-1,"nm")</f>
        <v>-0.43478260869565222</v>
      </c>
      <c r="D179" s="64">
        <f t="shared" ref="D179" si="601">+IFERROR(D178/C178-1,"nm")</f>
        <v>-0.23076923076923073</v>
      </c>
      <c r="E179" s="64">
        <f t="shared" ref="E179" si="602">+IFERROR(E178/D178-1,"nm")</f>
        <v>-0.26666666666666672</v>
      </c>
      <c r="F179" s="64">
        <f t="shared" ref="F179" si="603">+IFERROR(F178/E178-1,"nm")</f>
        <v>-0.18181818181818177</v>
      </c>
      <c r="G179" s="64">
        <f t="shared" ref="G179" si="604">+IFERROR(G178/F178-1,"nm")</f>
        <v>-0.33333333333333337</v>
      </c>
      <c r="H179" s="64">
        <f t="shared" ref="H179" si="605">+IFERROR(H178/G178-1,"nm")</f>
        <v>-0.41666666666666663</v>
      </c>
      <c r="I179" s="64">
        <f t="shared" ref="I179" si="606">+IFERROR(I178/H178-1,"nm")</f>
        <v>0.28571428571428581</v>
      </c>
      <c r="J179" s="64">
        <f t="shared" ref="J179" si="607">+IFERROR(J178/I178-1,"nm")</f>
        <v>0</v>
      </c>
      <c r="K179" s="64">
        <f t="shared" ref="K179" si="608">+IFERROR(K178/J178-1,"nm")</f>
        <v>0</v>
      </c>
      <c r="L179" s="64">
        <f t="shared" ref="L179" si="609">+IFERROR(L178/K178-1,"nm")</f>
        <v>0</v>
      </c>
      <c r="M179" s="64">
        <f t="shared" ref="M179" si="610">+IFERROR(M178/L178-1,"nm")</f>
        <v>0</v>
      </c>
      <c r="N179" s="64">
        <f t="shared" ref="N179" si="611">+IFERROR(N178/M178-1,"nm")</f>
        <v>0</v>
      </c>
    </row>
    <row r="180" spans="1:14" x14ac:dyDescent="0.3">
      <c r="A180" s="46" t="s">
        <v>133</v>
      </c>
      <c r="B180" s="64">
        <f>+IFERROR(B178/B$166,"nm")</f>
        <v>3.481331987891019E-2</v>
      </c>
      <c r="C180" s="64">
        <f t="shared" ref="C180:I180" si="612">+IFERROR(C178/C$166,"nm")</f>
        <v>1.9948849104859334E-2</v>
      </c>
      <c r="D180" s="64">
        <f t="shared" si="612"/>
        <v>1.4691478942213516E-2</v>
      </c>
      <c r="E180" s="64">
        <f t="shared" si="612"/>
        <v>1.166489925768823E-2</v>
      </c>
      <c r="F180" s="64">
        <f t="shared" si="612"/>
        <v>9.4438614900314802E-3</v>
      </c>
      <c r="G180" s="64">
        <f t="shared" si="612"/>
        <v>6.5005417118093175E-3</v>
      </c>
      <c r="H180" s="64">
        <f t="shared" si="612"/>
        <v>3.1746031746031746E-3</v>
      </c>
      <c r="I180" s="64">
        <f t="shared" si="612"/>
        <v>3.8363171355498722E-3</v>
      </c>
      <c r="J180" s="64">
        <f>+I180</f>
        <v>3.8363171355498722E-3</v>
      </c>
      <c r="K180" s="64">
        <f t="shared" ref="K180:N180" si="613">+J180</f>
        <v>3.8363171355498722E-3</v>
      </c>
      <c r="L180" s="64">
        <f t="shared" si="613"/>
        <v>3.8363171355498722E-3</v>
      </c>
      <c r="M180" s="64">
        <f t="shared" si="613"/>
        <v>3.8363171355498722E-3</v>
      </c>
      <c r="N180" s="64">
        <f t="shared" si="613"/>
        <v>3.8363171355498722E-3</v>
      </c>
    </row>
    <row r="181" spans="1:14" x14ac:dyDescent="0.3">
      <c r="A181" s="9" t="s">
        <v>141</v>
      </c>
      <c r="B181">
        <f>+Historicals!B153</f>
        <v>122</v>
      </c>
      <c r="C181">
        <f>+Historicals!C153</f>
        <v>125</v>
      </c>
      <c r="D181">
        <f>+Historicals!D153</f>
        <v>125</v>
      </c>
      <c r="E181">
        <f>+Historicals!E153</f>
        <v>115</v>
      </c>
      <c r="F181">
        <f>+Historicals!F153</f>
        <v>100</v>
      </c>
      <c r="G181">
        <f>+Historicals!G153</f>
        <v>80</v>
      </c>
      <c r="H181">
        <f>+Historicals!H153</f>
        <v>63</v>
      </c>
      <c r="I181">
        <f>+Historicals!I153</f>
        <v>49</v>
      </c>
      <c r="J181">
        <f>J166*J183</f>
        <v>49</v>
      </c>
      <c r="K181">
        <f t="shared" ref="K181:N181" si="614">K166*K183</f>
        <v>49</v>
      </c>
      <c r="L181">
        <f t="shared" si="614"/>
        <v>49</v>
      </c>
      <c r="M181">
        <f t="shared" si="614"/>
        <v>49</v>
      </c>
      <c r="N181">
        <f t="shared" si="614"/>
        <v>49</v>
      </c>
    </row>
    <row r="182" spans="1:14" x14ac:dyDescent="0.3">
      <c r="A182" s="46" t="s">
        <v>129</v>
      </c>
      <c r="B182" s="64" t="str">
        <f>+IFERROR(B181/A181-1,"nm")</f>
        <v>nm</v>
      </c>
      <c r="C182" s="64">
        <f t="shared" ref="C182" si="615">+IFERROR(C181/B181-1,"nm")</f>
        <v>2.4590163934426146E-2</v>
      </c>
      <c r="D182" s="64">
        <f t="shared" ref="D182" si="616">+IFERROR(D181/C181-1,"nm")</f>
        <v>0</v>
      </c>
      <c r="E182" s="64">
        <f t="shared" ref="E182" si="617">+IFERROR(E181/D181-1,"nm")</f>
        <v>-7.999999999999996E-2</v>
      </c>
      <c r="F182" s="64">
        <f t="shared" ref="F182" si="618">+IFERROR(F181/E181-1,"nm")</f>
        <v>-0.13043478260869568</v>
      </c>
      <c r="G182" s="64">
        <f t="shared" ref="G182" si="619">+IFERROR(G181/F181-1,"nm")</f>
        <v>-0.19999999999999996</v>
      </c>
      <c r="H182" s="64">
        <f t="shared" ref="H182" si="620">+IFERROR(H181/G181-1,"nm")</f>
        <v>-0.21250000000000002</v>
      </c>
      <c r="I182" s="64">
        <f t="shared" ref="I182" si="621">+IFERROR(I181/H181-1,"nm")</f>
        <v>-0.22222222222222221</v>
      </c>
      <c r="J182" s="64">
        <f>J183+J184</f>
        <v>2.0886615515771527E-2</v>
      </c>
      <c r="K182" s="64">
        <f t="shared" ref="K182:N182" si="622">K183+K184</f>
        <v>2.0886615515771527E-2</v>
      </c>
      <c r="L182" s="64">
        <f t="shared" si="622"/>
        <v>2.0886615515771527E-2</v>
      </c>
      <c r="M182" s="64">
        <f t="shared" si="622"/>
        <v>2.0886615515771527E-2</v>
      </c>
      <c r="N182" s="64">
        <f t="shared" si="622"/>
        <v>2.0886615515771527E-2</v>
      </c>
    </row>
    <row r="183" spans="1:14" x14ac:dyDescent="0.3">
      <c r="A183" s="46" t="s">
        <v>133</v>
      </c>
      <c r="B183" s="64">
        <f>+IFERROR(B181/B$166,"nm")</f>
        <v>6.1553985872855703E-2</v>
      </c>
      <c r="C183" s="64">
        <f t="shared" ref="C183:I183" si="623">+IFERROR(C181/C$166,"nm")</f>
        <v>6.3938618925831206E-2</v>
      </c>
      <c r="D183" s="64">
        <f t="shared" si="623"/>
        <v>6.1214495592556317E-2</v>
      </c>
      <c r="E183" s="64">
        <f t="shared" si="623"/>
        <v>6.097560975609756E-2</v>
      </c>
      <c r="F183" s="64">
        <f t="shared" si="623"/>
        <v>5.2465897166841552E-2</v>
      </c>
      <c r="G183" s="64">
        <f t="shared" si="623"/>
        <v>4.3336944745395449E-2</v>
      </c>
      <c r="H183" s="64">
        <f t="shared" si="623"/>
        <v>2.8571428571428571E-2</v>
      </c>
      <c r="I183" s="64">
        <f t="shared" si="623"/>
        <v>2.0886615515771527E-2</v>
      </c>
      <c r="J183" s="64">
        <f>+I183</f>
        <v>2.0886615515771527E-2</v>
      </c>
      <c r="K183" s="64">
        <f t="shared" ref="K183:N183" si="624">+J183</f>
        <v>2.0886615515771527E-2</v>
      </c>
      <c r="L183" s="64">
        <f t="shared" si="624"/>
        <v>2.0886615515771527E-2</v>
      </c>
      <c r="M183" s="64">
        <f t="shared" si="624"/>
        <v>2.0886615515771527E-2</v>
      </c>
      <c r="N183" s="64">
        <f t="shared" si="624"/>
        <v>2.0886615515771527E-2</v>
      </c>
    </row>
    <row r="184" spans="1:14" x14ac:dyDescent="0.3">
      <c r="A184" s="43" t="s">
        <v>108</v>
      </c>
      <c r="B184" s="43"/>
      <c r="C184" s="43"/>
      <c r="D184" s="43"/>
      <c r="E184" s="43"/>
      <c r="F184" s="43"/>
      <c r="G184" s="43"/>
      <c r="H184" s="43"/>
      <c r="I184" s="43"/>
      <c r="J184" s="39"/>
      <c r="K184" s="39"/>
      <c r="L184" s="39"/>
      <c r="M184" s="39"/>
      <c r="N184" s="39"/>
    </row>
    <row r="185" spans="1:14" x14ac:dyDescent="0.3">
      <c r="A185" s="9" t="s">
        <v>136</v>
      </c>
      <c r="B185" s="1">
        <f>Historicals!B132</f>
        <v>-82</v>
      </c>
      <c r="C185" s="1">
        <f>Historicals!C132</f>
        <v>-86</v>
      </c>
      <c r="D185" s="1">
        <f>Historicals!D132</f>
        <v>75</v>
      </c>
      <c r="E185" s="1">
        <f>Historicals!E132</f>
        <v>26</v>
      </c>
      <c r="F185" s="1">
        <f>Historicals!F132</f>
        <v>-7</v>
      </c>
      <c r="G185" s="1">
        <f>Historicals!G132</f>
        <v>-11</v>
      </c>
      <c r="H185" s="1">
        <f>Historicals!H132</f>
        <v>40</v>
      </c>
      <c r="I185" s="1">
        <f>Historicals!I132</f>
        <v>-72</v>
      </c>
      <c r="J185" s="1">
        <f>+I185*(1+J186)</f>
        <v>-72</v>
      </c>
      <c r="K185" s="1">
        <f t="shared" ref="K185:N185" si="625">+J185*(1+K186)</f>
        <v>-72</v>
      </c>
      <c r="L185" s="1">
        <f t="shared" si="625"/>
        <v>-72</v>
      </c>
      <c r="M185" s="1">
        <f t="shared" si="625"/>
        <v>-72</v>
      </c>
      <c r="N185" s="1">
        <f t="shared" si="625"/>
        <v>-72</v>
      </c>
    </row>
    <row r="186" spans="1:14" x14ac:dyDescent="0.3">
      <c r="A186" s="44" t="s">
        <v>129</v>
      </c>
      <c r="B186" s="64" t="str">
        <f>+IFERROR(B185/A185-1,"nm")</f>
        <v>nm</v>
      </c>
      <c r="C186" s="62">
        <f t="shared" ref="C186" si="626">+IFERROR(C185/B185-1,"nm")</f>
        <v>4.8780487804878092E-2</v>
      </c>
      <c r="D186" s="62">
        <f t="shared" ref="D186" si="627">+IFERROR(D185/C185-1,"nm")</f>
        <v>-1.8720930232558139</v>
      </c>
      <c r="E186" s="62">
        <f t="shared" ref="E186" si="628">+IFERROR(E185/D185-1,"nm")</f>
        <v>-0.65333333333333332</v>
      </c>
      <c r="F186" s="62">
        <f t="shared" ref="F186" si="629">+IFERROR(F185/E185-1,"nm")</f>
        <v>-1.2692307692307692</v>
      </c>
      <c r="G186" s="62">
        <f t="shared" ref="G186" si="630">+IFERROR(G185/F185-1,"nm")</f>
        <v>0.5714285714285714</v>
      </c>
      <c r="H186" s="62">
        <f t="shared" ref="H186" si="631">+IFERROR(H185/G185-1,"nm")</f>
        <v>-4.6363636363636367</v>
      </c>
      <c r="I186" s="62">
        <f t="shared" ref="I186" si="632">+IFERROR(I185/H185-1,"nm")</f>
        <v>-2.8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</row>
    <row r="187" spans="1:14" x14ac:dyDescent="0.3">
      <c r="A187" s="9" t="s">
        <v>130</v>
      </c>
      <c r="B187">
        <f>+B194+B190</f>
        <v>-1026</v>
      </c>
      <c r="C187">
        <f t="shared" ref="C187:I187" si="633">+C194+C190</f>
        <v>-1089</v>
      </c>
      <c r="D187">
        <f t="shared" si="633"/>
        <v>-633</v>
      </c>
      <c r="E187">
        <f t="shared" si="633"/>
        <v>-1346</v>
      </c>
      <c r="F187">
        <f t="shared" si="633"/>
        <v>-1694</v>
      </c>
      <c r="G187">
        <f t="shared" si="633"/>
        <v>-1855</v>
      </c>
      <c r="H187">
        <f t="shared" si="633"/>
        <v>-2120</v>
      </c>
      <c r="I187">
        <f t="shared" si="633"/>
        <v>-2085</v>
      </c>
      <c r="J187">
        <f>J185*J189</f>
        <v>-2085</v>
      </c>
      <c r="K187">
        <f t="shared" ref="K187:N187" si="634">K185*K189</f>
        <v>-2085</v>
      </c>
      <c r="L187">
        <f t="shared" si="634"/>
        <v>-2085</v>
      </c>
      <c r="M187">
        <f t="shared" si="634"/>
        <v>-2085</v>
      </c>
      <c r="N187">
        <f t="shared" si="634"/>
        <v>-2085</v>
      </c>
    </row>
    <row r="188" spans="1:14" x14ac:dyDescent="0.3">
      <c r="A188" s="46" t="s">
        <v>129</v>
      </c>
      <c r="B188" s="64" t="str">
        <f>+IFERROR(B187/A187-1,"nm")</f>
        <v>nm</v>
      </c>
      <c r="C188" s="64">
        <f t="shared" ref="C188" si="635">+IFERROR(C187/B187-1,"nm")</f>
        <v>6.1403508771929793E-2</v>
      </c>
      <c r="D188" s="64">
        <f t="shared" ref="D188" si="636">+IFERROR(D187/C187-1,"nm")</f>
        <v>-0.41873278236914602</v>
      </c>
      <c r="E188" s="64">
        <f t="shared" ref="E188" si="637">+IFERROR(E187/D187-1,"nm")</f>
        <v>1.126382306477093</v>
      </c>
      <c r="F188" s="64">
        <f t="shared" ref="F188" si="638">+IFERROR(F187/E187-1,"nm")</f>
        <v>0.25854383358098065</v>
      </c>
      <c r="G188" s="64">
        <f t="shared" ref="G188" si="639">+IFERROR(G187/F187-1,"nm")</f>
        <v>9.5041322314049603E-2</v>
      </c>
      <c r="H188" s="64">
        <f t="shared" ref="H188" si="640">+IFERROR(H187/G187-1,"nm")</f>
        <v>0.14285714285714279</v>
      </c>
      <c r="I188" s="64">
        <f t="shared" ref="I188" si="641">+IFERROR(I187/H187-1,"nm")</f>
        <v>-1.650943396226412E-2</v>
      </c>
      <c r="J188" s="64">
        <f>J189+J190</f>
        <v>162.95833333333334</v>
      </c>
      <c r="K188" s="64">
        <f t="shared" ref="K188:N188" si="642">K189+K190</f>
        <v>162.95833333333334</v>
      </c>
      <c r="L188" s="64">
        <f t="shared" si="642"/>
        <v>162.95833333333334</v>
      </c>
      <c r="M188" s="64">
        <f t="shared" si="642"/>
        <v>162.95833333333334</v>
      </c>
      <c r="N188" s="64">
        <f t="shared" si="642"/>
        <v>162.95833333333334</v>
      </c>
    </row>
    <row r="189" spans="1:14" x14ac:dyDescent="0.3">
      <c r="A189" s="46" t="s">
        <v>131</v>
      </c>
      <c r="B189" s="64">
        <f>+IFERROR(B187/B$185,"nm")</f>
        <v>12.512195121951219</v>
      </c>
      <c r="C189" s="64">
        <f t="shared" ref="C189:I189" si="643">+IFERROR(C187/C$185,"nm")</f>
        <v>12.662790697674419</v>
      </c>
      <c r="D189" s="64">
        <f t="shared" si="643"/>
        <v>-8.44</v>
      </c>
      <c r="E189" s="64">
        <f t="shared" si="643"/>
        <v>-51.769230769230766</v>
      </c>
      <c r="F189" s="64">
        <f t="shared" si="643"/>
        <v>242</v>
      </c>
      <c r="G189" s="64">
        <f t="shared" si="643"/>
        <v>168.63636363636363</v>
      </c>
      <c r="H189" s="64">
        <f t="shared" si="643"/>
        <v>-53</v>
      </c>
      <c r="I189" s="64">
        <f t="shared" si="643"/>
        <v>28.958333333333332</v>
      </c>
      <c r="J189" s="64">
        <f>+I189</f>
        <v>28.958333333333332</v>
      </c>
      <c r="K189" s="64">
        <f t="shared" ref="K189:N189" si="644">+J189</f>
        <v>28.958333333333332</v>
      </c>
      <c r="L189" s="64">
        <f t="shared" si="644"/>
        <v>28.958333333333332</v>
      </c>
      <c r="M189" s="64">
        <f t="shared" si="644"/>
        <v>28.958333333333332</v>
      </c>
      <c r="N189" s="64">
        <f t="shared" si="644"/>
        <v>28.958333333333332</v>
      </c>
    </row>
    <row r="190" spans="1:14" x14ac:dyDescent="0.3">
      <c r="A190" s="9" t="s">
        <v>132</v>
      </c>
      <c r="B190">
        <f>+Historicals!B176</f>
        <v>75</v>
      </c>
      <c r="C190">
        <f>+Historicals!C176</f>
        <v>84</v>
      </c>
      <c r="D190">
        <f>+Historicals!D176</f>
        <v>91</v>
      </c>
      <c r="E190">
        <f>+Historicals!E176</f>
        <v>110</v>
      </c>
      <c r="F190">
        <f>+Historicals!F176</f>
        <v>116</v>
      </c>
      <c r="G190">
        <f>+Historicals!G176</f>
        <v>112</v>
      </c>
      <c r="H190">
        <f>+Historicals!H176</f>
        <v>141</v>
      </c>
      <c r="I190">
        <f>+Historicals!I176</f>
        <v>134</v>
      </c>
      <c r="J190">
        <f>J193*J200</f>
        <v>134</v>
      </c>
      <c r="K190">
        <f t="shared" ref="K190:N190" si="645">K193*K200</f>
        <v>134</v>
      </c>
      <c r="L190">
        <f t="shared" si="645"/>
        <v>134</v>
      </c>
      <c r="M190">
        <f t="shared" si="645"/>
        <v>134</v>
      </c>
      <c r="N190">
        <f t="shared" si="645"/>
        <v>134</v>
      </c>
    </row>
    <row r="191" spans="1:14" x14ac:dyDescent="0.3">
      <c r="A191" s="46" t="s">
        <v>129</v>
      </c>
      <c r="B191" s="64" t="str">
        <f>+IFERROR(B190/A190-1,"nm")</f>
        <v>nm</v>
      </c>
      <c r="C191" s="64">
        <f t="shared" ref="C191" si="646">+IFERROR(C190/B190-1,"nm")</f>
        <v>0.12000000000000011</v>
      </c>
      <c r="D191" s="64">
        <f t="shared" ref="D191" si="647">+IFERROR(D190/C190-1,"nm")</f>
        <v>8.3333333333333259E-2</v>
      </c>
      <c r="E191" s="64">
        <f t="shared" ref="E191" si="648">+IFERROR(E190/D190-1,"nm")</f>
        <v>0.20879120879120872</v>
      </c>
      <c r="F191" s="64">
        <f t="shared" ref="F191" si="649">+IFERROR(F190/E190-1,"nm")</f>
        <v>5.4545454545454453E-2</v>
      </c>
      <c r="G191" s="64">
        <f t="shared" ref="G191" si="650">+IFERROR(G190/F190-1,"nm")</f>
        <v>-3.4482758620689613E-2</v>
      </c>
      <c r="H191" s="64">
        <f t="shared" ref="H191" si="651">+IFERROR(H190/G190-1,"nm")</f>
        <v>0.2589285714285714</v>
      </c>
      <c r="I191" s="64">
        <f t="shared" ref="I191" si="652">+IFERROR(I190/H190-1,"nm")</f>
        <v>-4.9645390070921946E-2</v>
      </c>
      <c r="J191" s="64">
        <f t="shared" ref="J191" si="653">+IFERROR(J190/I190-1,"nm")</f>
        <v>0</v>
      </c>
      <c r="K191" s="64">
        <f t="shared" ref="K191" si="654">+IFERROR(K190/J190-1,"nm")</f>
        <v>0</v>
      </c>
      <c r="L191" s="64">
        <f t="shared" ref="L191" si="655">+IFERROR(L190/K190-1,"nm")</f>
        <v>0</v>
      </c>
      <c r="M191" s="64">
        <f t="shared" ref="M191" si="656">+IFERROR(M190/L190-1,"nm")</f>
        <v>0</v>
      </c>
      <c r="N191" s="64">
        <f t="shared" ref="N191" si="657">+IFERROR(N190/M190-1,"nm")</f>
        <v>0</v>
      </c>
    </row>
    <row r="192" spans="1:14" x14ac:dyDescent="0.3">
      <c r="A192" s="46" t="s">
        <v>133</v>
      </c>
      <c r="B192" s="64">
        <f>+IFERROR(B190/B$185,"nm")</f>
        <v>-0.91463414634146345</v>
      </c>
      <c r="C192" s="64">
        <f t="shared" ref="C192:N192" si="658">+IFERROR(C190/C$185,"nm")</f>
        <v>-0.97674418604651159</v>
      </c>
      <c r="D192" s="64">
        <f t="shared" si="658"/>
        <v>1.2133333333333334</v>
      </c>
      <c r="E192" s="64">
        <f t="shared" si="658"/>
        <v>4.2307692307692308</v>
      </c>
      <c r="F192" s="64">
        <f t="shared" si="658"/>
        <v>-16.571428571428573</v>
      </c>
      <c r="G192" s="64">
        <f t="shared" si="658"/>
        <v>-10.181818181818182</v>
      </c>
      <c r="H192" s="64">
        <f t="shared" si="658"/>
        <v>3.5249999999999999</v>
      </c>
      <c r="I192" s="64">
        <f t="shared" si="658"/>
        <v>-1.8611111111111112</v>
      </c>
      <c r="J192" s="64">
        <f t="shared" si="658"/>
        <v>-1.8611111111111112</v>
      </c>
      <c r="K192" s="64">
        <f t="shared" si="658"/>
        <v>-1.8611111111111112</v>
      </c>
      <c r="L192" s="64">
        <f t="shared" si="658"/>
        <v>-1.8611111111111112</v>
      </c>
      <c r="M192" s="64">
        <f t="shared" si="658"/>
        <v>-1.8611111111111112</v>
      </c>
      <c r="N192" s="64">
        <f t="shared" si="658"/>
        <v>-1.8611111111111112</v>
      </c>
    </row>
    <row r="193" spans="1:14" x14ac:dyDescent="0.3">
      <c r="A193" s="46" t="s">
        <v>140</v>
      </c>
      <c r="B193" s="64">
        <f>+IFERROR(B190/B200,"nm")</f>
        <v>0.10518934081346423</v>
      </c>
      <c r="C193" s="64">
        <f t="shared" ref="C193:I193" si="659">+IFERROR(C190/C200,"nm")</f>
        <v>8.9647812166488788E-2</v>
      </c>
      <c r="D193" s="64">
        <f t="shared" si="659"/>
        <v>7.3505654281098551E-2</v>
      </c>
      <c r="E193" s="64">
        <f t="shared" si="659"/>
        <v>7.586206896551724E-2</v>
      </c>
      <c r="F193" s="64">
        <f t="shared" si="659"/>
        <v>6.9336521219366412E-2</v>
      </c>
      <c r="G193" s="64">
        <f t="shared" si="659"/>
        <v>5.845511482254697E-2</v>
      </c>
      <c r="H193" s="64">
        <f t="shared" si="659"/>
        <v>7.5401069518716571E-2</v>
      </c>
      <c r="I193" s="64">
        <f t="shared" si="659"/>
        <v>7.374793615850303E-2</v>
      </c>
      <c r="J193" s="64">
        <f>+I193</f>
        <v>7.374793615850303E-2</v>
      </c>
      <c r="K193" s="64">
        <f t="shared" ref="K193:N193" si="660">+J193</f>
        <v>7.374793615850303E-2</v>
      </c>
      <c r="L193" s="64">
        <f t="shared" si="660"/>
        <v>7.374793615850303E-2</v>
      </c>
      <c r="M193" s="64">
        <f t="shared" si="660"/>
        <v>7.374793615850303E-2</v>
      </c>
      <c r="N193" s="64">
        <f t="shared" si="660"/>
        <v>7.374793615850303E-2</v>
      </c>
    </row>
    <row r="194" spans="1:14" x14ac:dyDescent="0.3">
      <c r="A194" s="9" t="s">
        <v>134</v>
      </c>
      <c r="B194">
        <f>+Historicals!B143</f>
        <v>-1101</v>
      </c>
      <c r="C194">
        <f>+Historicals!C143</f>
        <v>-1173</v>
      </c>
      <c r="D194">
        <f>+Historicals!D143</f>
        <v>-724</v>
      </c>
      <c r="E194">
        <f>+Historicals!E143</f>
        <v>-1456</v>
      </c>
      <c r="F194">
        <f>+Historicals!F143</f>
        <v>-1810</v>
      </c>
      <c r="G194">
        <f>+Historicals!G143</f>
        <v>-1967</v>
      </c>
      <c r="H194">
        <f>+Historicals!H143</f>
        <v>-2261</v>
      </c>
      <c r="I194">
        <f>+Historicals!I143</f>
        <v>-2219</v>
      </c>
      <c r="J194">
        <f>J187-J190</f>
        <v>-2219</v>
      </c>
      <c r="K194">
        <f t="shared" ref="K194:N194" si="661">K187-K190</f>
        <v>-2219</v>
      </c>
      <c r="L194">
        <f t="shared" si="661"/>
        <v>-2219</v>
      </c>
      <c r="M194">
        <f t="shared" si="661"/>
        <v>-2219</v>
      </c>
      <c r="N194">
        <f t="shared" si="661"/>
        <v>-2219</v>
      </c>
    </row>
    <row r="195" spans="1:14" x14ac:dyDescent="0.3">
      <c r="A195" s="46" t="s">
        <v>129</v>
      </c>
      <c r="B195" s="64" t="str">
        <f>+IFERROR(B194/A194-1,"nm")</f>
        <v>nm</v>
      </c>
      <c r="C195" s="64">
        <f t="shared" ref="C195" si="662">+IFERROR(C194/B194-1,"nm")</f>
        <v>6.5395095367847489E-2</v>
      </c>
      <c r="D195" s="64">
        <f t="shared" ref="D195" si="663">+IFERROR(D194/C194-1,"nm")</f>
        <v>-0.38277919863597609</v>
      </c>
      <c r="E195" s="64">
        <f t="shared" ref="E195" si="664">+IFERROR(E194/D194-1,"nm")</f>
        <v>1.0110497237569063</v>
      </c>
      <c r="F195" s="64">
        <f t="shared" ref="F195" si="665">+IFERROR(F194/E194-1,"nm")</f>
        <v>0.24313186813186816</v>
      </c>
      <c r="G195" s="64">
        <f t="shared" ref="G195" si="666">+IFERROR(G194/F194-1,"nm")</f>
        <v>8.6740331491712785E-2</v>
      </c>
      <c r="H195" s="64">
        <f t="shared" ref="H195" si="667">+IFERROR(H194/G194-1,"nm")</f>
        <v>0.14946619217081847</v>
      </c>
      <c r="I195" s="64">
        <f t="shared" ref="I195" si="668">+IFERROR(I194/H194-1,"nm")</f>
        <v>-1.8575851393188847E-2</v>
      </c>
      <c r="J195" s="64">
        <f t="shared" ref="J195" si="669">+IFERROR(J194/I194-1,"nm")</f>
        <v>0</v>
      </c>
      <c r="K195" s="64">
        <f t="shared" ref="K195" si="670">+IFERROR(K194/J194-1,"nm")</f>
        <v>0</v>
      </c>
      <c r="L195" s="64">
        <f t="shared" ref="L195" si="671">+IFERROR(L194/K194-1,"nm")</f>
        <v>0</v>
      </c>
      <c r="M195" s="64">
        <f t="shared" ref="M195" si="672">+IFERROR(M194/L194-1,"nm")</f>
        <v>0</v>
      </c>
      <c r="N195" s="64">
        <f t="shared" ref="N195" si="673">+IFERROR(N194/M194-1,"nm")</f>
        <v>0</v>
      </c>
    </row>
    <row r="196" spans="1:14" x14ac:dyDescent="0.3">
      <c r="A196" s="46" t="s">
        <v>131</v>
      </c>
      <c r="B196" s="64">
        <f>+IFERROR(B194/B$185,"nm")</f>
        <v>13.426829268292684</v>
      </c>
      <c r="C196" s="64">
        <f t="shared" ref="C196:N196" si="674">+IFERROR(C194/C$185,"nm")</f>
        <v>13.63953488372093</v>
      </c>
      <c r="D196" s="64">
        <f t="shared" si="674"/>
        <v>-9.6533333333333342</v>
      </c>
      <c r="E196" s="64">
        <f t="shared" si="674"/>
        <v>-56</v>
      </c>
      <c r="F196" s="64">
        <f t="shared" si="674"/>
        <v>258.57142857142856</v>
      </c>
      <c r="G196" s="64">
        <f t="shared" si="674"/>
        <v>178.81818181818181</v>
      </c>
      <c r="H196" s="64">
        <f t="shared" si="674"/>
        <v>-56.524999999999999</v>
      </c>
      <c r="I196" s="64">
        <f t="shared" si="674"/>
        <v>30.819444444444443</v>
      </c>
      <c r="J196" s="64">
        <f t="shared" si="674"/>
        <v>30.819444444444443</v>
      </c>
      <c r="K196" s="64">
        <f t="shared" si="674"/>
        <v>30.819444444444443</v>
      </c>
      <c r="L196" s="64">
        <f t="shared" si="674"/>
        <v>30.819444444444443</v>
      </c>
      <c r="M196" s="64">
        <f t="shared" si="674"/>
        <v>30.819444444444443</v>
      </c>
      <c r="N196" s="64">
        <f t="shared" si="674"/>
        <v>30.819444444444443</v>
      </c>
    </row>
    <row r="197" spans="1:14" x14ac:dyDescent="0.3">
      <c r="A197" s="9" t="s">
        <v>135</v>
      </c>
      <c r="B197">
        <f>+Historicals!B165</f>
        <v>101</v>
      </c>
      <c r="C197">
        <f>+Historicals!C165</f>
        <v>264</v>
      </c>
      <c r="D197">
        <f>+Historicals!D165</f>
        <v>291</v>
      </c>
      <c r="E197">
        <f>+Historicals!E165</f>
        <v>159</v>
      </c>
      <c r="F197">
        <f>+Historicals!F165</f>
        <v>377</v>
      </c>
      <c r="G197">
        <f>+Historicals!G165</f>
        <v>318</v>
      </c>
      <c r="H197">
        <f>+Historicals!H165</f>
        <v>11</v>
      </c>
      <c r="I197">
        <f>+Historicals!I165</f>
        <v>50</v>
      </c>
      <c r="J197">
        <f>+J185*J199</f>
        <v>50</v>
      </c>
      <c r="K197">
        <f t="shared" ref="K197:N197" si="675">+K185*K199</f>
        <v>50</v>
      </c>
      <c r="L197">
        <f t="shared" si="675"/>
        <v>50</v>
      </c>
      <c r="M197">
        <f t="shared" si="675"/>
        <v>50</v>
      </c>
      <c r="N197">
        <f t="shared" si="675"/>
        <v>50</v>
      </c>
    </row>
    <row r="198" spans="1:14" x14ac:dyDescent="0.3">
      <c r="A198" s="46" t="s">
        <v>129</v>
      </c>
      <c r="B198" s="64" t="str">
        <f>+IFERROR(B197/A197-1,"nm")</f>
        <v>nm</v>
      </c>
      <c r="C198" s="64">
        <f t="shared" ref="C198" si="676">+IFERROR(C197/B197-1,"nm")</f>
        <v>1.613861386138614</v>
      </c>
      <c r="D198" s="64">
        <f t="shared" ref="D198" si="677">+IFERROR(D197/C197-1,"nm")</f>
        <v>0.10227272727272729</v>
      </c>
      <c r="E198" s="64">
        <f t="shared" ref="E198" si="678">+IFERROR(E197/D197-1,"nm")</f>
        <v>-0.45360824742268047</v>
      </c>
      <c r="F198" s="64">
        <f t="shared" ref="F198" si="679">+IFERROR(F197/E197-1,"nm")</f>
        <v>1.3710691823899372</v>
      </c>
      <c r="G198" s="64">
        <f t="shared" ref="G198" si="680">+IFERROR(G197/F197-1,"nm")</f>
        <v>-0.156498673740053</v>
      </c>
      <c r="H198" s="64">
        <f t="shared" ref="H198" si="681">+IFERROR(H197/G197-1,"nm")</f>
        <v>-0.96540880503144655</v>
      </c>
      <c r="I198" s="64">
        <f t="shared" ref="I198" si="682">+IFERROR(I197/H197-1,"nm")</f>
        <v>3.5454545454545459</v>
      </c>
      <c r="J198" s="64">
        <f>J199+J200</f>
        <v>1816.3055555555557</v>
      </c>
      <c r="K198" s="64">
        <f t="shared" ref="K198:N198" si="683">K199+K200</f>
        <v>1816.3055555555557</v>
      </c>
      <c r="L198" s="64">
        <f t="shared" si="683"/>
        <v>1816.3055555555557</v>
      </c>
      <c r="M198" s="64">
        <f t="shared" si="683"/>
        <v>1816.3055555555557</v>
      </c>
      <c r="N198" s="64">
        <f t="shared" si="683"/>
        <v>1816.3055555555557</v>
      </c>
    </row>
    <row r="199" spans="1:14" x14ac:dyDescent="0.3">
      <c r="A199" s="46" t="s">
        <v>133</v>
      </c>
      <c r="B199" s="64">
        <f>+IFERROR(B197/B$185,"nm")</f>
        <v>-1.2317073170731707</v>
      </c>
      <c r="C199" s="64">
        <f t="shared" ref="C199:I199" si="684">+IFERROR(C197/C$185,"nm")</f>
        <v>-3.0697674418604652</v>
      </c>
      <c r="D199" s="64">
        <f t="shared" si="684"/>
        <v>3.88</v>
      </c>
      <c r="E199" s="64">
        <f t="shared" si="684"/>
        <v>6.115384615384615</v>
      </c>
      <c r="F199" s="64">
        <f t="shared" si="684"/>
        <v>-53.857142857142854</v>
      </c>
      <c r="G199" s="64">
        <f t="shared" si="684"/>
        <v>-28.90909090909091</v>
      </c>
      <c r="H199" s="64">
        <f t="shared" si="684"/>
        <v>0.27500000000000002</v>
      </c>
      <c r="I199" s="64">
        <f t="shared" si="684"/>
        <v>-0.69444444444444442</v>
      </c>
      <c r="J199" s="64">
        <f>+I199</f>
        <v>-0.69444444444444442</v>
      </c>
      <c r="K199" s="64">
        <f t="shared" ref="K199:N199" si="685">+J199</f>
        <v>-0.69444444444444442</v>
      </c>
      <c r="L199" s="64">
        <f t="shared" si="685"/>
        <v>-0.69444444444444442</v>
      </c>
      <c r="M199" s="64">
        <f t="shared" si="685"/>
        <v>-0.69444444444444442</v>
      </c>
      <c r="N199" s="64">
        <f t="shared" si="685"/>
        <v>-0.69444444444444442</v>
      </c>
    </row>
    <row r="200" spans="1:14" x14ac:dyDescent="0.3">
      <c r="A200" s="9" t="s">
        <v>141</v>
      </c>
      <c r="B200">
        <f>+Historicals!B154</f>
        <v>713</v>
      </c>
      <c r="C200">
        <f>+Historicals!C154</f>
        <v>937</v>
      </c>
      <c r="D200">
        <f>+Historicals!D154</f>
        <v>1238</v>
      </c>
      <c r="E200">
        <f>+Historicals!E154</f>
        <v>1450</v>
      </c>
      <c r="F200">
        <f>+Historicals!F154</f>
        <v>1673</v>
      </c>
      <c r="G200">
        <f>+Historicals!G154</f>
        <v>1916</v>
      </c>
      <c r="H200">
        <f>+Historicals!H154</f>
        <v>1870</v>
      </c>
      <c r="I200">
        <f>+Historicals!I154</f>
        <v>1817</v>
      </c>
      <c r="J200">
        <f>J185*J202</f>
        <v>1817</v>
      </c>
      <c r="K200">
        <f t="shared" ref="K200:N200" si="686">K185*K202</f>
        <v>1817</v>
      </c>
      <c r="L200">
        <f t="shared" si="686"/>
        <v>1817</v>
      </c>
      <c r="M200">
        <f t="shared" si="686"/>
        <v>1817</v>
      </c>
      <c r="N200">
        <f t="shared" si="686"/>
        <v>1817</v>
      </c>
    </row>
    <row r="201" spans="1:14" x14ac:dyDescent="0.3">
      <c r="A201" s="46" t="s">
        <v>129</v>
      </c>
      <c r="B201" s="64" t="str">
        <f>+IFERROR(B200/A200-1,"nm")</f>
        <v>nm</v>
      </c>
      <c r="C201" s="64">
        <f t="shared" ref="C201" si="687">+IFERROR(C200/B200-1,"nm")</f>
        <v>0.31416549789621318</v>
      </c>
      <c r="D201" s="64">
        <f t="shared" ref="D201" si="688">+IFERROR(D200/C200-1,"nm")</f>
        <v>0.32123799359658478</v>
      </c>
      <c r="E201" s="64">
        <f t="shared" ref="E201" si="689">+IFERROR(E200/D200-1,"nm")</f>
        <v>0.17124394184168024</v>
      </c>
      <c r="F201" s="64">
        <f t="shared" ref="F201" si="690">+IFERROR(F200/E200-1,"nm")</f>
        <v>0.15379310344827579</v>
      </c>
      <c r="G201" s="64">
        <f t="shared" ref="G201" si="691">+IFERROR(G200/F200-1,"nm")</f>
        <v>0.14524805738194857</v>
      </c>
      <c r="H201" s="64">
        <f t="shared" ref="H201" si="692">+IFERROR(H200/G200-1,"nm")</f>
        <v>-2.4008350730688965E-2</v>
      </c>
      <c r="I201" s="64">
        <f t="shared" ref="I201" si="693">+IFERROR(I200/H200-1,"nm")</f>
        <v>-2.8342245989304793E-2</v>
      </c>
      <c r="J201" s="64">
        <f>J202+0</f>
        <v>-25.236111111111111</v>
      </c>
      <c r="K201" s="64">
        <f t="shared" ref="K201:N201" si="694">K202+0</f>
        <v>-25.236111111111111</v>
      </c>
      <c r="L201" s="64">
        <f t="shared" si="694"/>
        <v>-25.236111111111111</v>
      </c>
      <c r="M201" s="64">
        <f t="shared" si="694"/>
        <v>-25.236111111111111</v>
      </c>
      <c r="N201" s="64">
        <f t="shared" si="694"/>
        <v>-25.236111111111111</v>
      </c>
    </row>
    <row r="202" spans="1:14" x14ac:dyDescent="0.3">
      <c r="A202" s="46" t="s">
        <v>133</v>
      </c>
      <c r="B202" s="64">
        <f>+IFERROR(B200/B$185,"nm")</f>
        <v>-8.6951219512195124</v>
      </c>
      <c r="C202" s="64">
        <f t="shared" ref="C202:I202" si="695">+IFERROR(C200/C$185,"nm")</f>
        <v>-10.895348837209303</v>
      </c>
      <c r="D202" s="64">
        <f t="shared" si="695"/>
        <v>16.506666666666668</v>
      </c>
      <c r="E202" s="64">
        <f t="shared" si="695"/>
        <v>55.769230769230766</v>
      </c>
      <c r="F202" s="64">
        <f t="shared" si="695"/>
        <v>-239</v>
      </c>
      <c r="G202" s="64">
        <f t="shared" si="695"/>
        <v>-174.18181818181819</v>
      </c>
      <c r="H202" s="64">
        <f t="shared" si="695"/>
        <v>46.75</v>
      </c>
      <c r="I202" s="64">
        <f t="shared" si="695"/>
        <v>-25.236111111111111</v>
      </c>
      <c r="J202" s="64">
        <f>I202</f>
        <v>-25.236111111111111</v>
      </c>
      <c r="K202" s="64">
        <f t="shared" ref="K202:N202" si="696">J202</f>
        <v>-25.236111111111111</v>
      </c>
      <c r="L202" s="64">
        <f t="shared" si="696"/>
        <v>-25.236111111111111</v>
      </c>
      <c r="M202" s="64">
        <f t="shared" si="696"/>
        <v>-25.236111111111111</v>
      </c>
      <c r="N202" s="64">
        <f t="shared" si="696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A12" workbookViewId="0">
      <selection activeCell="E34" sqref="E34"/>
    </sheetView>
  </sheetViews>
  <sheetFormatPr defaultRowHeight="14.4" x14ac:dyDescent="0.3"/>
  <cols>
    <col min="1" max="1" width="48.77734375" customWidth="1"/>
    <col min="2" max="9" width="11.77734375" customWidth="1"/>
    <col min="10" max="10" width="89.21875" customWidth="1"/>
    <col min="11" max="11" width="50.33203125" customWidth="1"/>
    <col min="12" max="13" width="11.77734375" customWidth="1"/>
    <col min="14" max="14" width="15.88671875" customWidth="1"/>
    <col min="15" max="15" width="23" customWidth="1"/>
    <col min="16" max="16" width="11.77734375" customWidth="1"/>
    <col min="17" max="17" width="39.88671875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16"/>
      <c r="L1" s="39">
        <f>+I1+1</f>
        <v>2023</v>
      </c>
      <c r="M1" s="39">
        <f t="shared" ref="M1:P1" si="1">+L1+1</f>
        <v>2024</v>
      </c>
      <c r="N1" s="39">
        <f t="shared" si="1"/>
        <v>2025</v>
      </c>
      <c r="O1" s="39">
        <f t="shared" si="1"/>
        <v>2026</v>
      </c>
      <c r="P1" s="39">
        <f t="shared" si="1"/>
        <v>2027</v>
      </c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3">
      <c r="A3" s="1" t="s">
        <v>136</v>
      </c>
      <c r="B3" s="3">
        <f>+'Segmental forecast'!B3</f>
        <v>30601</v>
      </c>
      <c r="C3" s="3">
        <f>+'Segmental forecast'!C3</f>
        <v>32376</v>
      </c>
      <c r="D3" s="3">
        <f>+'Segmental forecast'!D3</f>
        <v>34350</v>
      </c>
      <c r="E3" s="3">
        <f>+'Segmental forecast'!E3</f>
        <v>36397</v>
      </c>
      <c r="F3" s="3">
        <f>+'Segmental forecast'!F3</f>
        <v>39117</v>
      </c>
      <c r="G3" s="3">
        <f>+'Segmental forecast'!G3</f>
        <v>37403</v>
      </c>
      <c r="H3" s="3">
        <f>+'Segmental forecast'!H3</f>
        <v>44538</v>
      </c>
      <c r="I3" s="3">
        <f>+'Segmental forecast'!I3</f>
        <v>46710</v>
      </c>
      <c r="J3" s="3"/>
      <c r="K3" s="3"/>
      <c r="L3" s="3"/>
      <c r="M3" s="3"/>
      <c r="N3" s="3"/>
      <c r="O3" s="3"/>
      <c r="P3" s="3"/>
      <c r="Q3" t="s">
        <v>197</v>
      </c>
    </row>
    <row r="4" spans="1:17" x14ac:dyDescent="0.3">
      <c r="A4" s="67" t="s">
        <v>129</v>
      </c>
      <c r="B4" s="68" t="str">
        <f>+IFERROR(B3/A3-1,"nm")</f>
        <v>nm</v>
      </c>
      <c r="C4" s="68">
        <f t="shared" ref="C4:I4" si="2">+IFERROR(C3/B3-1,"nm")</f>
        <v>5.8004640371229765E-2</v>
      </c>
      <c r="D4" s="68">
        <f t="shared" si="2"/>
        <v>6.0971089696071123E-2</v>
      </c>
      <c r="E4" s="68">
        <f t="shared" si="2"/>
        <v>5.95924308588065E-2</v>
      </c>
      <c r="F4" s="68">
        <f t="shared" si="2"/>
        <v>7.4731433909388079E-2</v>
      </c>
      <c r="G4" s="68">
        <f t="shared" si="2"/>
        <v>-4.3817266150267153E-2</v>
      </c>
      <c r="H4" s="68">
        <f t="shared" si="2"/>
        <v>0.19076009945726269</v>
      </c>
      <c r="I4" s="68">
        <f t="shared" si="2"/>
        <v>4.8767344739323759E-2</v>
      </c>
      <c r="J4" s="68"/>
      <c r="K4" s="68"/>
      <c r="L4" s="68"/>
      <c r="M4" s="68"/>
      <c r="N4" s="68"/>
      <c r="O4" s="68"/>
      <c r="P4" s="68"/>
    </row>
    <row r="5" spans="1:17" x14ac:dyDescent="0.3">
      <c r="A5" s="1" t="s">
        <v>149</v>
      </c>
      <c r="B5" s="55">
        <f>+'Segmental forecast'!B5</f>
        <v>4839</v>
      </c>
      <c r="C5" s="55">
        <f>+'Segmental forecast'!C5</f>
        <v>5291</v>
      </c>
      <c r="D5" s="55">
        <f>+'Segmental forecast'!D5</f>
        <v>5651</v>
      </c>
      <c r="E5" s="55">
        <f>+'Segmental forecast'!E5</f>
        <v>5126</v>
      </c>
      <c r="F5" s="55">
        <f>+'Segmental forecast'!F5</f>
        <v>5555</v>
      </c>
      <c r="G5" s="55">
        <f>+'Segmental forecast'!G5</f>
        <v>3697</v>
      </c>
      <c r="H5" s="55">
        <f>+'Segmental forecast'!H5</f>
        <v>7667</v>
      </c>
      <c r="I5" s="55">
        <f>+'Segmental forecast'!I5</f>
        <v>7573</v>
      </c>
      <c r="J5" s="55"/>
      <c r="K5" s="55"/>
      <c r="L5" s="55"/>
      <c r="M5" s="55"/>
      <c r="N5" s="55"/>
      <c r="O5" s="55"/>
      <c r="P5" s="55"/>
    </row>
    <row r="6" spans="1:17" x14ac:dyDescent="0.3">
      <c r="A6" s="50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  <c r="K6" s="55"/>
      <c r="L6" s="55"/>
      <c r="M6" s="55"/>
      <c r="N6" s="55"/>
      <c r="O6" s="55"/>
      <c r="P6" s="55"/>
    </row>
    <row r="7" spans="1:17" x14ac:dyDescent="0.3">
      <c r="A7" s="4" t="s">
        <v>134</v>
      </c>
      <c r="B7" s="66">
        <f>+'Segmental forecast'!B11</f>
        <v>4233</v>
      </c>
      <c r="C7" s="66">
        <f>+'Segmental forecast'!C11</f>
        <v>4642</v>
      </c>
      <c r="D7" s="66">
        <f>+'Segmental forecast'!D11</f>
        <v>4945</v>
      </c>
      <c r="E7" s="66">
        <f>+'Segmental forecast'!E11</f>
        <v>4379</v>
      </c>
      <c r="F7" s="66">
        <f>+'Segmental forecast'!F11</f>
        <v>4850</v>
      </c>
      <c r="G7" s="66">
        <f>+'Segmental forecast'!G11</f>
        <v>2976</v>
      </c>
      <c r="H7" s="66">
        <f>+'Segmental forecast'!H11</f>
        <v>6923</v>
      </c>
      <c r="I7" s="66">
        <f>+'Segmental forecast'!I11</f>
        <v>6856</v>
      </c>
      <c r="J7" s="66"/>
      <c r="K7" s="66"/>
      <c r="L7" s="66"/>
      <c r="M7" s="66"/>
      <c r="N7" s="66"/>
      <c r="O7" s="66"/>
      <c r="P7" s="66"/>
    </row>
    <row r="8" spans="1:17" x14ac:dyDescent="0.3">
      <c r="A8" s="67" t="s">
        <v>129</v>
      </c>
      <c r="B8" s="68" t="str">
        <f>+IFERROR(B7/A7-1,"nm")</f>
        <v>nm</v>
      </c>
      <c r="C8" s="68">
        <f t="shared" ref="C8:I8" si="3">+IFERROR(C7/B7-1,"nm")</f>
        <v>9.6621781242617555E-2</v>
      </c>
      <c r="D8" s="68">
        <f t="shared" si="3"/>
        <v>6.5273588970271357E-2</v>
      </c>
      <c r="E8" s="68">
        <f t="shared" si="3"/>
        <v>-0.11445904954499497</v>
      </c>
      <c r="F8" s="68">
        <f t="shared" si="3"/>
        <v>0.10755880337976698</v>
      </c>
      <c r="G8" s="68">
        <f t="shared" si="3"/>
        <v>-0.38639175257731961</v>
      </c>
      <c r="H8" s="68">
        <f t="shared" si="3"/>
        <v>1.32627688172043</v>
      </c>
      <c r="I8" s="68">
        <f t="shared" si="3"/>
        <v>-9.67788530983682E-3</v>
      </c>
      <c r="J8" s="68"/>
      <c r="K8" s="68"/>
      <c r="L8" s="68"/>
      <c r="M8" s="68"/>
      <c r="N8" s="68"/>
      <c r="O8" s="68"/>
      <c r="P8" s="68"/>
    </row>
    <row r="9" spans="1:17" x14ac:dyDescent="0.3">
      <c r="A9" s="67" t="s">
        <v>131</v>
      </c>
      <c r="B9" s="68">
        <f>+IFERROR(B7/B$3,"nm")</f>
        <v>0.13832881278389594</v>
      </c>
      <c r="C9" s="68">
        <f t="shared" ref="C9:I9" si="4">+IFERROR(C7/C$3,"nm")</f>
        <v>0.14337781072399308</v>
      </c>
      <c r="D9" s="68">
        <f t="shared" si="4"/>
        <v>0.14395924308588065</v>
      </c>
      <c r="E9" s="68">
        <f t="shared" si="4"/>
        <v>0.12031211363573921</v>
      </c>
      <c r="F9" s="68">
        <f t="shared" si="4"/>
        <v>0.12398701331901731</v>
      </c>
      <c r="G9" s="68">
        <f t="shared" si="4"/>
        <v>7.9565810229126011E-2</v>
      </c>
      <c r="H9" s="68">
        <f t="shared" si="4"/>
        <v>0.1554402981723472</v>
      </c>
      <c r="I9" s="68">
        <f t="shared" si="4"/>
        <v>0.14677799186469706</v>
      </c>
      <c r="J9" s="68"/>
      <c r="K9" s="68"/>
      <c r="L9" s="68"/>
      <c r="M9" s="68"/>
      <c r="N9" s="68"/>
      <c r="O9" s="68"/>
      <c r="P9" s="68"/>
    </row>
    <row r="10" spans="1:17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  <c r="O10" s="3"/>
      <c r="P10" s="3"/>
    </row>
    <row r="11" spans="1:17" x14ac:dyDescent="0.3">
      <c r="A11" s="4" t="s">
        <v>150</v>
      </c>
      <c r="B11" s="66">
        <f>+B7-B10</f>
        <v>4205</v>
      </c>
      <c r="C11" s="66">
        <f t="shared" ref="C11:I11" si="5">+C7-C10</f>
        <v>4623</v>
      </c>
      <c r="D11" s="66">
        <f t="shared" si="5"/>
        <v>4886</v>
      </c>
      <c r="E11" s="66">
        <f t="shared" si="5"/>
        <v>4325</v>
      </c>
      <c r="F11" s="66">
        <f t="shared" si="5"/>
        <v>4801</v>
      </c>
      <c r="G11" s="66">
        <f t="shared" si="5"/>
        <v>2887</v>
      </c>
      <c r="H11" s="66">
        <f t="shared" si="5"/>
        <v>6661</v>
      </c>
      <c r="I11" s="66">
        <f t="shared" si="5"/>
        <v>6651</v>
      </c>
      <c r="J11" s="66"/>
      <c r="K11" s="66"/>
      <c r="L11" s="66"/>
      <c r="M11" s="66"/>
      <c r="N11" s="66"/>
      <c r="O11" s="66"/>
      <c r="P11" s="66"/>
    </row>
    <row r="12" spans="1:17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  <c r="O12" s="3"/>
      <c r="P12" s="3"/>
    </row>
    <row r="13" spans="1:17" x14ac:dyDescent="0.3">
      <c r="A13" s="71" t="s">
        <v>151</v>
      </c>
      <c r="B13" s="47">
        <f>+B12/B11</f>
        <v>0.22164090368608799</v>
      </c>
      <c r="C13" s="47">
        <f t="shared" ref="C13:I13" si="6">+C12/C11</f>
        <v>0.18667531905688947</v>
      </c>
      <c r="D13" s="47">
        <f t="shared" si="6"/>
        <v>0.13221449038067951</v>
      </c>
      <c r="E13" s="47">
        <f t="shared" si="6"/>
        <v>0.55306358381502885</v>
      </c>
      <c r="F13" s="47">
        <f t="shared" si="6"/>
        <v>0.16079983336804832</v>
      </c>
      <c r="G13" s="47">
        <f t="shared" si="6"/>
        <v>0.12054035330793211</v>
      </c>
      <c r="H13" s="47">
        <f t="shared" si="6"/>
        <v>0.14021918630836211</v>
      </c>
      <c r="I13" s="47">
        <f t="shared" si="6"/>
        <v>9.0963764847391368E-2</v>
      </c>
      <c r="J13" s="47"/>
      <c r="K13" s="47"/>
      <c r="L13" s="47"/>
      <c r="M13" s="47"/>
      <c r="N13" s="47"/>
      <c r="O13" s="47"/>
      <c r="P13" s="47"/>
    </row>
    <row r="14" spans="1:17" ht="15" thickBot="1" x14ac:dyDescent="0.35">
      <c r="A14" s="6" t="s">
        <v>152</v>
      </c>
      <c r="B14" s="69">
        <f>+Historicals!B12</f>
        <v>3273</v>
      </c>
      <c r="C14" s="69">
        <f>+Historicals!C12</f>
        <v>3760</v>
      </c>
      <c r="D14" s="69">
        <f>+Historicals!D12</f>
        <v>4240</v>
      </c>
      <c r="E14" s="69">
        <f>+Historicals!E12</f>
        <v>1933</v>
      </c>
      <c r="F14" s="69">
        <f>+Historicals!F12</f>
        <v>4029</v>
      </c>
      <c r="G14" s="69">
        <f>+Historicals!G12</f>
        <v>2539</v>
      </c>
      <c r="H14" s="69">
        <f>+Historicals!H12</f>
        <v>5727</v>
      </c>
      <c r="I14" s="69">
        <f>+Historicals!I12</f>
        <v>6046</v>
      </c>
      <c r="J14" s="69"/>
      <c r="K14" s="69"/>
      <c r="L14" s="69"/>
      <c r="M14" s="69"/>
      <c r="N14" s="69"/>
      <c r="O14" s="69"/>
      <c r="P14" s="69"/>
    </row>
    <row r="15" spans="1:17" ht="15" thickTop="1" x14ac:dyDescent="0.3">
      <c r="A15" t="s">
        <v>153</v>
      </c>
      <c r="B15" s="70">
        <f>+Historicals!B18</f>
        <v>1768.8</v>
      </c>
      <c r="C15" s="70">
        <f>+Historicals!C18</f>
        <v>1742.5</v>
      </c>
      <c r="D15" s="70">
        <f>+Historicals!D18</f>
        <v>1692</v>
      </c>
      <c r="E15" s="70">
        <f>+Historicals!E18</f>
        <v>1659.1</v>
      </c>
      <c r="F15" s="70">
        <f>+Historicals!F18</f>
        <v>1618.4</v>
      </c>
      <c r="G15" s="70">
        <f>+Historicals!G18</f>
        <v>1591.6</v>
      </c>
      <c r="H15" s="70">
        <f>+Historicals!H18</f>
        <v>1609.4</v>
      </c>
      <c r="I15" s="70">
        <f>+Historicals!I18</f>
        <v>1610.8</v>
      </c>
      <c r="J15" s="70"/>
      <c r="K15" s="70"/>
      <c r="L15" s="70"/>
      <c r="M15" s="70"/>
      <c r="N15" s="70"/>
      <c r="O15" s="70"/>
      <c r="P15" s="70"/>
      <c r="Q15" t="s">
        <v>198</v>
      </c>
    </row>
    <row r="16" spans="1:17" x14ac:dyDescent="0.3">
      <c r="A16" t="s">
        <v>154</v>
      </c>
      <c r="B16" s="58">
        <f>(B14-Historicals!B105)/'Three Statements'!B15</f>
        <v>1.7147218453188602</v>
      </c>
      <c r="C16" s="58">
        <f>(C14-Historicals!C105)/'Three Statements'!C15</f>
        <v>2.0022955523672885</v>
      </c>
      <c r="D16" s="58">
        <f>(D14-Historicals!D105)/'Three Statements'!D15</f>
        <v>2.3286052009456264</v>
      </c>
      <c r="E16" s="58">
        <f>(E14-Historicals!E105)/'Three Statements'!E15</f>
        <v>0.97221385088300893</v>
      </c>
      <c r="F16" s="58">
        <f>(F14-Historicals!F105)/'Three Statements'!F15</f>
        <v>2.2750865051903113</v>
      </c>
      <c r="G16" s="58">
        <f>(G14-Historicals!G105)/'Three Statements'!G15</f>
        <v>1.3533551143503393</v>
      </c>
      <c r="H16" s="58">
        <f>(H14-Historicals!H105)/'Three Statements'!H15</f>
        <v>3.2863178824406609</v>
      </c>
      <c r="I16" s="58">
        <f>(I14-Historicals!I105)/'Three Statements'!I15</f>
        <v>3.4554258753414455</v>
      </c>
      <c r="J16" s="58"/>
      <c r="K16" s="58"/>
      <c r="L16" s="58"/>
      <c r="M16" s="58"/>
      <c r="N16" s="58"/>
      <c r="O16" s="58"/>
      <c r="P16" s="58"/>
    </row>
    <row r="17" spans="1:17" x14ac:dyDescent="0.3">
      <c r="A17" t="s">
        <v>155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72" t="s">
        <v>205</v>
      </c>
    </row>
    <row r="18" spans="1:17" x14ac:dyDescent="0.3">
      <c r="A18" s="51" t="s">
        <v>129</v>
      </c>
      <c r="B18" s="56" t="str">
        <f>+IFERROR(B15/A15-1,"nm")</f>
        <v>nm</v>
      </c>
      <c r="C18" s="56">
        <f t="shared" ref="C18:I18" si="7">+IFERROR(C15/B15-1,"nm")</f>
        <v>-1.4868837630031662E-2</v>
      </c>
      <c r="D18" s="56">
        <f t="shared" si="7"/>
        <v>-2.8981348637015736E-2</v>
      </c>
      <c r="E18" s="56">
        <f t="shared" si="7"/>
        <v>-1.9444444444444486E-2</v>
      </c>
      <c r="F18" s="56">
        <f t="shared" si="7"/>
        <v>-2.4531372430835918E-2</v>
      </c>
      <c r="G18" s="56">
        <f t="shared" si="7"/>
        <v>-1.6559565002471688E-2</v>
      </c>
      <c r="H18" s="56">
        <f t="shared" si="7"/>
        <v>1.1183714501131092E-2</v>
      </c>
      <c r="I18" s="56">
        <f t="shared" si="7"/>
        <v>8.6988939977628021E-4</v>
      </c>
      <c r="J18" s="56"/>
      <c r="K18" s="56"/>
      <c r="L18" s="56"/>
      <c r="M18" s="56"/>
      <c r="N18" s="56"/>
      <c r="O18" s="56"/>
      <c r="P18" s="56"/>
      <c r="Q18" t="s">
        <v>199</v>
      </c>
    </row>
    <row r="19" spans="1:17" x14ac:dyDescent="0.3">
      <c r="A19" s="51" t="s">
        <v>156</v>
      </c>
      <c r="B19" s="56">
        <f>+(B17/B16)</f>
        <v>0</v>
      </c>
      <c r="C19" s="56">
        <f t="shared" ref="C19:I19" si="8">+(C17/C16)</f>
        <v>0</v>
      </c>
      <c r="D19" s="56">
        <f t="shared" si="8"/>
        <v>0</v>
      </c>
      <c r="E19" s="56">
        <f t="shared" si="8"/>
        <v>0</v>
      </c>
      <c r="F19" s="56">
        <f t="shared" si="8"/>
        <v>0</v>
      </c>
      <c r="G19" s="56">
        <f t="shared" si="8"/>
        <v>0</v>
      </c>
      <c r="H19" s="56">
        <f t="shared" si="8"/>
        <v>0</v>
      </c>
      <c r="I19" s="56">
        <f t="shared" si="8"/>
        <v>0</v>
      </c>
      <c r="J19" s="56"/>
      <c r="K19" s="56"/>
      <c r="L19" s="56"/>
      <c r="M19" s="56"/>
      <c r="N19" s="56"/>
      <c r="O19" s="56"/>
      <c r="P19" s="56"/>
      <c r="Q19" t="s">
        <v>199</v>
      </c>
    </row>
    <row r="20" spans="1:17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3">
      <c r="A21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  <c r="O21" s="3"/>
      <c r="P21" s="3"/>
    </row>
    <row r="22" spans="1:17" x14ac:dyDescent="0.3">
      <c r="A22" t="s">
        <v>159</v>
      </c>
      <c r="B22" s="3">
        <f>(+Historicals!B26)</f>
        <v>2072</v>
      </c>
      <c r="C22" s="3">
        <f>(+Historicals!C26)</f>
        <v>2319</v>
      </c>
      <c r="D22" s="3">
        <f>(+Historicals!D26)</f>
        <v>2371</v>
      </c>
      <c r="E22" s="3">
        <f>(+Historicals!E26)</f>
        <v>996</v>
      </c>
      <c r="F22" s="3">
        <f>(+Historicals!F26)</f>
        <v>197</v>
      </c>
      <c r="G22" s="3">
        <f>(+Historicals!G26)</f>
        <v>439</v>
      </c>
      <c r="H22" s="3">
        <f>(+Historicals!H26)</f>
        <v>3587</v>
      </c>
      <c r="I22" s="3">
        <f>(+Historicals!I26)</f>
        <v>4423</v>
      </c>
      <c r="J22" s="3" t="s">
        <v>222</v>
      </c>
      <c r="K22" s="3" t="s">
        <v>207</v>
      </c>
      <c r="L22" s="3"/>
      <c r="M22" s="3"/>
      <c r="N22" s="3"/>
      <c r="O22" s="3"/>
      <c r="P22" s="3"/>
    </row>
    <row r="23" spans="1:17" x14ac:dyDescent="0.3">
      <c r="A23" t="s">
        <v>160</v>
      </c>
      <c r="B23" s="3">
        <f>((+Historicals!B28)+(Historicals!B27)-(Historicals!B41))</f>
        <v>5564</v>
      </c>
      <c r="C23" s="3">
        <f>((+Historicals!C28)+(Historicals!C27)-(Historicals!C41))</f>
        <v>5888</v>
      </c>
      <c r="D23" s="3">
        <f>((+Historicals!D28)+(Historicals!D27)-(Historicals!D41))</f>
        <v>6684</v>
      </c>
      <c r="E23" s="3">
        <f>((+Historicals!E28)+(Historicals!E27)-(Historicals!E41))</f>
        <v>6480</v>
      </c>
      <c r="F23" s="3">
        <f>((+Historicals!F28)+(Historicals!F27)-(Historicals!F41))</f>
        <v>7282</v>
      </c>
      <c r="G23" s="3">
        <f>((+Historicals!G28)+(Historicals!G27)-(Historicals!G41))</f>
        <v>7868</v>
      </c>
      <c r="H23" s="3">
        <f>((+Historicals!H28)+(Historicals!H27)-(Historicals!H41))</f>
        <v>8481</v>
      </c>
      <c r="I23" s="3">
        <f>((+Historicals!I28)+(Historicals!I27)-(Historicals!I41))</f>
        <v>9729</v>
      </c>
      <c r="J23" s="3" t="s">
        <v>221</v>
      </c>
      <c r="K23" s="3" t="s">
        <v>208</v>
      </c>
      <c r="L23" s="3"/>
      <c r="M23" s="3"/>
      <c r="N23" s="3"/>
      <c r="O23" s="3"/>
      <c r="P23" s="3"/>
    </row>
    <row r="24" spans="1:17" x14ac:dyDescent="0.3">
      <c r="A24" s="71" t="s">
        <v>161</v>
      </c>
      <c r="B24" s="47">
        <f>+B23/B3</f>
        <v>0.18182412339466031</v>
      </c>
      <c r="C24" s="47">
        <f t="shared" ref="C24:I24" si="9">+C23/C3</f>
        <v>0.1818631084754139</v>
      </c>
      <c r="D24" s="47">
        <f t="shared" si="9"/>
        <v>0.19458515283842795</v>
      </c>
      <c r="E24" s="47">
        <f t="shared" si="9"/>
        <v>0.17803665137236585</v>
      </c>
      <c r="F24" s="47">
        <f t="shared" si="9"/>
        <v>0.18615947030702765</v>
      </c>
      <c r="G24" s="47">
        <f t="shared" si="9"/>
        <v>0.21035745795791783</v>
      </c>
      <c r="H24" s="47">
        <f t="shared" si="9"/>
        <v>0.19042166240064665</v>
      </c>
      <c r="I24" s="47">
        <f t="shared" si="9"/>
        <v>0.20828516377649325</v>
      </c>
      <c r="J24" s="47"/>
      <c r="K24" s="47"/>
      <c r="L24" s="47"/>
      <c r="M24" s="47"/>
      <c r="N24" s="47"/>
      <c r="O24" s="47"/>
      <c r="P24" s="47"/>
    </row>
    <row r="25" spans="1:17" x14ac:dyDescent="0.3">
      <c r="A25" t="s">
        <v>162</v>
      </c>
      <c r="B25" s="3">
        <f>+(Historicals!B29)</f>
        <v>1968</v>
      </c>
      <c r="C25" s="3">
        <f>+(Historicals!C29)</f>
        <v>1489</v>
      </c>
      <c r="D25" s="3">
        <f>+(Historicals!D29)</f>
        <v>1150</v>
      </c>
      <c r="E25" s="3">
        <f>+(Historicals!E29)</f>
        <v>1130</v>
      </c>
      <c r="F25" s="3">
        <f>+(Historicals!F29)</f>
        <v>1968</v>
      </c>
      <c r="G25" s="3">
        <f>+(Historicals!G29)</f>
        <v>1653</v>
      </c>
      <c r="H25" s="3">
        <f>+(Historicals!H29)</f>
        <v>1498</v>
      </c>
      <c r="I25" s="3">
        <f>+(Historicals!I29)</f>
        <v>2129</v>
      </c>
      <c r="J25" s="3" t="s">
        <v>220</v>
      </c>
      <c r="K25" s="3" t="s">
        <v>209</v>
      </c>
      <c r="L25" s="3"/>
      <c r="M25" s="3"/>
      <c r="N25" s="3"/>
      <c r="O25" s="3"/>
      <c r="P25" s="3"/>
    </row>
    <row r="26" spans="1:17" x14ac:dyDescent="0.3">
      <c r="A26" t="s">
        <v>163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  <c r="O26" s="3"/>
      <c r="P26" s="3"/>
    </row>
    <row r="27" spans="1:17" x14ac:dyDescent="0.3">
      <c r="A27" t="s">
        <v>164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  <c r="O27" s="3"/>
      <c r="P27" s="3"/>
    </row>
    <row r="28" spans="1:17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  <c r="O28" s="3"/>
      <c r="P28" s="3"/>
    </row>
    <row r="29" spans="1:17" x14ac:dyDescent="0.3">
      <c r="A29" s="53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  <c r="O29" s="3"/>
      <c r="P29" s="3"/>
    </row>
    <row r="30" spans="1:17" x14ac:dyDescent="0.3">
      <c r="A30" t="s">
        <v>165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  <c r="O30" s="3"/>
      <c r="P30" s="3"/>
    </row>
    <row r="31" spans="1:17" ht="15" thickBot="1" x14ac:dyDescent="0.35">
      <c r="A31" s="6" t="s">
        <v>166</v>
      </c>
      <c r="B31" s="7">
        <f>SUM(B21+B22+B23+B25+B26+B27+B28+B29+B30)</f>
        <v>19466</v>
      </c>
      <c r="C31" s="7">
        <f t="shared" ref="C31:I31" si="10">SUM(C21+C22+C23+C25+C26+C27+C28+C29+C30)</f>
        <v>19205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/>
      <c r="K31" s="7" t="s">
        <v>210</v>
      </c>
      <c r="L31" s="7"/>
      <c r="M31" s="7"/>
      <c r="N31" s="7"/>
      <c r="O31" s="7"/>
      <c r="P31" s="7"/>
    </row>
    <row r="32" spans="1:17" ht="15" thickTop="1" x14ac:dyDescent="0.3">
      <c r="A32" s="1" t="s">
        <v>167</v>
      </c>
      <c r="B32" s="55">
        <f>+(B33+B34)</f>
        <v>181</v>
      </c>
      <c r="C32" s="55">
        <f t="shared" ref="C32:I32" si="11">+(C33+C34)</f>
        <v>45</v>
      </c>
      <c r="D32" s="55">
        <f t="shared" si="11"/>
        <v>331</v>
      </c>
      <c r="E32" s="55">
        <f t="shared" si="11"/>
        <v>342</v>
      </c>
      <c r="F32" s="55">
        <f t="shared" si="11"/>
        <v>15</v>
      </c>
      <c r="G32" s="55">
        <f t="shared" si="11"/>
        <v>251</v>
      </c>
      <c r="H32" s="55">
        <f t="shared" si="11"/>
        <v>2</v>
      </c>
      <c r="I32" s="55">
        <f t="shared" si="11"/>
        <v>510</v>
      </c>
      <c r="J32" s="55"/>
      <c r="K32" s="3" t="s">
        <v>214</v>
      </c>
      <c r="L32" s="3"/>
      <c r="M32" s="3"/>
      <c r="N32" s="3"/>
      <c r="O32" s="3"/>
      <c r="P32" s="3"/>
    </row>
    <row r="33" spans="1:16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  <c r="O33" s="3"/>
      <c r="P33" s="3"/>
    </row>
    <row r="34" spans="1:16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  <c r="O34" s="3"/>
      <c r="P34" s="3"/>
    </row>
    <row r="35" spans="1:16" x14ac:dyDescent="0.3">
      <c r="A35" t="s">
        <v>168</v>
      </c>
      <c r="B35" s="3">
        <f>(Historicals!B43+Historicals!B44+Historicals!B42)</f>
        <v>4020</v>
      </c>
      <c r="C35" s="3">
        <f>(Historicals!C43+Historicals!C44+Historicals!C42)</f>
        <v>3122</v>
      </c>
      <c r="D35" s="3">
        <f>(Historicals!D43+Historicals!D44+Historicals!D42)</f>
        <v>3095</v>
      </c>
      <c r="E35" s="3">
        <f>(Historicals!E43+Historicals!E44+Historicals!E42)</f>
        <v>3419</v>
      </c>
      <c r="F35" s="3">
        <f>(Historicals!F43+Historicals!F44+Historicals!F42)</f>
        <v>5239</v>
      </c>
      <c r="G35" s="3">
        <f>(Historicals!G43+Historicals!G44+Historicals!G42)</f>
        <v>5785</v>
      </c>
      <c r="H35" s="3">
        <f>(Historicals!H43+Historicals!H44+Historicals!H42)</f>
        <v>6836</v>
      </c>
      <c r="I35" s="3">
        <f>(Historicals!I43+Historicals!I44+Historicals!I42)</f>
        <v>6862</v>
      </c>
      <c r="J35" s="3" t="s">
        <v>219</v>
      </c>
      <c r="K35" s="3" t="s">
        <v>206</v>
      </c>
      <c r="L35" s="3"/>
      <c r="M35" s="3"/>
      <c r="N35" s="3"/>
      <c r="O35" s="3" t="s">
        <v>215</v>
      </c>
      <c r="P35" s="3"/>
    </row>
    <row r="36" spans="1:16" x14ac:dyDescent="0.3">
      <c r="A36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  <c r="O36" s="3"/>
      <c r="P36" s="3"/>
    </row>
    <row r="37" spans="1:16" x14ac:dyDescent="0.3">
      <c r="A37" s="53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  <c r="O37" s="3"/>
      <c r="P37" s="3"/>
    </row>
    <row r="38" spans="1:16" x14ac:dyDescent="0.3">
      <c r="A38" t="s">
        <v>169</v>
      </c>
      <c r="B38" s="3">
        <f>(Historicals!B48)</f>
        <v>1479</v>
      </c>
      <c r="C38" s="3">
        <f>(Historicals!C48)</f>
        <v>1770</v>
      </c>
      <c r="D38" s="3">
        <f>(Historicals!D48)</f>
        <v>1907</v>
      </c>
      <c r="E38" s="3">
        <f>(Historicals!E48)</f>
        <v>3216</v>
      </c>
      <c r="F38" s="3">
        <f>(Historicals!F48)</f>
        <v>3347</v>
      </c>
      <c r="G38" s="3">
        <f>(Historicals!G48)</f>
        <v>2684</v>
      </c>
      <c r="H38" s="3">
        <f>(Historicals!H48)</f>
        <v>2955</v>
      </c>
      <c r="I38" s="3">
        <f>(Historicals!I48)</f>
        <v>2613</v>
      </c>
      <c r="J38" s="3" t="s">
        <v>218</v>
      </c>
      <c r="K38" s="3"/>
      <c r="L38" s="3"/>
      <c r="M38" s="3"/>
      <c r="N38" s="3"/>
      <c r="O38" s="3"/>
      <c r="P38" s="3"/>
    </row>
    <row r="39" spans="1:16" x14ac:dyDescent="0.3">
      <c r="A39" s="1" t="s">
        <v>170</v>
      </c>
      <c r="B39" s="9">
        <f>+(B40+B41+B42)</f>
        <v>12707</v>
      </c>
      <c r="C39" s="9">
        <f t="shared" ref="C39:I39" si="12">+(C40+C41+C42)</f>
        <v>12258</v>
      </c>
      <c r="D39" s="9">
        <f t="shared" si="12"/>
        <v>0</v>
      </c>
      <c r="E39" s="9">
        <f t="shared" si="12"/>
        <v>0</v>
      </c>
      <c r="F39" s="9">
        <f t="shared" si="12"/>
        <v>9040</v>
      </c>
      <c r="G39" s="9">
        <f t="shared" si="12"/>
        <v>8055</v>
      </c>
      <c r="H39" s="9">
        <f t="shared" si="12"/>
        <v>12767</v>
      </c>
      <c r="I39" s="9">
        <f t="shared" si="12"/>
        <v>15281</v>
      </c>
      <c r="J39" s="9"/>
      <c r="K39" s="3" t="s">
        <v>213</v>
      </c>
      <c r="L39" s="3"/>
      <c r="M39" s="3"/>
      <c r="N39" s="3"/>
      <c r="O39" s="3"/>
      <c r="P39" s="3"/>
    </row>
    <row r="40" spans="1:16" x14ac:dyDescent="0.3">
      <c r="A40" s="2" t="s">
        <v>171</v>
      </c>
      <c r="B40" s="3">
        <f>+(Historicals!B53+Historicals!B54)</f>
        <v>3</v>
      </c>
      <c r="C40" s="3">
        <f>+(Historicals!C53+Historicals!C54)</f>
        <v>3</v>
      </c>
      <c r="D40" s="3">
        <f>+(Historicals!D53+Historicals!D54)</f>
        <v>0</v>
      </c>
      <c r="E40" s="3">
        <f>+(Historicals!E53+Historicals!E54)</f>
        <v>0</v>
      </c>
      <c r="F40" s="3">
        <f>+(Historicals!F53+Historicals!F54)</f>
        <v>3</v>
      </c>
      <c r="G40" s="3">
        <f>+(Historicals!G53+Historicals!G54)</f>
        <v>3</v>
      </c>
      <c r="H40" s="3">
        <f>+(Historicals!H53+Historicals!H54)</f>
        <v>3</v>
      </c>
      <c r="I40" s="3">
        <f>+(Historicals!I53+Historicals!I54)</f>
        <v>3</v>
      </c>
      <c r="J40" s="3"/>
      <c r="K40" s="3" t="s">
        <v>212</v>
      </c>
      <c r="L40" s="3"/>
      <c r="M40" s="3"/>
      <c r="N40" s="3"/>
      <c r="O40" s="3"/>
      <c r="P40" s="3"/>
    </row>
    <row r="41" spans="1:16" x14ac:dyDescent="0.3">
      <c r="A41" s="2" t="s">
        <v>172</v>
      </c>
      <c r="B41" s="3">
        <f>+Historicals!B57</f>
        <v>4685</v>
      </c>
      <c r="C41" s="3">
        <f>+Historicals!C57</f>
        <v>4151</v>
      </c>
      <c r="D41" s="3">
        <f>+Historicals!D57</f>
        <v>0</v>
      </c>
      <c r="E41" s="3">
        <f>+Historicals!E57</f>
        <v>0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  <c r="O41" s="3"/>
      <c r="P41" s="3"/>
    </row>
    <row r="42" spans="1:16" x14ac:dyDescent="0.3">
      <c r="A42" s="2" t="s">
        <v>173</v>
      </c>
      <c r="B42" s="3">
        <f>+(Historicals!B55+Historicals!B56)</f>
        <v>8019</v>
      </c>
      <c r="C42" s="3">
        <f>+(Historicals!C55+Historicals!C56)</f>
        <v>8104</v>
      </c>
      <c r="D42" s="3">
        <f>+(Historicals!D55+Historicals!D56)</f>
        <v>0</v>
      </c>
      <c r="E42" s="3">
        <f>+(Historicals!E55+Historicals!E56)</f>
        <v>0</v>
      </c>
      <c r="F42" s="3">
        <f>+(Historicals!F55+Historicals!F56)</f>
        <v>7394</v>
      </c>
      <c r="G42" s="3">
        <f>+(Historicals!G55+Historicals!G56)</f>
        <v>8243</v>
      </c>
      <c r="H42" s="3">
        <f>+(Historicals!H55+Historicals!H56)</f>
        <v>9585</v>
      </c>
      <c r="I42" s="3">
        <f>+(Historicals!I55+Historicals!I56)</f>
        <v>11802</v>
      </c>
      <c r="J42" s="3"/>
      <c r="K42" s="3" t="s">
        <v>211</v>
      </c>
      <c r="L42" s="3"/>
      <c r="M42" s="3"/>
      <c r="N42" s="3"/>
      <c r="O42" s="3"/>
      <c r="P42" s="3"/>
    </row>
    <row r="43" spans="1:16" ht="15" thickBot="1" x14ac:dyDescent="0.35">
      <c r="A43" s="6" t="s">
        <v>174</v>
      </c>
      <c r="B43" s="7">
        <f>SUM(B32+B35+B36+B37+B38+B39)</f>
        <v>19466</v>
      </c>
      <c r="C43" s="7">
        <f t="shared" ref="C43:I43" si="13">SUM(C32+C35+C36+C37+C38+C39)</f>
        <v>19205</v>
      </c>
      <c r="D43" s="7">
        <f t="shared" si="13"/>
        <v>8804</v>
      </c>
      <c r="E43" s="7">
        <f t="shared" si="13"/>
        <v>10445</v>
      </c>
      <c r="F43" s="7">
        <f t="shared" si="13"/>
        <v>21105</v>
      </c>
      <c r="G43" s="7">
        <f t="shared" si="13"/>
        <v>29094</v>
      </c>
      <c r="H43" s="7">
        <f t="shared" si="13"/>
        <v>34904</v>
      </c>
      <c r="I43" s="7">
        <f t="shared" si="13"/>
        <v>36963</v>
      </c>
      <c r="J43" s="7"/>
      <c r="K43" s="7" t="s">
        <v>216</v>
      </c>
      <c r="L43" s="7"/>
      <c r="M43" s="7"/>
      <c r="N43" s="7"/>
      <c r="O43" s="7"/>
      <c r="P43" s="7"/>
    </row>
    <row r="44" spans="1:16" ht="15" thickTop="1" x14ac:dyDescent="0.3">
      <c r="A44" s="54" t="s">
        <v>175</v>
      </c>
      <c r="B44" s="54">
        <f>B31-B43</f>
        <v>0</v>
      </c>
      <c r="C44" s="54">
        <f t="shared" ref="C44:I44" si="14">C31-C43</f>
        <v>0</v>
      </c>
      <c r="D44" s="54">
        <f t="shared" si="14"/>
        <v>12407</v>
      </c>
      <c r="E44" s="54">
        <f t="shared" si="14"/>
        <v>9812</v>
      </c>
      <c r="F44" s="54">
        <f t="shared" si="14"/>
        <v>0</v>
      </c>
      <c r="G44" s="54">
        <f t="shared" si="14"/>
        <v>0</v>
      </c>
      <c r="H44" s="54">
        <f t="shared" si="14"/>
        <v>0</v>
      </c>
      <c r="I44" s="54">
        <f t="shared" si="14"/>
        <v>0</v>
      </c>
      <c r="J44" s="54"/>
      <c r="K44" s="54" t="s">
        <v>217</v>
      </c>
      <c r="L44" s="54"/>
      <c r="M44" s="54"/>
      <c r="N44" s="54"/>
      <c r="O44" s="54"/>
      <c r="P44" s="54"/>
    </row>
    <row r="45" spans="1:16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9"/>
      <c r="M45" s="39"/>
      <c r="N45" s="39"/>
      <c r="O45" s="39"/>
      <c r="P45" s="39"/>
    </row>
    <row r="46" spans="1:16" x14ac:dyDescent="0.3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  <c r="O46" s="9"/>
      <c r="P46" s="9"/>
    </row>
    <row r="47" spans="1:16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P47" s="59"/>
    </row>
    <row r="48" spans="1:16" x14ac:dyDescent="0.3">
      <c r="A48" t="s">
        <v>177</v>
      </c>
      <c r="B48" s="3">
        <f>+(B46+B47)*B13</f>
        <v>1072.5203329369797</v>
      </c>
      <c r="C48" s="3">
        <f t="shared" ref="C48:I48" si="15">+(C46+C47)*C13</f>
        <v>987.69911313000216</v>
      </c>
      <c r="D48" s="3">
        <f t="shared" si="15"/>
        <v>747.14408514121988</v>
      </c>
      <c r="E48" s="3">
        <f t="shared" si="15"/>
        <v>2835.0039306358381</v>
      </c>
      <c r="F48" s="3">
        <f t="shared" si="15"/>
        <v>893.24307435950846</v>
      </c>
      <c r="G48" s="3">
        <f t="shared" si="15"/>
        <v>445.63768617942503</v>
      </c>
      <c r="H48" s="3">
        <f t="shared" si="15"/>
        <v>1075.0605014262123</v>
      </c>
      <c r="I48" s="3">
        <f t="shared" si="15"/>
        <v>688.86859118929488</v>
      </c>
      <c r="J48" s="3"/>
      <c r="K48" s="3"/>
      <c r="L48" s="3"/>
      <c r="M48" s="3"/>
      <c r="N48" s="3"/>
      <c r="O48" s="3"/>
      <c r="P48" s="3"/>
    </row>
    <row r="49" spans="1:17" x14ac:dyDescent="0.3">
      <c r="A49" s="1" t="s">
        <v>178</v>
      </c>
      <c r="B49" s="9">
        <f>+B14*(1-B13)</f>
        <v>2547.5693222354339</v>
      </c>
      <c r="C49" s="9">
        <f t="shared" ref="C49:I49" si="16">+C14*(1-C13)</f>
        <v>3058.1008003460956</v>
      </c>
      <c r="D49" s="9">
        <f t="shared" si="16"/>
        <v>3679.4105607859192</v>
      </c>
      <c r="E49" s="9">
        <f t="shared" si="16"/>
        <v>863.9280924855492</v>
      </c>
      <c r="F49" s="9">
        <f t="shared" si="16"/>
        <v>3381.1374713601335</v>
      </c>
      <c r="G49" s="9">
        <f t="shared" si="16"/>
        <v>2232.9480429511605</v>
      </c>
      <c r="H49" s="9">
        <f t="shared" si="16"/>
        <v>4923.9647200120098</v>
      </c>
      <c r="I49" s="9">
        <f t="shared" si="16"/>
        <v>5496.0330777326717</v>
      </c>
      <c r="J49" s="9"/>
      <c r="K49" s="9"/>
      <c r="L49" s="9"/>
      <c r="M49" s="9"/>
      <c r="N49" s="9"/>
      <c r="O49" s="9"/>
      <c r="P49" s="9"/>
    </row>
    <row r="50" spans="1:17" x14ac:dyDescent="0.3">
      <c r="A50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  <c r="O50" s="3"/>
      <c r="P50" s="3"/>
    </row>
    <row r="51" spans="1:17" x14ac:dyDescent="0.3">
      <c r="A51" t="s">
        <v>180</v>
      </c>
      <c r="B51" s="3">
        <v>0</v>
      </c>
      <c r="C51" s="58">
        <f>+(C23-B23)/C23</f>
        <v>5.502717391304348E-2</v>
      </c>
      <c r="D51" s="58">
        <f t="shared" ref="D51:I51" si="17">+(D23-C23)/D23</f>
        <v>0.11909036505086774</v>
      </c>
      <c r="E51" s="58">
        <f t="shared" si="17"/>
        <v>-3.1481481481481478E-2</v>
      </c>
      <c r="F51" s="58">
        <f t="shared" si="17"/>
        <v>0.11013457841252403</v>
      </c>
      <c r="G51" s="58">
        <f t="shared" si="17"/>
        <v>7.4478901881037118E-2</v>
      </c>
      <c r="H51" s="58">
        <f t="shared" si="17"/>
        <v>7.2279212357033371E-2</v>
      </c>
      <c r="I51" s="58">
        <f t="shared" si="17"/>
        <v>0.12827628738822078</v>
      </c>
      <c r="J51" s="58"/>
      <c r="K51" s="58"/>
      <c r="L51" s="58"/>
      <c r="M51" s="58"/>
      <c r="N51" s="58"/>
      <c r="O51" s="58"/>
      <c r="P51" s="58"/>
    </row>
    <row r="52" spans="1:17" x14ac:dyDescent="0.3">
      <c r="A52" t="s">
        <v>135</v>
      </c>
      <c r="B52" s="3">
        <f>+'Segmental forecast'!B17</f>
        <v>3011</v>
      </c>
      <c r="C52" s="3">
        <f>+'Segmental forecast'!C17</f>
        <v>3520</v>
      </c>
      <c r="D52" s="3">
        <f>+'Segmental forecast'!D17</f>
        <v>3989</v>
      </c>
      <c r="E52" s="3">
        <f>+'Segmental forecast'!E17</f>
        <v>4454</v>
      </c>
      <c r="F52" s="3">
        <f>+'Segmental forecast'!F17</f>
        <v>4744</v>
      </c>
      <c r="G52" s="3">
        <f>+'Segmental forecast'!G17</f>
        <v>4866</v>
      </c>
      <c r="H52" s="3">
        <f>+'Segmental forecast'!H17</f>
        <v>4904</v>
      </c>
      <c r="I52" s="3">
        <f>+'Segmental forecast'!I17</f>
        <v>4791</v>
      </c>
      <c r="J52" s="3"/>
      <c r="K52" s="3"/>
      <c r="L52" s="3"/>
      <c r="M52" s="3"/>
      <c r="N52" s="3"/>
      <c r="O52" s="3"/>
      <c r="P52" s="3"/>
    </row>
    <row r="53" spans="1:17" x14ac:dyDescent="0.3">
      <c r="A53" s="1" t="s">
        <v>181</v>
      </c>
      <c r="B53" s="9">
        <f>((B10*(1-B13))+B55)-B52</f>
        <v>1690.7940546967893</v>
      </c>
      <c r="C53" s="9">
        <f t="shared" ref="C53:I53" si="18">((C10*(1-C13))+C55)-C52</f>
        <v>-408.54683106208086</v>
      </c>
      <c r="D53" s="9">
        <f t="shared" si="18"/>
        <v>-91.80065493246002</v>
      </c>
      <c r="E53" s="9">
        <f t="shared" si="18"/>
        <v>525.13456647398834</v>
      </c>
      <c r="F53" s="9">
        <f t="shared" si="18"/>
        <v>1200.1208081649656</v>
      </c>
      <c r="G53" s="9">
        <f t="shared" si="18"/>
        <v>-2302.7280914444059</v>
      </c>
      <c r="H53" s="9">
        <f t="shared" si="18"/>
        <v>1978.2625731872095</v>
      </c>
      <c r="I53" s="9">
        <f t="shared" si="18"/>
        <v>583.35242820628446</v>
      </c>
      <c r="J53" s="9"/>
      <c r="K53" s="9"/>
      <c r="L53" s="9"/>
      <c r="M53" s="9"/>
      <c r="N53" s="9"/>
      <c r="O53" s="9"/>
      <c r="P53" s="9"/>
    </row>
    <row r="54" spans="1:17" x14ac:dyDescent="0.3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7" x14ac:dyDescent="0.3">
      <c r="A55" s="27" t="s">
        <v>183</v>
      </c>
      <c r="B55" s="26">
        <f>+Historicals!B76</f>
        <v>4680</v>
      </c>
      <c r="C55" s="26">
        <f>+Historicals!C76</f>
        <v>3096</v>
      </c>
      <c r="D55" s="26">
        <f>+Historicals!D76</f>
        <v>3846</v>
      </c>
      <c r="E55" s="26">
        <f>+Historicals!E76</f>
        <v>4955</v>
      </c>
      <c r="F55" s="26">
        <f>+Historicals!F76</f>
        <v>5903</v>
      </c>
      <c r="G55" s="26">
        <f>+Historicals!G76</f>
        <v>2485</v>
      </c>
      <c r="H55" s="26">
        <f>+Historicals!H76</f>
        <v>6657</v>
      </c>
      <c r="I55" s="26">
        <f>+Historicals!I76</f>
        <v>5188</v>
      </c>
      <c r="J55" s="26"/>
      <c r="K55" s="26"/>
      <c r="L55" s="26"/>
      <c r="M55" s="26"/>
      <c r="N55" s="26"/>
      <c r="O55" s="26"/>
      <c r="P55" s="26"/>
    </row>
    <row r="56" spans="1:17" x14ac:dyDescent="0.3">
      <c r="A56" t="s">
        <v>184</v>
      </c>
      <c r="B56" s="3">
        <f>((Historicals!B78)+(Historicals!B81)+(Historicals!B82))</f>
        <v>-6046</v>
      </c>
      <c r="C56" s="3">
        <f>((Historicals!C78)+(Historicals!C81)+(Historicals!C82))</f>
        <v>-6360</v>
      </c>
      <c r="D56" s="3">
        <f>((Historicals!D78)+(Historicals!D81)+(Historicals!D82))</f>
        <v>-7033</v>
      </c>
      <c r="E56" s="3">
        <f>((Historicals!E78)+(Historicals!E81)+(Historicals!E82))</f>
        <v>-5811</v>
      </c>
      <c r="F56" s="3">
        <f>((Historicals!F78)+(Historicals!F81)+(Historicals!F82))</f>
        <v>-4056</v>
      </c>
      <c r="G56" s="3">
        <f>((Historicals!G78)+(Historicals!G81)+(Historicals!G82))</f>
        <v>-3512</v>
      </c>
      <c r="H56" s="3">
        <f>((Historicals!H78)+(Historicals!H81)+(Historicals!H82))</f>
        <v>-10656</v>
      </c>
      <c r="I56" s="3">
        <f>((Historicals!I78)+(Historicals!I81)+(Historicals!I82))</f>
        <v>-13671</v>
      </c>
      <c r="J56" s="3"/>
      <c r="K56" s="3"/>
      <c r="L56" s="3"/>
      <c r="M56" s="3"/>
      <c r="N56" s="3"/>
      <c r="O56" s="3"/>
      <c r="P56" s="3"/>
    </row>
    <row r="57" spans="1:17" x14ac:dyDescent="0.3">
      <c r="A57" t="s">
        <v>185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  <c r="O57" s="3"/>
      <c r="P57" s="3"/>
    </row>
    <row r="58" spans="1:17" x14ac:dyDescent="0.3">
      <c r="A58" s="27" t="s">
        <v>186</v>
      </c>
      <c r="B58" s="26">
        <f>+Historicals!B85</f>
        <v>-172</v>
      </c>
      <c r="C58" s="26">
        <f>+Historicals!C85</f>
        <v>-1034</v>
      </c>
      <c r="D58" s="26">
        <f>+Historicals!D85</f>
        <v>-1008</v>
      </c>
      <c r="E58" s="26">
        <f>+Historicals!E85</f>
        <v>276</v>
      </c>
      <c r="F58" s="26">
        <f>+Historicals!F85</f>
        <v>-264</v>
      </c>
      <c r="G58" s="26">
        <f>+Historicals!G85</f>
        <v>-1028</v>
      </c>
      <c r="H58" s="26">
        <f>+Historicals!H85</f>
        <v>-3800</v>
      </c>
      <c r="I58" s="26">
        <f>+Historicals!I85</f>
        <v>-1524</v>
      </c>
      <c r="J58" s="26"/>
      <c r="K58" s="26"/>
      <c r="L58" s="26"/>
      <c r="M58" s="26"/>
      <c r="N58" s="26"/>
      <c r="O58" s="26"/>
      <c r="P58" s="26"/>
    </row>
    <row r="59" spans="1:17" x14ac:dyDescent="0.3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0"/>
      <c r="O59" s="3"/>
      <c r="P59" s="3"/>
      <c r="Q59" s="72" t="s">
        <v>205</v>
      </c>
    </row>
    <row r="60" spans="1:17" x14ac:dyDescent="0.3">
      <c r="A60" s="51" t="s">
        <v>129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  <c r="P60" s="57"/>
    </row>
    <row r="61" spans="1:17" x14ac:dyDescent="0.3">
      <c r="A61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  <c r="O61" s="3"/>
      <c r="P61" s="3"/>
    </row>
    <row r="62" spans="1:17" x14ac:dyDescent="0.3">
      <c r="A62" t="s">
        <v>189</v>
      </c>
      <c r="B62" s="3">
        <f>+Historicals!B89</f>
        <v>-7</v>
      </c>
      <c r="C62" s="3">
        <f>+Historicals!C89</f>
        <v>-106</v>
      </c>
      <c r="D62" s="3">
        <f>+Historicals!D89</f>
        <v>-44</v>
      </c>
      <c r="E62" s="3">
        <f>+Historicals!E89</f>
        <v>-6</v>
      </c>
      <c r="F62" s="3">
        <f>+Historicals!F89</f>
        <v>-6</v>
      </c>
      <c r="G62" s="3">
        <f>+Historicals!G89</f>
        <v>-6</v>
      </c>
      <c r="H62" s="3">
        <f>+Historicals!H89</f>
        <v>-197</v>
      </c>
      <c r="I62" s="3">
        <f>+Historicals!I89</f>
        <v>0</v>
      </c>
      <c r="J62" s="3"/>
      <c r="K62" s="3"/>
      <c r="L62" s="3"/>
      <c r="M62" s="3"/>
      <c r="N62" s="3"/>
      <c r="O62" s="3"/>
      <c r="P62" s="3"/>
    </row>
    <row r="63" spans="1:17" x14ac:dyDescent="0.3">
      <c r="A63" t="s">
        <v>190</v>
      </c>
      <c r="B63" s="3">
        <f>+Historicals!B93</f>
        <v>199</v>
      </c>
      <c r="C63" s="3">
        <f>+Historicals!C93</f>
        <v>274</v>
      </c>
      <c r="D63" s="3">
        <f>+Historicals!D93</f>
        <v>-46</v>
      </c>
      <c r="E63" s="3">
        <f>+Historicals!E93</f>
        <v>-78</v>
      </c>
      <c r="F63" s="3">
        <f>+Historicals!F93</f>
        <v>-44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  <c r="O63" s="3"/>
      <c r="P63" s="3"/>
    </row>
    <row r="64" spans="1:17" x14ac:dyDescent="0.3">
      <c r="A64" s="27" t="s">
        <v>191</v>
      </c>
      <c r="B64" s="26">
        <f>+Historicals!B94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/>
      <c r="K64" s="26"/>
      <c r="L64" s="26"/>
      <c r="M64" s="26"/>
      <c r="N64" s="26"/>
      <c r="O64" s="26"/>
      <c r="P64" s="26"/>
    </row>
    <row r="65" spans="1:16" x14ac:dyDescent="0.3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">
      <c r="A66" s="27" t="s">
        <v>193</v>
      </c>
      <c r="B66" s="26">
        <f>+Historicals!B96</f>
        <v>1635</v>
      </c>
      <c r="C66" s="26">
        <f>+Historicals!C96</f>
        <v>-714</v>
      </c>
      <c r="D66" s="26">
        <f>+Historicals!D96</f>
        <v>670</v>
      </c>
      <c r="E66" s="26">
        <f>+Historicals!E96</f>
        <v>441</v>
      </c>
      <c r="F66" s="26">
        <f>+Historicals!F96</f>
        <v>217</v>
      </c>
      <c r="G66" s="26">
        <f>+Historicals!G96</f>
        <v>3882</v>
      </c>
      <c r="H66" s="26">
        <f>+Historicals!H96</f>
        <v>1541</v>
      </c>
      <c r="I66" s="26">
        <f>+Historicals!I96</f>
        <v>-1315</v>
      </c>
      <c r="J66" s="26"/>
      <c r="K66" s="26"/>
      <c r="L66" s="26"/>
      <c r="M66" s="26"/>
      <c r="N66" s="26"/>
      <c r="O66" s="26"/>
      <c r="P66" s="26"/>
    </row>
    <row r="67" spans="1:16" x14ac:dyDescent="0.3">
      <c r="A67" t="s">
        <v>194</v>
      </c>
      <c r="B67" s="3">
        <f>+Historicals!B97</f>
        <v>2220</v>
      </c>
      <c r="C67" s="3">
        <f>+Historicals!C97</f>
        <v>3852</v>
      </c>
      <c r="D67" s="3">
        <f>+Historicals!D97</f>
        <v>3138</v>
      </c>
      <c r="E67" s="3">
        <f>+Historicals!E97</f>
        <v>3808</v>
      </c>
      <c r="F67" s="3">
        <f>+Historicals!F97</f>
        <v>4249</v>
      </c>
      <c r="G67" s="3">
        <f>+Historicals!G97</f>
        <v>4466</v>
      </c>
      <c r="H67" s="3">
        <f>+Historicals!H97</f>
        <v>8348</v>
      </c>
      <c r="I67" s="3">
        <f>+Historicals!I97</f>
        <v>9889</v>
      </c>
      <c r="J67" s="3"/>
      <c r="K67" s="3"/>
      <c r="L67" s="3"/>
      <c r="M67" s="3"/>
      <c r="N67" s="3"/>
      <c r="O67" s="3"/>
      <c r="P67" s="3"/>
    </row>
    <row r="68" spans="1:16" ht="15" thickBot="1" x14ac:dyDescent="0.35">
      <c r="A68" s="6" t="s">
        <v>195</v>
      </c>
      <c r="B68" s="7">
        <f>+Historicals!B98</f>
        <v>3855</v>
      </c>
      <c r="C68" s="7">
        <f>+Historicals!C98</f>
        <v>3138</v>
      </c>
      <c r="D68" s="7">
        <f>+Historicals!D98</f>
        <v>3808</v>
      </c>
      <c r="E68" s="7">
        <f>+Historicals!E98</f>
        <v>4249</v>
      </c>
      <c r="F68" s="7">
        <f>+Historicals!F98</f>
        <v>4466</v>
      </c>
      <c r="G68" s="7">
        <f>+Historicals!G98</f>
        <v>8348</v>
      </c>
      <c r="H68" s="7">
        <f>+Historicals!H98</f>
        <v>9889</v>
      </c>
      <c r="I68" s="7">
        <f>+Historicals!I98</f>
        <v>8574</v>
      </c>
      <c r="J68" s="7"/>
      <c r="K68" s="7"/>
      <c r="L68" s="7"/>
      <c r="M68" s="7"/>
      <c r="N68" s="7"/>
      <c r="O68" s="7"/>
      <c r="P68" s="7"/>
    </row>
    <row r="69" spans="1:16" ht="15" thickTop="1" x14ac:dyDescent="0.3">
      <c r="A69" s="1" t="s">
        <v>196</v>
      </c>
      <c r="B69" s="48">
        <f>+(Historicals!B45-B21)</f>
        <v>2480</v>
      </c>
      <c r="C69" s="48">
        <f>+(Historicals!C45-C21)</f>
        <v>2220</v>
      </c>
      <c r="D69" s="48">
        <f>+(Historicals!D45-D21)</f>
        <v>1666</v>
      </c>
      <c r="E69" s="48">
        <f>+(Historicals!E45-E21)</f>
        <v>1791</v>
      </c>
      <c r="F69" s="48">
        <f>+(Historicals!F45-F21)</f>
        <v>3400</v>
      </c>
      <c r="G69" s="48">
        <f>+(Historicals!G45-G21)</f>
        <v>-64</v>
      </c>
      <c r="H69" s="48">
        <f>+(Historicals!H45-H21)</f>
        <v>-215</v>
      </c>
      <c r="I69" s="48">
        <f>+(Historicals!I45-I21)</f>
        <v>2156</v>
      </c>
      <c r="J69" s="48"/>
      <c r="K69" s="48"/>
      <c r="L69" s="48"/>
      <c r="M69" s="48"/>
      <c r="N69" s="48"/>
      <c r="O69" s="48"/>
      <c r="P69" s="48"/>
    </row>
    <row r="70" spans="1:16" x14ac:dyDescent="0.3">
      <c r="B70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6"/>
  <sheetViews>
    <sheetView workbookViewId="0">
      <pane ySplit="1" topLeftCell="A28" activePane="bottomLeft" state="frozen"/>
      <selection pane="bottomLeft" activeCell="I42" sqref="I42"/>
    </sheetView>
  </sheetViews>
  <sheetFormatPr defaultRowHeight="14.4" x14ac:dyDescent="0.3"/>
  <cols>
    <col min="1" max="1" width="108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59"/>
    </row>
    <row r="6" spans="1:10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0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59"/>
    </row>
    <row r="9" spans="1:10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59"/>
    </row>
    <row r="10" spans="1:10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9</v>
      </c>
    </row>
    <row r="17" spans="1:11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61">
        <v>1558.8</v>
      </c>
      <c r="H17" s="8">
        <v>1573</v>
      </c>
      <c r="I17" s="8">
        <v>1578.8</v>
      </c>
    </row>
    <row r="18" spans="1:11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61">
        <v>1591.6</v>
      </c>
      <c r="H18" s="8">
        <v>1609.4</v>
      </c>
      <c r="I18" s="8">
        <v>1610.8</v>
      </c>
    </row>
    <row r="20" spans="1:11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11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1" x14ac:dyDescent="0.3">
      <c r="A23" s="1" t="s">
        <v>30</v>
      </c>
    </row>
    <row r="24" spans="1:11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1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11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1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K27" s="71"/>
    </row>
    <row r="28" spans="1:11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11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11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11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11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  <c r="K32" s="53"/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>+SUM(B39:B44)</f>
        <v>6332</v>
      </c>
      <c r="C45" s="5">
        <f t="shared" ref="C45:H45" si="8">+SUM(C39:C44)</f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-960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-172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4">+SUM(B87:B93)</f>
        <v>-2790</v>
      </c>
      <c r="C94" s="26">
        <f t="shared" si="14"/>
        <v>-2671</v>
      </c>
      <c r="D94" s="26">
        <f t="shared" si="14"/>
        <v>-2148</v>
      </c>
      <c r="E94" s="26">
        <f t="shared" si="14"/>
        <v>-4835</v>
      </c>
      <c r="F94" s="26">
        <f t="shared" si="14"/>
        <v>-5293</v>
      </c>
      <c r="G94" s="26">
        <f t="shared" si="14"/>
        <v>2491</v>
      </c>
      <c r="H94" s="26">
        <f t="shared" si="14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5">+B76+B85+B94+B95</f>
        <v>1635</v>
      </c>
      <c r="C96" s="26">
        <f t="shared" si="15"/>
        <v>-714</v>
      </c>
      <c r="D96" s="26">
        <f t="shared" si="15"/>
        <v>670</v>
      </c>
      <c r="E96" s="26">
        <f t="shared" si="15"/>
        <v>441</v>
      </c>
      <c r="F96" s="26">
        <f t="shared" si="15"/>
        <v>217</v>
      </c>
      <c r="G96" s="26">
        <f t="shared" si="15"/>
        <v>3882</v>
      </c>
      <c r="H96" s="26">
        <f t="shared" si="15"/>
        <v>1541</v>
      </c>
      <c r="I96" s="26">
        <f t="shared" si="15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3855</v>
      </c>
      <c r="C98" s="7">
        <f t="shared" ref="C98:G98" si="16">+C96+C97</f>
        <v>3138</v>
      </c>
      <c r="D98" s="7">
        <f t="shared" si="16"/>
        <v>3808</v>
      </c>
      <c r="E98" s="7">
        <f t="shared" si="16"/>
        <v>4249</v>
      </c>
      <c r="F98" s="7">
        <f t="shared" si="16"/>
        <v>4466</v>
      </c>
      <c r="G98" s="7">
        <f t="shared" si="16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7">+B98-B25</f>
        <v>3</v>
      </c>
      <c r="C99" s="13">
        <f t="shared" si="17"/>
        <v>0</v>
      </c>
      <c r="D99" s="13">
        <f t="shared" si="17"/>
        <v>0</v>
      </c>
      <c r="E99" s="13">
        <f t="shared" si="17"/>
        <v>0</v>
      </c>
      <c r="F99" s="13">
        <f t="shared" si="17"/>
        <v>0</v>
      </c>
      <c r="G99" s="13">
        <f t="shared" si="17"/>
        <v>0</v>
      </c>
      <c r="H99" s="13">
        <f t="shared" si="17"/>
        <v>0</v>
      </c>
      <c r="I99" s="13">
        <f t="shared" si="17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8">+SUM(B110:B112)</f>
        <v>13740</v>
      </c>
      <c r="C109" s="9">
        <f t="shared" si="18"/>
        <v>14764</v>
      </c>
      <c r="D109" s="9">
        <f t="shared" si="18"/>
        <v>15216</v>
      </c>
      <c r="E109" s="9">
        <f t="shared" si="18"/>
        <v>14855</v>
      </c>
      <c r="F109" s="9">
        <f t="shared" si="18"/>
        <v>15902</v>
      </c>
      <c r="G109" s="9">
        <f t="shared" si="18"/>
        <v>14484</v>
      </c>
      <c r="H109" s="9">
        <f t="shared" si="18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9">+SUM(B114:B116)</f>
        <v>7126</v>
      </c>
      <c r="C113" s="9">
        <f t="shared" ref="C113" si="20">+SUM(C114:C116)</f>
        <v>7315</v>
      </c>
      <c r="D113" s="9">
        <f t="shared" ref="D113" si="21">+SUM(D114:D116)</f>
        <v>7970</v>
      </c>
      <c r="E113" s="9">
        <f t="shared" ref="E113" si="22">+SUM(E114:E116)</f>
        <v>9242</v>
      </c>
      <c r="F113" s="9">
        <f t="shared" ref="F113" si="23">+SUM(F114:F116)</f>
        <v>9812</v>
      </c>
      <c r="G113" s="9">
        <f t="shared" ref="G113" si="24">+SUM(G114:G116)</f>
        <v>9347</v>
      </c>
      <c r="H113" s="9">
        <f t="shared" ref="H113" si="25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6">+SUM(B118:B120)</f>
        <v>3067</v>
      </c>
      <c r="C117" s="9">
        <f t="shared" ref="C117" si="27">+SUM(C118:C120)</f>
        <v>3785</v>
      </c>
      <c r="D117" s="9">
        <f t="shared" ref="D117" si="28">+SUM(D118:D120)</f>
        <v>4237</v>
      </c>
      <c r="E117" s="9">
        <f t="shared" ref="E117" si="29">+SUM(E118:E120)</f>
        <v>5134</v>
      </c>
      <c r="F117" s="9">
        <f t="shared" ref="F117" si="30">+SUM(F118:F120)</f>
        <v>6208</v>
      </c>
      <c r="G117" s="9">
        <f t="shared" ref="G117" si="31">+SUM(G118:G120)</f>
        <v>6679</v>
      </c>
      <c r="H117" s="9">
        <f t="shared" ref="H117" si="32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3">+SUM(B122:B124)</f>
        <v>4653</v>
      </c>
      <c r="C121" s="9">
        <f t="shared" ref="C121" si="34">+SUM(C122:C124)</f>
        <v>4570</v>
      </c>
      <c r="D121" s="9">
        <f t="shared" ref="D121" si="35">+SUM(D122:D124)</f>
        <v>4737</v>
      </c>
      <c r="E121" s="9">
        <f t="shared" ref="E121" si="36">+SUM(E122:E124)</f>
        <v>5166</v>
      </c>
      <c r="F121" s="9">
        <f t="shared" ref="F121" si="37">+SUM(F122:F124)</f>
        <v>5254</v>
      </c>
      <c r="G121" s="9">
        <f t="shared" ref="G121" si="38">+SUM(G122:G124)</f>
        <v>5028</v>
      </c>
      <c r="H121" s="9">
        <f t="shared" ref="H121" si="39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40">+B109+B113+B117+B121+B125</f>
        <v>28701</v>
      </c>
      <c r="C126" s="5">
        <f t="shared" si="40"/>
        <v>30507</v>
      </c>
      <c r="D126" s="5">
        <f t="shared" si="40"/>
        <v>32233</v>
      </c>
      <c r="E126" s="5">
        <f t="shared" si="40"/>
        <v>34485</v>
      </c>
      <c r="F126" s="5">
        <f t="shared" si="40"/>
        <v>37218</v>
      </c>
      <c r="G126" s="5">
        <f t="shared" si="40"/>
        <v>35568</v>
      </c>
      <c r="H126" s="5">
        <f t="shared" si="40"/>
        <v>42293</v>
      </c>
      <c r="I126" s="5">
        <f t="shared" si="40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1">+B126+B127+B132</f>
        <v>30601</v>
      </c>
      <c r="C133" s="7">
        <f t="shared" si="41"/>
        <v>32376</v>
      </c>
      <c r="D133" s="7">
        <f t="shared" si="41"/>
        <v>34350</v>
      </c>
      <c r="E133" s="7">
        <f t="shared" si="41"/>
        <v>36397</v>
      </c>
      <c r="F133" s="7">
        <f t="shared" si="41"/>
        <v>39117</v>
      </c>
      <c r="G133" s="7">
        <f t="shared" si="41"/>
        <v>37403</v>
      </c>
      <c r="H133" s="7">
        <f t="shared" si="41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42">+C133-C2</f>
        <v>0</v>
      </c>
      <c r="D134" s="13">
        <f t="shared" si="42"/>
        <v>0</v>
      </c>
      <c r="E134" s="13">
        <f t="shared" si="42"/>
        <v>0</v>
      </c>
      <c r="F134" s="13">
        <f t="shared" si="42"/>
        <v>0</v>
      </c>
      <c r="G134" s="13">
        <f t="shared" si="42"/>
        <v>0</v>
      </c>
      <c r="H134" s="13">
        <f t="shared" si="42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si="43"/>
        <v>8641</v>
      </c>
      <c r="I141" s="5">
        <f t="shared" si="43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4">+SUM(B141:B143)</f>
        <v>4233</v>
      </c>
      <c r="C144" s="7">
        <f t="shared" ref="C144" si="45">+SUM(C141:C143)</f>
        <v>4642</v>
      </c>
      <c r="D144" s="7">
        <f t="shared" ref="D144" si="46">+SUM(D141:D143)</f>
        <v>4945</v>
      </c>
      <c r="E144" s="7">
        <f t="shared" ref="E144" si="47">+SUM(E141:E143)</f>
        <v>4379</v>
      </c>
      <c r="F144" s="7">
        <f t="shared" ref="F144" si="48">+SUM(F141:F143)</f>
        <v>4850</v>
      </c>
      <c r="G144" s="7">
        <f t="shared" ref="G144" si="49">+SUM(G141:G143)</f>
        <v>2976</v>
      </c>
      <c r="H144" s="7">
        <f t="shared" ref="H144" si="50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1">+B144-B10-B8</f>
        <v>0</v>
      </c>
      <c r="C145" s="13">
        <f t="shared" si="51"/>
        <v>0</v>
      </c>
      <c r="D145" s="13">
        <f t="shared" si="51"/>
        <v>0</v>
      </c>
      <c r="E145" s="13">
        <f t="shared" si="51"/>
        <v>0</v>
      </c>
      <c r="F145" s="13">
        <f t="shared" si="51"/>
        <v>0</v>
      </c>
      <c r="G145" s="13">
        <f t="shared" si="51"/>
        <v>0</v>
      </c>
      <c r="H145" s="13">
        <f t="shared" si="51"/>
        <v>0</v>
      </c>
      <c r="I145" s="13">
        <f t="shared" si="51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2">+SUM(B147:B151)</f>
        <v>2176</v>
      </c>
      <c r="C152" s="5">
        <f t="shared" si="52"/>
        <v>2458</v>
      </c>
      <c r="D152" s="5">
        <f t="shared" si="52"/>
        <v>2626</v>
      </c>
      <c r="E152" s="5">
        <f t="shared" si="52"/>
        <v>2889</v>
      </c>
      <c r="F152" s="5">
        <f t="shared" si="52"/>
        <v>2971</v>
      </c>
      <c r="G152" s="5">
        <f t="shared" si="52"/>
        <v>2870</v>
      </c>
      <c r="H152" s="5">
        <f t="shared" si="52"/>
        <v>2971</v>
      </c>
      <c r="I152" s="5">
        <f t="shared" si="52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3">+SUM(B152:B154)</f>
        <v>3011</v>
      </c>
      <c r="C155" s="7">
        <f t="shared" si="53"/>
        <v>3520</v>
      </c>
      <c r="D155" s="7">
        <f t="shared" si="53"/>
        <v>3989</v>
      </c>
      <c r="E155" s="7">
        <f t="shared" si="53"/>
        <v>4454</v>
      </c>
      <c r="F155" s="7">
        <f t="shared" si="53"/>
        <v>4744</v>
      </c>
      <c r="G155" s="7">
        <f t="shared" si="53"/>
        <v>4866</v>
      </c>
      <c r="H155" s="7">
        <f t="shared" si="53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4">+B155-B31</f>
        <v>0</v>
      </c>
      <c r="C156" s="13">
        <f t="shared" si="54"/>
        <v>0</v>
      </c>
      <c r="D156" s="13">
        <f t="shared" si="54"/>
        <v>0</v>
      </c>
      <c r="E156" s="13">
        <f t="shared" si="54"/>
        <v>0</v>
      </c>
      <c r="F156" s="13">
        <f t="shared" si="54"/>
        <v>0</v>
      </c>
      <c r="G156" s="13">
        <f t="shared" si="54"/>
        <v>0</v>
      </c>
      <c r="H156" s="13">
        <f t="shared" si="54"/>
        <v>0</v>
      </c>
      <c r="I156" s="13">
        <f t="shared" si="54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5">+SUM(B158:B162)</f>
        <v>790</v>
      </c>
      <c r="C163" s="5">
        <f t="shared" si="55"/>
        <v>840</v>
      </c>
      <c r="D163" s="5">
        <f t="shared" si="55"/>
        <v>784</v>
      </c>
      <c r="E163" s="5">
        <f t="shared" si="55"/>
        <v>847</v>
      </c>
      <c r="F163" s="5">
        <f t="shared" si="55"/>
        <v>724</v>
      </c>
      <c r="G163" s="5">
        <f t="shared" si="55"/>
        <v>756</v>
      </c>
      <c r="H163" s="5">
        <f t="shared" si="55"/>
        <v>677</v>
      </c>
      <c r="I163" s="5">
        <f t="shared" si="55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v>101</v>
      </c>
      <c r="C165" s="3">
        <f t="shared" ref="C165:H165" si="56">-(SUM(C163:C164)+C82)</f>
        <v>264</v>
      </c>
      <c r="D165" s="3">
        <f t="shared" si="56"/>
        <v>291</v>
      </c>
      <c r="E165" s="3">
        <f t="shared" si="56"/>
        <v>159</v>
      </c>
      <c r="F165" s="3">
        <f t="shared" si="56"/>
        <v>377</v>
      </c>
      <c r="G165" s="3">
        <f t="shared" si="56"/>
        <v>318</v>
      </c>
      <c r="H165" s="3">
        <f t="shared" si="56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7">+SUM(B163:B165)</f>
        <v>960</v>
      </c>
      <c r="C166" s="7">
        <f t="shared" si="57"/>
        <v>1143</v>
      </c>
      <c r="D166" s="7">
        <f t="shared" si="57"/>
        <v>1105</v>
      </c>
      <c r="E166" s="7">
        <f t="shared" si="57"/>
        <v>1028</v>
      </c>
      <c r="F166" s="7">
        <f t="shared" si="57"/>
        <v>1119</v>
      </c>
      <c r="G166" s="7">
        <f t="shared" si="57"/>
        <v>1086</v>
      </c>
      <c r="H166" s="7">
        <f t="shared" si="57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8">+B166+B82</f>
        <v>0</v>
      </c>
      <c r="C167" s="13">
        <f t="shared" si="58"/>
        <v>0</v>
      </c>
      <c r="D167" s="13">
        <f t="shared" si="58"/>
        <v>0</v>
      </c>
      <c r="E167" s="13">
        <f t="shared" si="58"/>
        <v>0</v>
      </c>
      <c r="F167" s="13">
        <f t="shared" si="58"/>
        <v>0</v>
      </c>
      <c r="G167" s="13">
        <f t="shared" si="58"/>
        <v>0</v>
      </c>
      <c r="H167" s="13">
        <f t="shared" si="58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59">+SUM(B169:B173)</f>
        <v>513</v>
      </c>
      <c r="C174" s="5">
        <f t="shared" si="59"/>
        <v>538</v>
      </c>
      <c r="D174" s="5">
        <f t="shared" si="59"/>
        <v>587</v>
      </c>
      <c r="E174" s="5">
        <f t="shared" si="59"/>
        <v>604</v>
      </c>
      <c r="F174" s="5">
        <f t="shared" si="59"/>
        <v>558</v>
      </c>
      <c r="G174" s="5">
        <f t="shared" si="59"/>
        <v>584</v>
      </c>
      <c r="H174" s="5">
        <f t="shared" si="59"/>
        <v>577</v>
      </c>
      <c r="I174" s="5">
        <f t="shared" si="59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0">+SUM(B174:B176)</f>
        <v>606</v>
      </c>
      <c r="C177" s="7">
        <f t="shared" si="60"/>
        <v>649</v>
      </c>
      <c r="D177" s="7">
        <f t="shared" si="60"/>
        <v>706</v>
      </c>
      <c r="E177" s="7">
        <f t="shared" si="60"/>
        <v>747</v>
      </c>
      <c r="F177" s="7">
        <f t="shared" si="60"/>
        <v>705</v>
      </c>
      <c r="G177" s="7">
        <f t="shared" si="60"/>
        <v>721</v>
      </c>
      <c r="H177" s="7">
        <f t="shared" si="60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I178" si="61">+B177-B66</f>
        <v>0</v>
      </c>
      <c r="C178" s="13">
        <f t="shared" si="61"/>
        <v>0</v>
      </c>
      <c r="D178" s="13">
        <f t="shared" si="61"/>
        <v>0</v>
      </c>
      <c r="E178" s="13">
        <f t="shared" si="61"/>
        <v>0</v>
      </c>
      <c r="F178" s="13">
        <f t="shared" si="61"/>
        <v>0</v>
      </c>
      <c r="G178" s="13">
        <f t="shared" si="61"/>
        <v>0</v>
      </c>
      <c r="H178" s="13">
        <f t="shared" si="61"/>
        <v>0</v>
      </c>
      <c r="I178" s="13">
        <f t="shared" si="61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Three Statements</vt:lpstr>
      <vt:lpstr>Historicals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2023-10-18T09:33:09Z</dcterms:modified>
</cp:coreProperties>
</file>